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875" firstSheet="4" activeTab="6"/>
  </bookViews>
  <sheets>
    <sheet name="ÖSSZEFÜGGÉSEK" sheetId="1" state="hidden" r:id="rId1"/>
    <sheet name="1.sz.mell." sheetId="2" r:id="rId2"/>
    <sheet name="2.sz.mell." sheetId="3" r:id="rId3"/>
    <sheet name="3.sz.mell." sheetId="4" r:id="rId4"/>
    <sheet name="4.sz.mell." sheetId="5" r:id="rId5"/>
    <sheet name="5.sz.mell  " sheetId="6" r:id="rId6"/>
    <sheet name="6.sz.mell  " sheetId="7" r:id="rId7"/>
    <sheet name="ELLENŐRZÉS-1.sz.2.a.sz.2.b.sz." sheetId="8" state="hidden" r:id="rId8"/>
    <sheet name="7.sz.mell." sheetId="9" r:id="rId9"/>
    <sheet name="8.sz.mell." sheetId="10" r:id="rId10"/>
    <sheet name="9. sz. mell" sheetId="11" r:id="rId11"/>
    <sheet name="10. sz. mell" sheetId="12" r:id="rId12"/>
    <sheet name="11. sz. mell" sheetId="13" r:id="rId13"/>
    <sheet name="12. sz. mell" sheetId="14" r:id="rId14"/>
    <sheet name="13. sz. mell" sheetId="15" r:id="rId15"/>
    <sheet name="14. sz. mell" sheetId="16" r:id="rId16"/>
    <sheet name="15 sz. mell" sheetId="17" r:id="rId17"/>
    <sheet name="16. sz. mell" sheetId="18" r:id="rId18"/>
    <sheet name="17. sz. mell" sheetId="19" r:id="rId19"/>
    <sheet name="18. sz. mell" sheetId="20" r:id="rId20"/>
    <sheet name="19. sz. mell" sheetId="21" r:id="rId21"/>
    <sheet name="20. sz. mell" sheetId="22" r:id="rId22"/>
    <sheet name="21. sz. mell" sheetId="23" r:id="rId23"/>
    <sheet name="22. sz. mell." sheetId="24" r:id="rId24"/>
    <sheet name="23. sz. mell." sheetId="25" r:id="rId25"/>
  </sheets>
  <externalReferences>
    <externalReference r:id="rId28"/>
  </externalReferences>
  <definedNames>
    <definedName name="_xlfn.IFERROR" hidden="1">#NAME?</definedName>
    <definedName name="_xlnm.Print_Titles" localSheetId="1">'1.sz.mell.'!$1:$3</definedName>
    <definedName name="_xlnm.Print_Titles" localSheetId="11">'10. sz. mell'!$1:$7</definedName>
    <definedName name="_xlnm.Print_Titles" localSheetId="12">'11. sz. mell'!$1:$5</definedName>
    <definedName name="_xlnm.Print_Titles" localSheetId="13">'12. sz. mell'!$3:$7</definedName>
    <definedName name="_xlnm.Print_Titles" localSheetId="14">'13. sz. mell'!$3:$7</definedName>
    <definedName name="_xlnm.Print_Titles" localSheetId="15">'14. sz. mell'!$3:$7</definedName>
    <definedName name="_xlnm.Print_Titles" localSheetId="16">'15 sz. mell'!$3:$7</definedName>
    <definedName name="_xlnm.Print_Titles" localSheetId="17">'16. sz. mell'!$3:$7</definedName>
    <definedName name="_xlnm.Print_Titles" localSheetId="18">'17. sz. mell'!$3:$7</definedName>
    <definedName name="_xlnm.Print_Titles" localSheetId="19">'18. sz. mell'!$3:$7</definedName>
    <definedName name="_xlnm.Print_Titles" localSheetId="20">'19. sz. mell'!$3:$7</definedName>
    <definedName name="_xlnm.Print_Titles" localSheetId="2">'2.sz.mell.'!$1:$3</definedName>
    <definedName name="_xlnm.Print_Titles" localSheetId="21">'20. sz. mell'!$3:$7</definedName>
    <definedName name="_xlnm.Print_Titles" localSheetId="3">'3.sz.mell.'!$1:$3</definedName>
    <definedName name="_xlnm.Print_Titles" localSheetId="4">'4.sz.mell.'!$1:$3</definedName>
    <definedName name="_xlnm.Print_Titles" localSheetId="10">'9. sz. mell'!$1:$7</definedName>
    <definedName name="_xlnm.Print_Area" localSheetId="1">'1.sz.mell.'!$A$4:$E$164</definedName>
    <definedName name="_xlnm.Print_Area" localSheetId="2">'2.sz.mell.'!$A$4:$E$164</definedName>
    <definedName name="_xlnm.Print_Area" localSheetId="3">'3.sz.mell.'!$A$4:$E$164</definedName>
    <definedName name="_xlnm.Print_Area" localSheetId="4">'4.sz.mell.'!$A$4:$E$164</definedName>
  </definedNames>
  <calcPr fullCalcOnLoad="1"/>
</workbook>
</file>

<file path=xl/sharedStrings.xml><?xml version="1.0" encoding="utf-8"?>
<sst xmlns="http://schemas.openxmlformats.org/spreadsheetml/2006/main" count="3964" uniqueCount="575">
  <si>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</si>
  <si>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</si>
  <si>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</si>
  <si>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</si>
  <si>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</si>
  <si>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</si>
  <si>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</si>
  <si>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</si>
  <si>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</si>
  <si>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</si>
  <si>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</si>
  <si>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</si>
  <si>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</si>
  <si>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</si>
  <si>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</si>
  <si>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</si>
  <si>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</si>
  <si>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</si>
  <si>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</si>
  <si>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</si>
  <si>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</si>
  <si>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</si>
  <si>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</si>
  <si>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</si>
  <si>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</si>
  <si>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</si>
  <si>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</si>
  <si>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</si>
  <si>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</si>
  <si>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</si>
  <si>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</si>
  <si>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</si>
  <si>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</si>
  <si>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</si>
  <si>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</si>
  <si>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</si>
  <si>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</si>
  <si>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</si>
  <si>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</si>
  <si>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</si>
  <si>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</si>
  <si>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</si>
  <si>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</si>
  <si>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</si>
  <si>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</si>
  <si>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</si>
  <si>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</si>
  <si>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</si>
  <si>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</si>
  <si>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</si>
  <si>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</si>
  <si>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</si>
  <si>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</si>
  <si>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</si>
  <si>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</si>
  <si>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</si>
  <si>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</si>
  <si>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</si>
  <si>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</si>
  <si>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</si>
  <si>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</si>
  <si>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</si>
  <si>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</si>
  <si>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</si>
  <si>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</si>
  <si>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</si>
  <si>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</si>
  <si>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</si>
  <si>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</si>
  <si>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</si>
  <si>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</si>
  <si>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</si>
  <si>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</si>
  <si>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</si>
  <si>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</si>
  <si>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</si>
  <si>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</si>
  <si>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</si>
  <si>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</si>
  <si>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</si>
  <si>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</si>
  <si>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</si>
  <si>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</si>
  <si>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</si>
  <si>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</si>
  <si>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</si>
  <si>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</si>
  <si>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</si>
  <si>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</si>
  <si>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</si>
  <si>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</si>
  <si>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</si>
  <si>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</si>
  <si>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</si>
  <si>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</si>
  <si>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</si>
  <si>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</si>
  <si>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</si>
  <si>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</si>
  <si>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</si>
  <si>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</si>
  <si>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</si>
  <si>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</si>
  <si>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</si>
  <si>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</si>
  <si>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</si>
  <si>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</si>
  <si>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</si>
  <si>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</si>
  <si>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</si>
  <si>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</si>
  <si>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</si>
  <si>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</si>
  <si>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</si>
  <si>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</si>
  <si>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</si>
  <si>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</si>
  <si>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</si>
  <si>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</si>
  <si>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</si>
  <si>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</si>
  <si>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</si>
  <si>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</si>
  <si>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</si>
  <si>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</si>
  <si>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</si>
  <si>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</si>
  <si>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</si>
  <si>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</si>
  <si>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</si>
  <si>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</si>
  <si>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</si>
  <si>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</si>
  <si>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</si>
  <si>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</si>
  <si>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</si>
  <si>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</si>
  <si>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</si>
  <si>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</si>
  <si>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</si>
  <si>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</si>
  <si>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</si>
  <si>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</si>
  <si>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</si>
  <si>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</si>
  <si>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</si>
  <si>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</si>
  <si>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</si>
  <si>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</si>
  <si>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</si>
  <si>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</si>
  <si>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</si>
  <si>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</si>
  <si>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</si>
  <si>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</si>
  <si>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</si>
  <si>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</si>
  <si>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</si>
  <si>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</si>
  <si>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</si>
  <si>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</si>
  <si>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</si>
  <si>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</si>
  <si>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</si>
  <si>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</si>
  <si>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</si>
  <si>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</si>
  <si>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</si>
  <si>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</si>
  <si>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</si>
  <si>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</si>
  <si>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</si>
  <si>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</si>
  <si>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</si>
  <si>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</si>
  <si>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</si>
  <si>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</si>
  <si>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</si>
  <si>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</si>
  <si>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</si>
  <si>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</si>
  <si>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</si>
  <si>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</si>
  <si>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</si>
  <si>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</si>
  <si>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</si>
  <si>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</si>
  <si>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</si>
  <si>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</si>
  <si>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</si>
  <si>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</si>
  <si>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</si>
  <si>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</si>
  <si>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</si>
  <si>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</si>
  <si>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</si>
  <si>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</si>
  <si>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</si>
  <si>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</si>
  <si>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</si>
  <si>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</si>
  <si>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</si>
  <si>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</si>
  <si>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</si>
  <si>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</si>
  <si>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</si>
  <si>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</si>
  <si>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</si>
  <si>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</si>
  <si>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</si>
  <si>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</si>
  <si>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</si>
  <si>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</si>
  <si>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</si>
  <si>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</si>
  <si>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</si>
  <si>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</si>
  <si>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</si>
  <si>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</si>
  <si>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</si>
  <si>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</si>
  <si>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</si>
  <si>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</si>
  <si>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</si>
  <si>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</si>
  <si>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</si>
  <si>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</si>
  <si>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</si>
  <si>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</si>
  <si>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</si>
  <si>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</si>
  <si>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</si>
  <si>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</si>
  <si>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</si>
  <si>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</si>
  <si>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</si>
  <si>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</si>
  <si>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</si>
  <si>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</si>
  <si>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</si>
  <si>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</si>
  <si>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</si>
  <si>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</si>
  <si>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</si>
  <si>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</si>
  <si>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</si>
  <si>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</si>
  <si>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</si>
  <si>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</si>
  <si>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</si>
  <si>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</si>
  <si>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</si>
  <si>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</si>
  <si>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</si>
  <si>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</si>
  <si>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</si>
  <si>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</si>
  <si>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</si>
  <si>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</si>
  <si>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</si>
  <si>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</si>
  <si>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</si>
  <si>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</si>
  <si>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</si>
  <si>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</si>
  <si>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</si>
  <si>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</si>
  <si>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</si>
  <si>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</si>
  <si>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</si>
  <si>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</si>
  <si>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</si>
  <si>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</si>
  <si>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</si>
  <si>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</si>
  <si>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</si>
  <si>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</si>
  <si>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</si>
  <si>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</si>
  <si>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</si>
  <si>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</si>
  <si>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</si>
  <si>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</si>
  <si>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</si>
  <si>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</si>
  <si>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</si>
  <si>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</si>
  <si>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</si>
  <si>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</si>
  <si>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</si>
  <si>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</si>
  <si>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</si>
  <si>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</si>
  <si>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</si>
  <si>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</si>
  <si>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</si>
  <si>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</si>
  <si>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</si>
  <si>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</si>
  <si>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</si>
  <si>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</si>
  <si>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</si>
  <si>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</si>
  <si>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</si>
  <si>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</si>
  <si>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</si>
  <si>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</si>
  <si>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</si>
  <si>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</si>
  <si>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</si>
  <si>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</si>
  <si>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</si>
  <si>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</si>
  <si>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</si>
  <si>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</si>
  <si>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</si>
  <si>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</si>
  <si>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</si>
  <si>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</si>
  <si>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</si>
  <si>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</si>
  <si>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</si>
  <si>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</si>
  <si>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</si>
  <si>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</si>
  <si>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</si>
  <si>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</si>
  <si>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</si>
  <si>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</si>
  <si>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</si>
  <si>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</si>
  <si>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</si>
  <si>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</si>
  <si>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</si>
  <si>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</si>
  <si>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</si>
  <si>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</si>
  <si>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</si>
  <si>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</si>
  <si>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</si>
  <si>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</si>
  <si>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</si>
  <si>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</si>
  <si>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</si>
  <si>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</si>
  <si>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</si>
  <si>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</si>
  <si>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</si>
  <si>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</si>
  <si>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</si>
  <si>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</si>
  <si>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</si>
  <si>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</si>
  <si>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</si>
  <si>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</si>
  <si>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</si>
  <si>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</si>
  <si>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</si>
  <si>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</si>
  <si>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</si>
  <si>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</si>
  <si>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</si>
  <si>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</si>
  <si>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</si>
  <si>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</si>
  <si>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</si>
  <si>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</si>
  <si>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</si>
  <si>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</si>
  <si>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</si>
  <si>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</si>
  <si>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</si>
  <si>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</si>
  <si>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</si>
  <si>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</si>
  <si>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</si>
  <si>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</si>
  <si>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</si>
  <si>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</si>
  <si>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</si>
  <si>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</si>
  <si>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</si>
  <si>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</si>
  <si>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</si>
  <si>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</si>
  <si>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</si>
  <si>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</si>
  <si>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</si>
  <si>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</si>
  <si>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</si>
  <si>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</si>
  <si>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</si>
  <si>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</si>
  <si>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</si>
  <si>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</si>
  <si>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</si>
  <si>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</si>
  <si>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</si>
  <si>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</si>
  <si>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</si>
  <si>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</si>
  <si>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</si>
  <si>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</si>
  <si>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</si>
  <si>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</si>
  <si>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</si>
  <si>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</si>
  <si>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</si>
  <si>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</si>
  <si>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</si>
  <si>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</si>
  <si>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</si>
  <si>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</si>
  <si>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</si>
  <si>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</si>
  <si>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</si>
  <si>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</si>
  <si>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</si>
  <si>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</si>
  <si>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</si>
  <si>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</si>
  <si>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</si>
  <si>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</si>
  <si>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</si>
  <si>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</si>
  <si>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</si>
  <si>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</si>
  <si>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</si>
  <si>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</si>
  <si>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</si>
  <si>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</si>
  <si>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</si>
  <si>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</si>
  <si>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</si>
  <si>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</si>
  <si>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</si>
  <si>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</si>
  <si>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</si>
  <si>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</si>
  <si>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</si>
  <si>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</si>
  <si>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</si>
  <si>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</si>
  <si>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</si>
  <si>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</si>
  <si>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</si>
  <si>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</si>
  <si>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</si>
  <si>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</si>
  <si>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</si>
  <si>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</si>
  <si>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</si>
  <si>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</si>
  <si>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</si>
  <si>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</si>
  <si>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</si>
  <si>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</si>
  <si>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</si>
  <si>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</si>
  <si>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</si>
  <si>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</si>
  <si>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</si>
  <si>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</si>
  <si>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</si>
  <si>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</si>
  <si>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</si>
  <si>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</si>
  <si>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</si>
  <si>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</si>
  <si>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</si>
  <si>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1. sz. módosítás 
(±)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</si>
  <si>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</si>
  <si>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</si>
  <si>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</si>
  <si>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</si>
  <si>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</si>
  <si>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</si>
  <si>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</si>
  <si>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2017. évi eredeti előirányzat BEVÉTELEK</t>
  </si>
  <si>
    <t>Bruttó  hiány:</t>
  </si>
  <si>
    <t>Bruttó  többlet:</t>
  </si>
  <si>
    <t>Nyírpazonyi Aranyalma Óvoda</t>
  </si>
  <si>
    <t>Nyírpazony Nagyközség Önkormányzat</t>
  </si>
  <si>
    <t>Polgármesteri  hivatal</t>
  </si>
  <si>
    <t>BELTERÜLETI UTAK FELÚJÍTÁSA NFM TÁMOGATÁSA</t>
  </si>
  <si>
    <t>2017</t>
  </si>
  <si>
    <t xml:space="preserve"> </t>
  </si>
  <si>
    <t>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</si>
  <si>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</si>
  <si>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</si>
  <si>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</si>
  <si>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</si>
  <si>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</si>
  <si>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</si>
  <si>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</si>
  <si>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</si>
  <si>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</si>
  <si>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</si>
  <si>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</si>
  <si>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</si>
  <si>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</si>
  <si>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</si>
  <si>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</si>
  <si>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</si>
  <si>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Finanszírozási bevételek</t>
  </si>
  <si>
    <t>Bevételek összesen:</t>
  </si>
  <si>
    <t xml:space="preserve"> Egyéb működési célú kiadások</t>
  </si>
  <si>
    <t>Kiadások összesen:</t>
  </si>
  <si>
    <t>Egyenleg</t>
  </si>
  <si>
    <t>Aranyalma Óvoda</t>
  </si>
  <si>
    <t>Nyírpazonyi Polgármesteri Hivatal</t>
  </si>
  <si>
    <t xml:space="preserve">   Egyéb belső finanszírozási kiadások</t>
  </si>
  <si>
    <t>ASP RENDSZER KIÉPÍTÉSE</t>
  </si>
  <si>
    <t>Tanyagondnoki szolgálat - 4 gumiabroncs beszerzés</t>
  </si>
  <si>
    <t>Polgármesteri Hivatal - riasztrendszer kialakítása</t>
  </si>
  <si>
    <t>Polgármesteri Hivatal - 1 PC mukaállomás beszerzés</t>
  </si>
  <si>
    <t>Polgármesteri Hivatal - 1 Laptop beszerzés</t>
  </si>
  <si>
    <t>Családi Bölcsőde - csúszda, kis értékű tárgyi eszköz beszerzés</t>
  </si>
  <si>
    <t>Salakfutópálya kialakítása</t>
  </si>
  <si>
    <t>2017-2017</t>
  </si>
  <si>
    <t>Könyvtár-kávéfőző, laminálógép, teafőző beszerzés</t>
  </si>
  <si>
    <t>Konyhai eszközbeszerzés</t>
  </si>
  <si>
    <t>Járdafelújítás Szakács Zoltán</t>
  </si>
  <si>
    <t>Polgármesteri Hivatal elektromos hálózat felújítása</t>
  </si>
  <si>
    <t>TOP-3.1.1-15-SB1 Kerékpárút pályázat</t>
  </si>
  <si>
    <t>2017-2018</t>
  </si>
  <si>
    <t>Tatrtalék felhasználás - telekvásárlás önerőből</t>
  </si>
  <si>
    <t>Faértékesítés bevétele</t>
  </si>
  <si>
    <t>Tartalék</t>
  </si>
  <si>
    <t>Nyírpazony Nagyközség Önkormányzat
2017. ÉVI KÖLTSÉGVETÉSÉNEK ÖSSZEVONT MÓDOSÍTOTT MÉRLEGE</t>
  </si>
  <si>
    <t>"1.1. melléklet az 1/2017. (II. 13.) önkormányzati rendelethez"</t>
  </si>
  <si>
    <t>"1.2. melléklet az 1/2017. (II. 13.) önkormányzati rendelethez"</t>
  </si>
  <si>
    <t>Nyírpazony Nagyközség Önkormányzat
2017. ÉVI KÖLTSÉGVETÉS KÖTELEZŐ FELADATAINAK MÓDOSÍTOTT MÉRLEGE</t>
  </si>
  <si>
    <t>Nyírpazony Nagyközség Önkormányzat
2017. ÉVI KÖLTSÉGVETÉS ÖNKÉNT VÁLLALT FELADATAINAK MÓDOSÍTOTT MÉRLEGE</t>
  </si>
  <si>
    <t>"1.3. melléklet az 1/2017. (II. 13.) önkormányzati rendelethez"</t>
  </si>
  <si>
    <t>Nyírpazony Nagyközség Önkormányzat
2017. ÉVI KÖLTSÉGVETÉS ÁLLAMIGAZGATÁSI FELADATOK MÓDOSÍTOTT MÉRLEGE</t>
  </si>
  <si>
    <t>"1.4. melléklet az 1/2017. (II. 13.) önkormányzati rendelethez"</t>
  </si>
  <si>
    <t>"2.1. melléklet az 1/2017. (II. 13.) önkormányzati rendelethez"</t>
  </si>
  <si>
    <t>"6. melléklet az 1/2017. (II. 13.) önkormányzati rendelethez"</t>
  </si>
  <si>
    <t>"7. melléklet az 1/2017. (II. 13.) önkormányzati rendelethez"</t>
  </si>
  <si>
    <t>"9.1. melléklet az 1/2017. (II. 13.) önkormányzati rendelethez"</t>
  </si>
  <si>
    <t>"9.1.1. melléklet az 1/2017. (II. 13.) önkormányzati rendelethez"</t>
  </si>
  <si>
    <t>"9.1.2. melléklet az 1/2017. (II. 13.) önkormányzati rendelethez"</t>
  </si>
  <si>
    <t>"9.1.3. melléklet az 1/2017. (II. 13.) önkormányzati rendelethez"</t>
  </si>
  <si>
    <t>"9.2. melléklet az 1/2017. (II. 13.) önkormányzati rendelethez"</t>
  </si>
  <si>
    <t>"9.2.1. melléklet az 1/2017. (II. 13.) önkormányzati rendelethez"</t>
  </si>
  <si>
    <t>"9.2.2. melléklet az 1/2017. (II. 13.) önkormányzati rendelethez"</t>
  </si>
  <si>
    <t>"9.2.3. melléklet az 1/2017. (II. 13.) önkormányzati rendelethez"</t>
  </si>
  <si>
    <t>"9.3. melléklet az 1/2017. (II. 13.) önkormányzati rendelethez"</t>
  </si>
  <si>
    <t>"9.3.1. melléklet az 1/2017. (II. 13.) önkormányzati rendelethez"</t>
  </si>
  <si>
    <t>"9.3.2. melléklet az 1/2017. (II. 13.) önkormányzati rendelethez"</t>
  </si>
  <si>
    <t>"9.3.3. melléklet az 1/2017. (II. 13.) önkormányzati rendelethez"</t>
  </si>
  <si>
    <t>"11. melléklet az 1/2017. (II. 13.) önkormányzati rendelethez"</t>
  </si>
  <si>
    <t>"12. melléklet az 1/2017. (II. 13.) önkormányzati rendelethez"</t>
  </si>
  <si>
    <t xml:space="preserve">23. melléklet a ../2017. (VII. ..) önkormányzati rendelethez </t>
  </si>
  <si>
    <t>"13. melléklet az 1/2017. (II. 13.) önkormányzati rendelethez"</t>
  </si>
  <si>
    <t xml:space="preserve">5. melléklet a 9/2017. (VII. 25.) önkormányzati rendelethez </t>
  </si>
  <si>
    <t xml:space="preserve">6. melléklet a 9/2017. (VII. 25.) önkormányzati rendelethez </t>
  </si>
  <si>
    <t xml:space="preserve">7. melléklet a 9/2017. (VII. 25.) önkormányzati rendelethez </t>
  </si>
  <si>
    <t xml:space="preserve">8. melléklet a 9/2017. (VII. 25.) önkormányzati rendelethez </t>
  </si>
  <si>
    <t xml:space="preserve"> 9. melléklet a 9/2017. (VII. 25.) önkormányzati rendelethez </t>
  </si>
  <si>
    <t xml:space="preserve"> 10. melléklet a 9/2017. (VII. 25.) önkormányzati rendelethez </t>
  </si>
  <si>
    <t xml:space="preserve"> 11. melléklet a 9/2017. (VII. 25.) önkormányzati rendelethez </t>
  </si>
  <si>
    <t xml:space="preserve"> 12. melléklet a 9/2017. (VII. 25.) önkormányzati rendelethez </t>
  </si>
  <si>
    <t xml:space="preserve"> 13. melléklet a 9/2017. (VII. 25.) önkormányzati rendelethez </t>
  </si>
  <si>
    <t xml:space="preserve"> 14. melléklet a 9/2017. (VII. 25.) önkormányzati rendelethez </t>
  </si>
  <si>
    <t xml:space="preserve"> 15. melléklet a 9/2017. (VII. 25.) önkormányzati rendelethez </t>
  </si>
  <si>
    <t xml:space="preserve"> 16. melléklet a 9/2017. (VII. 25.) önkormányzati rendelethez </t>
  </si>
  <si>
    <t xml:space="preserve"> 17. melléklet a 9/2017. (VII. 25.) önkormányzati rendelethez </t>
  </si>
  <si>
    <t xml:space="preserve"> 18. melléklet a 9/2017. (VII. 25.) önkormányzati rendelethez </t>
  </si>
  <si>
    <t xml:space="preserve"> 19. melléklet a 9/2017. (VII. 25.) önkormányzati rendelethez </t>
  </si>
  <si>
    <t xml:space="preserve"> 20. melléklet a 9/2017. (VII. 25.) önkormányzati rendelethez </t>
  </si>
  <si>
    <t xml:space="preserve">21. melléklet a 9/2017. (VII. 25.) önkormányzati rendelethez </t>
  </si>
  <si>
    <t xml:space="preserve">22. melléklet a 9/2017. (VII. 25.) önkormányzati rendelethez </t>
  </si>
  <si>
    <t>"2.2. melléklet az 1/2017. (II. 13.) önkormányzati rendelethez"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</si>
</sst>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[$¥€-2]\ #\ ##,000_);[Red]\([$€-2]\ #\ ##,000\)"/>
    <numFmt numFmtId="175" formatCode="0.0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9"/>
      <name val="Calibri"/>
      <family val="2"/>
    </font>
    <font>
      <b/>
      <sz val="11.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12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8" borderId="7" applyNumberFormat="0" applyFont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482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8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29" xfId="0" applyNumberFormat="1" applyFont="1" applyFill="1" applyBorder="1" applyAlignment="1" applyProtection="1">
      <alignment vertical="center" wrapText="1"/>
      <protection/>
    </xf>
    <xf numFmtId="164" fontId="6" fillId="0" borderId="24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2" xfId="0" applyFont="1" applyFill="1" applyBorder="1" applyAlignment="1" applyProtection="1">
      <alignment horizontal="right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0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4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4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5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2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6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12" fillId="0" borderId="44" xfId="60" applyFont="1" applyFill="1" applyBorder="1" applyAlignment="1" applyProtection="1">
      <alignment horizontal="center" vertical="center" wrapText="1"/>
      <protection/>
    </xf>
    <xf numFmtId="0" fontId="12" fillId="0" borderId="33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6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5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5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horizontal="left" vertical="center" wrapText="1" indent="1"/>
      <protection/>
    </xf>
    <xf numFmtId="0" fontId="12" fillId="0" borderId="26" xfId="60" applyFont="1" applyFill="1" applyBorder="1" applyAlignment="1" applyProtection="1">
      <alignment vertical="center" wrapText="1"/>
      <protection/>
    </xf>
    <xf numFmtId="0" fontId="13" fillId="0" borderId="30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0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 quotePrefix="1">
      <alignment horizontal="right" vertical="center" indent="1"/>
      <protection/>
    </xf>
    <xf numFmtId="49" fontId="6" fillId="0" borderId="37" xfId="0" applyNumberFormat="1" applyFont="1" applyFill="1" applyBorder="1" applyAlignment="1" applyProtection="1">
      <alignment horizontal="right" vertical="center" inden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5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/>
      <protection/>
    </xf>
    <xf numFmtId="164" fontId="12" fillId="0" borderId="24" xfId="0" applyNumberFormat="1" applyFont="1" applyBorder="1" applyAlignment="1">
      <alignment horizontal="center" vertical="center" wrapText="1"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13" xfId="0" applyFont="1" applyBorder="1" applyAlignment="1" applyProtection="1">
      <alignment horizontal="left" wrapText="1" inden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30" xfId="0" applyFont="1" applyBorder="1" applyAlignment="1" applyProtection="1">
      <alignment horizontal="left" wrapText="1" inden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7"/>
      <protection/>
    </xf>
    <xf numFmtId="0" fontId="16" fillId="0" borderId="30" xfId="0" applyFont="1" applyBorder="1" applyAlignment="1" applyProtection="1">
      <alignment horizontal="left" vertical="center" wrapText="1" inden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12" fillId="0" borderId="2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Border="1" applyAlignment="1">
      <alignment horizontal="center" vertical="center" wrapText="1"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62" xfId="0" applyFont="1" applyFill="1" applyBorder="1" applyAlignment="1" applyProtection="1">
      <alignment vertical="center" wrapText="1"/>
      <protection/>
    </xf>
    <xf numFmtId="3" fontId="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49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30" xfId="60" applyFont="1" applyFill="1" applyBorder="1" applyAlignment="1" applyProtection="1">
      <alignment horizontal="left" vertical="center" wrapText="1" indent="1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0" fontId="12" fillId="0" borderId="33" xfId="60" applyFont="1" applyFill="1" applyBorder="1" applyAlignment="1" applyProtection="1">
      <alignment horizontal="left" vertical="center" wrapText="1" indent="1"/>
      <protection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164" fontId="12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0" xfId="60" applyFont="1" applyFill="1" applyBorder="1" applyAlignment="1" applyProtection="1">
      <alignment horizontal="left" vertical="center" wrapText="1" indent="1"/>
      <protection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wrapText="1" indent="1"/>
      <protection/>
    </xf>
    <xf numFmtId="0" fontId="2" fillId="0" borderId="0" xfId="61" applyFill="1" applyProtection="1">
      <alignment/>
      <protection locked="0"/>
    </xf>
    <xf numFmtId="0" fontId="4" fillId="0" borderId="0" xfId="0" applyFont="1" applyFill="1" applyAlignment="1">
      <alignment horizontal="right"/>
    </xf>
    <xf numFmtId="0" fontId="6" fillId="0" borderId="44" xfId="61" applyFont="1" applyFill="1" applyBorder="1" applyAlignment="1" applyProtection="1">
      <alignment horizontal="center" vertical="center" wrapText="1"/>
      <protection/>
    </xf>
    <xf numFmtId="0" fontId="6" fillId="0" borderId="33" xfId="61" applyFont="1" applyFill="1" applyBorder="1" applyAlignment="1" applyProtection="1">
      <alignment horizontal="center" vertical="center"/>
      <protection/>
    </xf>
    <xf numFmtId="0" fontId="6" fillId="0" borderId="65" xfId="61" applyFont="1" applyFill="1" applyBorder="1" applyAlignment="1" applyProtection="1">
      <alignment horizontal="center" vertical="center"/>
      <protection/>
    </xf>
    <xf numFmtId="0" fontId="2" fillId="0" borderId="0" xfId="61" applyFill="1" applyProtection="1">
      <alignment/>
      <protection/>
    </xf>
    <xf numFmtId="0" fontId="13" fillId="0" borderId="22" xfId="61" applyFont="1" applyFill="1" applyBorder="1" applyAlignment="1" applyProtection="1">
      <alignment horizontal="left" vertical="center" indent="1"/>
      <protection/>
    </xf>
    <xf numFmtId="0" fontId="2" fillId="0" borderId="0" xfId="61" applyFill="1" applyAlignment="1" applyProtection="1">
      <alignment vertical="center"/>
      <protection/>
    </xf>
    <xf numFmtId="0" fontId="13" fillId="0" borderId="16" xfId="61" applyFont="1" applyFill="1" applyBorder="1" applyAlignment="1" applyProtection="1">
      <alignment horizontal="left" vertical="center" inden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0" fontId="13" fillId="0" borderId="17" xfId="61" applyFont="1" applyFill="1" applyBorder="1" applyAlignment="1" applyProtection="1">
      <alignment horizontal="left" vertical="center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2" fillId="0" borderId="0" xfId="61" applyFill="1" applyAlignment="1" applyProtection="1">
      <alignment vertical="center"/>
      <protection locked="0"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indent="1"/>
      <protection/>
    </xf>
    <xf numFmtId="0" fontId="6" fillId="0" borderId="23" xfId="61" applyFont="1" applyFill="1" applyBorder="1" applyAlignment="1" applyProtection="1">
      <alignment horizontal="left" vertical="center" indent="1"/>
      <protection/>
    </xf>
    <xf numFmtId="0" fontId="13" fillId="0" borderId="18" xfId="61" applyFont="1" applyFill="1" applyBorder="1" applyAlignment="1" applyProtection="1">
      <alignment horizontal="left" vertical="center" indent="1"/>
      <protection/>
    </xf>
    <xf numFmtId="0" fontId="13" fillId="0" borderId="12" xfId="61" applyFont="1" applyFill="1" applyBorder="1" applyAlignment="1" applyProtection="1">
      <alignment horizontal="left" vertical="center" indent="1"/>
      <protection/>
    </xf>
    <xf numFmtId="0" fontId="28" fillId="0" borderId="22" xfId="61" applyFont="1" applyFill="1" applyBorder="1" applyAlignment="1" applyProtection="1">
      <alignment horizontal="left" vertical="center" indent="1"/>
      <protection/>
    </xf>
    <xf numFmtId="0" fontId="27" fillId="0" borderId="0" xfId="61" applyFont="1" applyFill="1" applyAlignment="1" applyProtection="1">
      <alignment vertical="center"/>
      <protection/>
    </xf>
    <xf numFmtId="0" fontId="27" fillId="0" borderId="0" xfId="61" applyFont="1" applyFill="1" applyProtection="1">
      <alignment/>
      <protection locked="0"/>
    </xf>
    <xf numFmtId="0" fontId="0" fillId="0" borderId="0" xfId="61" applyFont="1" applyFill="1" applyProtection="1">
      <alignment/>
      <protection/>
    </xf>
    <xf numFmtId="0" fontId="19" fillId="0" borderId="0" xfId="61" applyFont="1" applyFill="1" applyProtection="1">
      <alignment/>
      <protection locked="0"/>
    </xf>
    <xf numFmtId="0" fontId="5" fillId="0" borderId="0" xfId="61" applyFont="1" applyFill="1" applyProtection="1">
      <alignment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33" xfId="60" applyFont="1" applyFill="1" applyBorder="1" applyAlignment="1" applyProtection="1">
      <alignment vertical="center" wrapText="1"/>
      <protection/>
    </xf>
    <xf numFmtId="49" fontId="13" fillId="0" borderId="25" xfId="60" applyNumberFormat="1" applyFont="1" applyFill="1" applyBorder="1" applyAlignment="1" applyProtection="1">
      <alignment horizontal="center" vertical="center" wrapText="1"/>
      <protection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/>
    </xf>
    <xf numFmtId="0" fontId="29" fillId="0" borderId="11" xfId="0" applyFont="1" applyFill="1" applyBorder="1" applyAlignment="1" applyProtection="1">
      <alignment vertical="center" shrinkToFit="1"/>
      <protection locked="0"/>
    </xf>
    <xf numFmtId="164" fontId="30" fillId="0" borderId="11" xfId="0" applyNumberFormat="1" applyFont="1" applyFill="1" applyBorder="1" applyAlignment="1" applyProtection="1">
      <alignment vertical="center"/>
      <protection locked="0"/>
    </xf>
    <xf numFmtId="164" fontId="2" fillId="0" borderId="0" xfId="60" applyNumberFormat="1" applyFill="1" applyProtection="1">
      <alignment/>
      <protection/>
    </xf>
    <xf numFmtId="164" fontId="12" fillId="0" borderId="6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0" xfId="61" applyFont="1" applyFill="1" applyBorder="1" applyAlignment="1" applyProtection="1">
      <alignment horizontal="left" vertical="center" indent="1"/>
      <protection/>
    </xf>
    <xf numFmtId="0" fontId="1" fillId="0" borderId="0" xfId="60" applyFont="1" applyFill="1" applyProtection="1">
      <alignment/>
      <protection/>
    </xf>
    <xf numFmtId="0" fontId="31" fillId="0" borderId="0" xfId="60" applyFont="1" applyFill="1" applyAlignment="1" applyProtection="1">
      <alignment/>
      <protection/>
    </xf>
    <xf numFmtId="0" fontId="12" fillId="0" borderId="23" xfId="61" applyFont="1" applyFill="1" applyBorder="1" applyAlignment="1" applyProtection="1">
      <alignment horizontal="left" indent="1"/>
      <protection/>
    </xf>
    <xf numFmtId="0" fontId="6" fillId="0" borderId="23" xfId="61" applyFont="1" applyFill="1" applyBorder="1" applyAlignment="1" applyProtection="1">
      <alignment horizontal="left" indent="1"/>
      <protection/>
    </xf>
    <xf numFmtId="0" fontId="12" fillId="0" borderId="23" xfId="61" applyFont="1" applyFill="1" applyBorder="1" applyAlignment="1" applyProtection="1">
      <alignment horizontal="left" vertical="center" indent="1"/>
      <protection/>
    </xf>
    <xf numFmtId="164" fontId="32" fillId="0" borderId="12" xfId="61" applyNumberFormat="1" applyFont="1" applyFill="1" applyBorder="1" applyAlignment="1" applyProtection="1">
      <alignment vertical="center"/>
      <protection locked="0"/>
    </xf>
    <xf numFmtId="164" fontId="32" fillId="0" borderId="61" xfId="61" applyNumberFormat="1" applyFont="1" applyFill="1" applyBorder="1" applyAlignment="1" applyProtection="1">
      <alignment vertical="center"/>
      <protection/>
    </xf>
    <xf numFmtId="164" fontId="32" fillId="0" borderId="11" xfId="61" applyNumberFormat="1" applyFont="1" applyFill="1" applyBorder="1" applyAlignment="1" applyProtection="1">
      <alignment vertical="center"/>
      <protection locked="0"/>
    </xf>
    <xf numFmtId="164" fontId="32" fillId="0" borderId="28" xfId="61" applyNumberFormat="1" applyFont="1" applyFill="1" applyBorder="1" applyAlignment="1" applyProtection="1">
      <alignment vertical="center"/>
      <protection/>
    </xf>
    <xf numFmtId="164" fontId="32" fillId="0" borderId="10" xfId="61" applyNumberFormat="1" applyFont="1" applyFill="1" applyBorder="1" applyAlignment="1" applyProtection="1">
      <alignment vertical="center"/>
      <protection locked="0"/>
    </xf>
    <xf numFmtId="164" fontId="33" fillId="0" borderId="23" xfId="61" applyNumberFormat="1" applyFont="1" applyFill="1" applyBorder="1" applyAlignment="1" applyProtection="1">
      <alignment vertical="center"/>
      <protection/>
    </xf>
    <xf numFmtId="164" fontId="33" fillId="0" borderId="24" xfId="61" applyNumberFormat="1" applyFont="1" applyFill="1" applyBorder="1" applyAlignment="1" applyProtection="1">
      <alignment vertical="center"/>
      <protection/>
    </xf>
    <xf numFmtId="164" fontId="33" fillId="0" borderId="23" xfId="61" applyNumberFormat="1" applyFont="1" applyFill="1" applyBorder="1" applyProtection="1">
      <alignment/>
      <protection/>
    </xf>
    <xf numFmtId="164" fontId="33" fillId="0" borderId="24" xfId="61" applyNumberFormat="1" applyFont="1" applyFill="1" applyBorder="1" applyProtection="1">
      <alignment/>
      <protection/>
    </xf>
    <xf numFmtId="164" fontId="32" fillId="0" borderId="67" xfId="61" applyNumberFormat="1" applyFont="1" applyFill="1" applyBorder="1" applyAlignment="1" applyProtection="1">
      <alignment vertical="center"/>
      <protection/>
    </xf>
    <xf numFmtId="1" fontId="12" fillId="0" borderId="23" xfId="61" applyNumberFormat="1" applyFont="1" applyFill="1" applyBorder="1" applyAlignment="1" applyProtection="1">
      <alignment horizontal="right" vertical="top"/>
      <protection/>
    </xf>
    <xf numFmtId="1" fontId="12" fillId="0" borderId="23" xfId="61" applyNumberFormat="1" applyFont="1" applyFill="1" applyBorder="1" applyAlignment="1" applyProtection="1">
      <alignment horizontal="right"/>
      <protection/>
    </xf>
    <xf numFmtId="1" fontId="12" fillId="0" borderId="24" xfId="61" applyNumberFormat="1" applyFont="1" applyFill="1" applyBorder="1" applyAlignment="1" applyProtection="1">
      <alignment horizontal="right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2" xfId="60" applyNumberFormat="1" applyFont="1" applyFill="1" applyBorder="1" applyAlignment="1" applyProtection="1">
      <alignment horizontal="left" vertical="center"/>
      <protection/>
    </xf>
    <xf numFmtId="164" fontId="20" fillId="0" borderId="32" xfId="60" applyNumberFormat="1" applyFont="1" applyFill="1" applyBorder="1" applyAlignment="1" applyProtection="1">
      <alignment horizontal="left"/>
      <protection/>
    </xf>
    <xf numFmtId="0" fontId="5" fillId="0" borderId="0" xfId="60" applyFont="1" applyFill="1" applyAlignment="1" applyProtection="1">
      <alignment horizontal="center" wrapText="1"/>
      <protection/>
    </xf>
    <xf numFmtId="0" fontId="5" fillId="0" borderId="0" xfId="60" applyFont="1" applyFill="1" applyAlignment="1" applyProtection="1">
      <alignment horizontal="center"/>
      <protection/>
    </xf>
    <xf numFmtId="0" fontId="31" fillId="0" borderId="0" xfId="60" applyFont="1" applyFill="1" applyAlignment="1" applyProtection="1">
      <alignment horizontal="right"/>
      <protection/>
    </xf>
    <xf numFmtId="0" fontId="6" fillId="0" borderId="44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63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2" fillId="0" borderId="0" xfId="60" applyFont="1" applyFill="1" applyAlignment="1" applyProtection="1">
      <alignment horizontal="center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73" fillId="0" borderId="5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textRotation="180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textRotation="180" wrapText="1"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0" fontId="8" fillId="0" borderId="0" xfId="60" applyFont="1" applyFill="1" applyAlignment="1" applyProtection="1">
      <alignment horizontal="right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5" fillId="0" borderId="0" xfId="61" applyFont="1" applyFill="1" applyAlignment="1" applyProtection="1">
      <alignment horizontal="center" wrapText="1"/>
      <protection/>
    </xf>
    <xf numFmtId="0" fontId="5" fillId="0" borderId="0" xfId="61" applyFont="1" applyFill="1" applyAlignment="1" applyProtection="1">
      <alignment horizontal="center"/>
      <protection/>
    </xf>
    <xf numFmtId="0" fontId="0" fillId="0" borderId="32" xfId="61" applyFont="1" applyFill="1" applyBorder="1" applyAlignment="1" applyProtection="1">
      <alignment horizontal="center"/>
      <protection/>
    </xf>
    <xf numFmtId="0" fontId="20" fillId="0" borderId="50" xfId="61" applyFont="1" applyFill="1" applyBorder="1" applyAlignment="1" applyProtection="1">
      <alignment horizontal="left" vertical="center" indent="1"/>
      <protection/>
    </xf>
    <xf numFmtId="0" fontId="20" fillId="0" borderId="54" xfId="61" applyFont="1" applyFill="1" applyBorder="1" applyAlignment="1" applyProtection="1">
      <alignment horizontal="left" vertical="center" indent="1"/>
      <protection/>
    </xf>
    <xf numFmtId="0" fontId="20" fillId="0" borderId="35" xfId="61" applyFont="1" applyFill="1" applyBorder="1" applyAlignment="1" applyProtection="1">
      <alignment horizontal="left" vertical="center" indent="1"/>
      <protection/>
    </xf>
    <xf numFmtId="0" fontId="1" fillId="0" borderId="0" xfId="61" applyFont="1" applyFill="1" applyAlignment="1" applyProtection="1">
      <alignment horizontal="center" textRotation="180"/>
      <protection locked="0"/>
    </xf>
    <xf numFmtId="0" fontId="0" fillId="0" borderId="32" xfId="61" applyFont="1" applyFill="1" applyBorder="1" applyAlignment="1" applyProtection="1">
      <alignment horizontal="center"/>
      <protection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el&#337;terjeszt&#233;s\Ktg.vet_Rendelet%20mell&#233;kletek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4.sz tájékoztató t. AO"/>
      <sheetName val="4.sz tájékoztató PH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2016.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view="pageLayout"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69" t="s">
        <v>471</v>
      </c>
      <c r="B1" s="79"/>
    </row>
    <row r="2" spans="1:2" ht="12.75">
      <c r="A2" s="79"/>
      <c r="B2" s="79"/>
    </row>
    <row r="3" spans="1:2" ht="12.75">
      <c r="A3" s="271"/>
      <c r="B3" s="271"/>
    </row>
    <row r="4" spans="1:2" ht="15.75">
      <c r="A4" s="81"/>
      <c r="B4" s="275"/>
    </row>
    <row r="5" spans="1:2" ht="15.75">
      <c r="A5" s="81"/>
      <c r="B5" s="275"/>
    </row>
    <row r="6" spans="1:2" s="69" customFormat="1" ht="15.75">
      <c r="A6" s="81" t="s">
        <v>478</v>
      </c>
      <c r="B6" s="271"/>
    </row>
    <row r="7" spans="1:2" s="69" customFormat="1" ht="12.75">
      <c r="A7" s="271"/>
      <c r="B7" s="271"/>
    </row>
    <row r="8" spans="1:2" s="69" customFormat="1" ht="12.75">
      <c r="A8" s="271"/>
      <c r="B8" s="271"/>
    </row>
    <row r="9" spans="1:2" ht="12.75">
      <c r="A9" s="271" t="s">
        <v>440</v>
      </c>
      <c r="B9" s="271" t="s">
        <v>418</v>
      </c>
    </row>
    <row r="10" spans="1:2" ht="12.75">
      <c r="A10" s="271" t="s">
        <v>438</v>
      </c>
      <c r="B10" s="271" t="s">
        <v>424</v>
      </c>
    </row>
    <row r="11" spans="1:2" ht="12.75">
      <c r="A11" s="271" t="s">
        <v>439</v>
      </c>
      <c r="B11" s="271" t="s">
        <v>425</v>
      </c>
    </row>
    <row r="12" spans="1:2" ht="12.75">
      <c r="A12" s="271"/>
      <c r="B12" s="271"/>
    </row>
    <row r="13" spans="1:2" ht="15.75">
      <c r="A13" s="81" t="str">
        <f>+CONCATENATE(LEFT(A6,4),". évi előirányzat módosítások BEVÉTELEK")</f>
        <v>2017. évi előirányzat módosítások BEVÉTELEK</v>
      </c>
      <c r="B13" s="275"/>
    </row>
    <row r="14" spans="1:2" ht="12.75">
      <c r="A14" s="271"/>
      <c r="B14" s="271"/>
    </row>
    <row r="15" spans="1:2" s="69" customFormat="1" ht="12.75">
      <c r="A15" s="271" t="s">
        <v>441</v>
      </c>
      <c r="B15" s="271" t="s">
        <v>419</v>
      </c>
    </row>
    <row r="16" spans="1:2" ht="12.75">
      <c r="A16" s="271" t="s">
        <v>442</v>
      </c>
      <c r="B16" s="271" t="s">
        <v>426</v>
      </c>
    </row>
    <row r="17" spans="1:2" ht="12.75">
      <c r="A17" s="271" t="s">
        <v>443</v>
      </c>
      <c r="B17" s="271" t="s">
        <v>427</v>
      </c>
    </row>
    <row r="18" spans="1:2" ht="12.75">
      <c r="A18" s="271"/>
      <c r="B18" s="271"/>
    </row>
    <row r="19" spans="1:2" ht="14.25">
      <c r="A19" s="278" t="str">
        <f>+CONCATENATE(LEFT(A6,4),". módosítás utáni módosított előrirányzatok BEVÉTELEK")</f>
        <v>2017. módosítás utáni módosított előrirányzatok BEVÉTELEK</v>
      </c>
      <c r="B19" s="275"/>
    </row>
    <row r="20" spans="1:2" ht="12.75">
      <c r="A20" s="271"/>
      <c r="B20" s="271"/>
    </row>
    <row r="21" spans="1:2" ht="12.75">
      <c r="A21" s="271" t="s">
        <v>444</v>
      </c>
      <c r="B21" s="271" t="s">
        <v>420</v>
      </c>
    </row>
    <row r="22" spans="1:2" ht="12.75">
      <c r="A22" s="271" t="s">
        <v>445</v>
      </c>
      <c r="B22" s="271" t="s">
        <v>428</v>
      </c>
    </row>
    <row r="23" spans="1:2" ht="12.75">
      <c r="A23" s="271" t="s">
        <v>446</v>
      </c>
      <c r="B23" s="271" t="s">
        <v>429</v>
      </c>
    </row>
    <row r="24" spans="1:2" ht="12.75">
      <c r="A24" s="271"/>
      <c r="B24" s="271"/>
    </row>
    <row r="25" spans="1:2" ht="15.75">
      <c r="A25" s="81" t="str">
        <f>+CONCATENATE(LEFT(A6,4),". évi eredeti előirányzat KIADÁSOK")</f>
        <v>2017. évi eredeti előirányzat KIADÁSOK</v>
      </c>
      <c r="B25" s="275"/>
    </row>
    <row r="26" spans="1:2" ht="12.75">
      <c r="A26" s="271"/>
      <c r="B26" s="271"/>
    </row>
    <row r="27" spans="1:2" ht="12.75">
      <c r="A27" s="271" t="s">
        <v>447</v>
      </c>
      <c r="B27" s="271" t="s">
        <v>421</v>
      </c>
    </row>
    <row r="28" spans="1:2" ht="12.75">
      <c r="A28" s="271" t="s">
        <v>448</v>
      </c>
      <c r="B28" s="271" t="s">
        <v>430</v>
      </c>
    </row>
    <row r="29" spans="1:2" ht="12.75">
      <c r="A29" s="271" t="s">
        <v>449</v>
      </c>
      <c r="B29" s="271" t="s">
        <v>431</v>
      </c>
    </row>
    <row r="30" spans="1:2" ht="12.75">
      <c r="A30" s="271"/>
      <c r="B30" s="271"/>
    </row>
    <row r="31" spans="1:2" ht="15.75">
      <c r="A31" s="81" t="str">
        <f>+CONCATENATE(LEFT(A6,4),". évi előirányzat módosítások KIADÁSOK")</f>
        <v>2017. évi előirányzat módosítások KIADÁSOK</v>
      </c>
      <c r="B31" s="275"/>
    </row>
    <row r="32" spans="1:2" ht="12.75">
      <c r="A32" s="271"/>
      <c r="B32" s="271"/>
    </row>
    <row r="33" spans="1:2" ht="12.75">
      <c r="A33" s="271" t="s">
        <v>450</v>
      </c>
      <c r="B33" s="271" t="s">
        <v>422</v>
      </c>
    </row>
    <row r="34" spans="1:2" ht="12.75">
      <c r="A34" s="271" t="s">
        <v>451</v>
      </c>
      <c r="B34" s="271" t="s">
        <v>432</v>
      </c>
    </row>
    <row r="35" spans="1:2" ht="12.75">
      <c r="A35" s="271" t="s">
        <v>452</v>
      </c>
      <c r="B35" s="271" t="s">
        <v>433</v>
      </c>
    </row>
    <row r="36" spans="1:2" ht="12.75">
      <c r="A36" s="271"/>
      <c r="B36" s="271"/>
    </row>
    <row r="37" spans="1:2" ht="15.75">
      <c r="A37" s="277" t="str">
        <f>+CONCATENATE(LEFT(A6,4),". módosítás utáni módosított előirányzatok KIADÁSOK")</f>
        <v>2017. módosítás utáni módosított előirányzatok KIADÁSOK</v>
      </c>
      <c r="B37" s="275"/>
    </row>
    <row r="38" spans="1:2" ht="12.75">
      <c r="A38" s="271"/>
      <c r="B38" s="271"/>
    </row>
    <row r="39" spans="1:2" ht="12.75">
      <c r="A39" s="271" t="s">
        <v>453</v>
      </c>
      <c r="B39" s="271" t="s">
        <v>423</v>
      </c>
    </row>
    <row r="40" spans="1:2" ht="12.75">
      <c r="A40" s="271" t="s">
        <v>454</v>
      </c>
      <c r="B40" s="271" t="s">
        <v>434</v>
      </c>
    </row>
    <row r="41" spans="1:2" ht="12.75">
      <c r="A41" s="271" t="s">
        <v>455</v>
      </c>
      <c r="B41" s="271" t="s">
        <v>435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4"/>
  <sheetViews>
    <sheetView view="pageLayout" workbookViewId="0" topLeftCell="A2">
      <selection activeCell="I25" sqref="I25"/>
    </sheetView>
  </sheetViews>
  <sheetFormatPr defaultColWidth="9.00390625" defaultRowHeight="12.75"/>
  <cols>
    <col min="1" max="1" width="54.125" style="26" customWidth="1"/>
    <col min="2" max="2" width="15.625" style="25" customWidth="1"/>
    <col min="3" max="3" width="16.375" style="25" customWidth="1"/>
    <col min="4" max="5" width="18.00390625" style="25" customWidth="1"/>
    <col min="6" max="6" width="16.625" style="25" customWidth="1"/>
    <col min="7" max="7" width="18.875" style="25" customWidth="1"/>
    <col min="8" max="9" width="4.375" style="25" customWidth="1"/>
    <col min="10" max="10" width="13.875" style="25" customWidth="1"/>
    <col min="11" max="16384" width="9.375" style="25" customWidth="1"/>
  </cols>
  <sheetData>
    <row r="1" spans="1:7" ht="24.75" customHeight="1">
      <c r="A1" s="463" t="s">
        <v>1</v>
      </c>
      <c r="B1" s="463"/>
      <c r="C1" s="463"/>
      <c r="D1" s="463"/>
      <c r="E1" s="463"/>
      <c r="F1" s="463"/>
      <c r="G1" s="463"/>
    </row>
    <row r="2" spans="1:9" ht="23.25" customHeight="1" thickBot="1">
      <c r="A2" s="70"/>
      <c r="B2" s="34"/>
      <c r="C2" s="34"/>
      <c r="D2" s="34"/>
      <c r="E2" s="34"/>
      <c r="F2" s="34"/>
      <c r="G2" s="29" t="str">
        <f>'7.sz.mell.'!G2</f>
        <v>Forintban!</v>
      </c>
      <c r="H2" s="464" t="s">
        <v>539</v>
      </c>
      <c r="I2" s="464" t="s">
        <v>559</v>
      </c>
    </row>
    <row r="3" spans="1:9" s="27" customFormat="1" ht="48.75" customHeight="1" thickBot="1">
      <c r="A3" s="71" t="s">
        <v>50</v>
      </c>
      <c r="B3" s="72" t="s">
        <v>48</v>
      </c>
      <c r="C3" s="72" t="s">
        <v>49</v>
      </c>
      <c r="D3" s="72" t="str">
        <f>+'7.sz.mell.'!D3</f>
        <v>Felhasználás   2016. XII. 31-ig</v>
      </c>
      <c r="E3" s="72" t="str">
        <f>+CONCATENATE(LEFT(ÖSSZEFÜGGÉSEK!A6,4),". évi",CHAR(10),"eredeti előirányzat")</f>
        <v>2017. évi
eredeti előirányzat</v>
      </c>
      <c r="F3" s="72" t="str">
        <f>+CONCATENATE("1. sz. módosítás",CHAR(10),LEFT(ÖSSZEFÜGGÉSEK!A6,4),".
(±)")</f>
        <v>1. sz. módosítás
2017.
(±)</v>
      </c>
      <c r="G3" s="30" t="str">
        <f>+CONCATENATE("Módosítás utáni",CHAR(10),LEFT(ÖSSZEFÜGGÉSEK!A6,4),". VII. 25.")</f>
        <v>Módosítás utáni
2017. VII. 25.</v>
      </c>
      <c r="H3" s="464"/>
      <c r="I3" s="464"/>
    </row>
    <row r="4" spans="1:9" s="34" customFormat="1" ht="15" customHeight="1" thickBot="1">
      <c r="A4" s="31" t="s">
        <v>380</v>
      </c>
      <c r="B4" s="32" t="s">
        <v>381</v>
      </c>
      <c r="C4" s="32" t="s">
        <v>382</v>
      </c>
      <c r="D4" s="32" t="s">
        <v>384</v>
      </c>
      <c r="E4" s="32" t="s">
        <v>383</v>
      </c>
      <c r="F4" s="32" t="s">
        <v>385</v>
      </c>
      <c r="G4" s="33" t="s">
        <v>436</v>
      </c>
      <c r="H4" s="464"/>
      <c r="I4" s="464"/>
    </row>
    <row r="5" spans="1:9" ht="15.75" customHeight="1">
      <c r="A5" s="41" t="s">
        <v>484</v>
      </c>
      <c r="B5" s="42">
        <v>18000000</v>
      </c>
      <c r="C5" s="224" t="s">
        <v>485</v>
      </c>
      <c r="D5" s="42"/>
      <c r="E5" s="42">
        <v>18000000</v>
      </c>
      <c r="F5" s="42"/>
      <c r="G5" s="43">
        <f>E5+F5</f>
        <v>18000000</v>
      </c>
      <c r="H5" s="464"/>
      <c r="I5" s="464"/>
    </row>
    <row r="6" spans="1:9" ht="15.75" customHeight="1">
      <c r="A6" s="41" t="s">
        <v>522</v>
      </c>
      <c r="B6" s="42">
        <v>1600200</v>
      </c>
      <c r="C6" s="224" t="s">
        <v>485</v>
      </c>
      <c r="D6" s="42"/>
      <c r="E6" s="42">
        <v>1600200</v>
      </c>
      <c r="F6" s="42"/>
      <c r="G6" s="43">
        <f aca="true" t="shared" si="0" ref="G6:G23">E6+F6</f>
        <v>1600200</v>
      </c>
      <c r="H6" s="464"/>
      <c r="I6" s="464"/>
    </row>
    <row r="7" spans="1:9" ht="15.75" customHeight="1">
      <c r="A7" s="41" t="s">
        <v>523</v>
      </c>
      <c r="B7" s="42">
        <v>1994496</v>
      </c>
      <c r="C7" s="224" t="s">
        <v>485</v>
      </c>
      <c r="D7" s="42"/>
      <c r="E7" s="42">
        <v>1994496</v>
      </c>
      <c r="F7" s="42">
        <v>-1994496</v>
      </c>
      <c r="G7" s="43">
        <f t="shared" si="0"/>
        <v>0</v>
      </c>
      <c r="H7" s="464"/>
      <c r="I7" s="464"/>
    </row>
    <row r="8" spans="1:9" ht="15.75" customHeight="1">
      <c r="A8" s="420" t="s">
        <v>524</v>
      </c>
      <c r="B8" s="421">
        <v>24280383</v>
      </c>
      <c r="C8" s="224" t="s">
        <v>525</v>
      </c>
      <c r="D8" s="42"/>
      <c r="E8" s="42"/>
      <c r="F8" s="42">
        <v>24280383</v>
      </c>
      <c r="G8" s="43">
        <f t="shared" si="0"/>
        <v>24280383</v>
      </c>
      <c r="H8" s="464"/>
      <c r="I8" s="464"/>
    </row>
    <row r="9" spans="1:9" ht="15.75" customHeight="1">
      <c r="A9" s="41"/>
      <c r="B9" s="42"/>
      <c r="C9" s="224"/>
      <c r="D9" s="42"/>
      <c r="E9" s="42"/>
      <c r="F9" s="42"/>
      <c r="G9" s="43">
        <f t="shared" si="0"/>
        <v>0</v>
      </c>
      <c r="H9" s="464"/>
      <c r="I9" s="464"/>
    </row>
    <row r="10" spans="1:9" ht="15.75" customHeight="1">
      <c r="A10" s="41"/>
      <c r="B10" s="42"/>
      <c r="C10" s="224"/>
      <c r="D10" s="42"/>
      <c r="E10" s="42"/>
      <c r="F10" s="42"/>
      <c r="G10" s="43">
        <f t="shared" si="0"/>
        <v>0</v>
      </c>
      <c r="H10" s="464"/>
      <c r="I10" s="464"/>
    </row>
    <row r="11" spans="1:9" ht="15.75" customHeight="1">
      <c r="A11" s="41"/>
      <c r="B11" s="42"/>
      <c r="C11" s="224"/>
      <c r="D11" s="42"/>
      <c r="E11" s="42"/>
      <c r="F11" s="42"/>
      <c r="G11" s="43">
        <f t="shared" si="0"/>
        <v>0</v>
      </c>
      <c r="H11" s="464"/>
      <c r="I11" s="464"/>
    </row>
    <row r="12" spans="1:9" ht="15.75" customHeight="1">
      <c r="A12" s="41"/>
      <c r="B12" s="42"/>
      <c r="C12" s="224"/>
      <c r="D12" s="42"/>
      <c r="E12" s="42"/>
      <c r="F12" s="42"/>
      <c r="G12" s="43">
        <f t="shared" si="0"/>
        <v>0</v>
      </c>
      <c r="H12" s="464"/>
      <c r="I12" s="464"/>
    </row>
    <row r="13" spans="1:9" ht="15.75" customHeight="1">
      <c r="A13" s="41"/>
      <c r="B13" s="42"/>
      <c r="C13" s="224"/>
      <c r="D13" s="42"/>
      <c r="E13" s="42"/>
      <c r="F13" s="42"/>
      <c r="G13" s="43">
        <f t="shared" si="0"/>
        <v>0</v>
      </c>
      <c r="H13" s="464"/>
      <c r="I13" s="464"/>
    </row>
    <row r="14" spans="1:9" ht="15.75" customHeight="1">
      <c r="A14" s="41"/>
      <c r="B14" s="42"/>
      <c r="C14" s="224"/>
      <c r="D14" s="42"/>
      <c r="E14" s="42"/>
      <c r="F14" s="42"/>
      <c r="G14" s="43">
        <f t="shared" si="0"/>
        <v>0</v>
      </c>
      <c r="H14" s="464"/>
      <c r="I14" s="464"/>
    </row>
    <row r="15" spans="1:9" ht="15.75" customHeight="1">
      <c r="A15" s="41"/>
      <c r="B15" s="42"/>
      <c r="C15" s="224"/>
      <c r="D15" s="42"/>
      <c r="E15" s="42"/>
      <c r="F15" s="42"/>
      <c r="G15" s="43">
        <f t="shared" si="0"/>
        <v>0</v>
      </c>
      <c r="H15" s="464"/>
      <c r="I15" s="464"/>
    </row>
    <row r="16" spans="1:9" ht="15.75" customHeight="1">
      <c r="A16" s="41"/>
      <c r="B16" s="42"/>
      <c r="C16" s="224"/>
      <c r="D16" s="42"/>
      <c r="E16" s="42"/>
      <c r="F16" s="42"/>
      <c r="G16" s="43">
        <f t="shared" si="0"/>
        <v>0</v>
      </c>
      <c r="H16" s="464"/>
      <c r="I16" s="464"/>
    </row>
    <row r="17" spans="1:9" ht="15.75" customHeight="1">
      <c r="A17" s="41"/>
      <c r="B17" s="42"/>
      <c r="C17" s="224"/>
      <c r="D17" s="42"/>
      <c r="E17" s="42"/>
      <c r="F17" s="42"/>
      <c r="G17" s="43">
        <f t="shared" si="0"/>
        <v>0</v>
      </c>
      <c r="H17" s="464"/>
      <c r="I17" s="464"/>
    </row>
    <row r="18" spans="1:9" ht="15.75" customHeight="1">
      <c r="A18" s="41"/>
      <c r="B18" s="42"/>
      <c r="C18" s="224"/>
      <c r="D18" s="42"/>
      <c r="E18" s="42"/>
      <c r="F18" s="42"/>
      <c r="G18" s="43">
        <f t="shared" si="0"/>
        <v>0</v>
      </c>
      <c r="H18" s="464"/>
      <c r="I18" s="464"/>
    </row>
    <row r="19" spans="1:9" ht="15.75" customHeight="1">
      <c r="A19" s="41"/>
      <c r="B19" s="42"/>
      <c r="C19" s="224"/>
      <c r="D19" s="42"/>
      <c r="E19" s="42"/>
      <c r="F19" s="42"/>
      <c r="G19" s="43">
        <f t="shared" si="0"/>
        <v>0</v>
      </c>
      <c r="H19" s="464"/>
      <c r="I19" s="464"/>
    </row>
    <row r="20" spans="1:9" ht="15.75" customHeight="1">
      <c r="A20" s="41"/>
      <c r="B20" s="42"/>
      <c r="C20" s="224"/>
      <c r="D20" s="42"/>
      <c r="E20" s="42"/>
      <c r="F20" s="42"/>
      <c r="G20" s="43">
        <f t="shared" si="0"/>
        <v>0</v>
      </c>
      <c r="H20" s="464"/>
      <c r="I20" s="464"/>
    </row>
    <row r="21" spans="1:9" ht="15.75" customHeight="1">
      <c r="A21" s="41"/>
      <c r="B21" s="42"/>
      <c r="C21" s="224"/>
      <c r="D21" s="42"/>
      <c r="E21" s="42"/>
      <c r="F21" s="42"/>
      <c r="G21" s="43">
        <f t="shared" si="0"/>
        <v>0</v>
      </c>
      <c r="H21" s="464"/>
      <c r="I21" s="464"/>
    </row>
    <row r="22" spans="1:9" ht="15.75" customHeight="1">
      <c r="A22" s="41"/>
      <c r="B22" s="42"/>
      <c r="C22" s="224"/>
      <c r="D22" s="42"/>
      <c r="E22" s="42"/>
      <c r="F22" s="42"/>
      <c r="G22" s="43">
        <f t="shared" si="0"/>
        <v>0</v>
      </c>
      <c r="H22" s="464"/>
      <c r="I22" s="464"/>
    </row>
    <row r="23" spans="1:9" ht="15.75" customHeight="1" thickBot="1">
      <c r="A23" s="44"/>
      <c r="B23" s="45"/>
      <c r="C23" s="225"/>
      <c r="D23" s="45"/>
      <c r="E23" s="45"/>
      <c r="F23" s="45"/>
      <c r="G23" s="46">
        <f t="shared" si="0"/>
        <v>0</v>
      </c>
      <c r="H23" s="464"/>
      <c r="I23" s="464"/>
    </row>
    <row r="24" spans="1:9" s="40" customFormat="1" ht="18" customHeight="1" thickBot="1">
      <c r="A24" s="73" t="s">
        <v>46</v>
      </c>
      <c r="B24" s="74">
        <f>SUM(B5:B23)</f>
        <v>45875079</v>
      </c>
      <c r="C24" s="57"/>
      <c r="D24" s="74">
        <f>SUM(D5:D23)</f>
        <v>0</v>
      </c>
      <c r="E24" s="74"/>
      <c r="F24" s="74">
        <f>SUM(F5:F23)</f>
        <v>22285887</v>
      </c>
      <c r="G24" s="47">
        <f>SUM(G5:G23)</f>
        <v>43880583</v>
      </c>
      <c r="H24" s="464"/>
      <c r="I24" s="464"/>
    </row>
  </sheetData>
  <sheetProtection/>
  <mergeCells count="3">
    <mergeCell ref="A1:G1"/>
    <mergeCell ref="H2:H24"/>
    <mergeCell ref="I2:I24"/>
  </mergeCells>
  <printOptions horizontalCentered="1"/>
  <pageMargins left="0.7874015748031497" right="0.7874015748031497" top="1.220472440944882" bottom="0.984251968503937" header="0.7874015748031497" footer="0.7874015748031497"/>
  <pageSetup fitToHeight="1" fitToWidth="1" horizontalDpi="300" verticalDpi="300" orientation="landscape" paperSize="9" scale="86" r:id="rId1"/>
  <headerFooter alignWithMargins="0">
    <oddHeader xml:space="preserve">&amp;R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Layout" zoomScaleNormal="130" zoomScaleSheetLayoutView="100" workbookViewId="0" topLeftCell="A67">
      <selection activeCell="E6" sqref="E6"/>
    </sheetView>
  </sheetViews>
  <sheetFormatPr defaultColWidth="9.00390625" defaultRowHeight="12.75"/>
  <cols>
    <col min="1" max="1" width="16.125" style="155" customWidth="1"/>
    <col min="2" max="2" width="62.00390625" style="156" customWidth="1"/>
    <col min="3" max="3" width="14.125" style="157" customWidth="1"/>
    <col min="4" max="5" width="14.125" style="2" customWidth="1"/>
    <col min="6" max="16384" width="9.375" style="2" customWidth="1"/>
  </cols>
  <sheetData>
    <row r="1" spans="1:5" ht="15">
      <c r="A1" s="469" t="s">
        <v>560</v>
      </c>
      <c r="B1" s="469"/>
      <c r="C1" s="469"/>
      <c r="D1" s="469"/>
      <c r="E1" s="469"/>
    </row>
    <row r="2" spans="1:5" s="1" customFormat="1" ht="16.5" customHeight="1" thickBot="1">
      <c r="A2" s="470" t="s">
        <v>540</v>
      </c>
      <c r="B2" s="470"/>
      <c r="C2" s="470"/>
      <c r="D2" s="470"/>
      <c r="E2" s="470"/>
    </row>
    <row r="3" spans="1:5" s="51" customFormat="1" ht="21" customHeight="1" thickBot="1">
      <c r="A3" s="279" t="s">
        <v>44</v>
      </c>
      <c r="B3" s="468" t="s">
        <v>482</v>
      </c>
      <c r="C3" s="468"/>
      <c r="D3" s="468"/>
      <c r="E3" s="280" t="s">
        <v>38</v>
      </c>
    </row>
    <row r="4" spans="1:5" s="51" customFormat="1" ht="24.75" thickBot="1">
      <c r="A4" s="279" t="s">
        <v>121</v>
      </c>
      <c r="B4" s="468" t="s">
        <v>294</v>
      </c>
      <c r="C4" s="468"/>
      <c r="D4" s="468"/>
      <c r="E4" s="281" t="s">
        <v>38</v>
      </c>
    </row>
    <row r="5" spans="1:5" s="52" customFormat="1" ht="15.75" customHeight="1" thickBot="1">
      <c r="A5" s="82"/>
      <c r="B5" s="82"/>
      <c r="C5" s="83"/>
      <c r="E5" s="328" t="str">
        <f>'8.sz.mell.'!G2</f>
        <v>Forintban!</v>
      </c>
    </row>
    <row r="6" spans="1:5" ht="36.75" thickBot="1">
      <c r="A6" s="168" t="s">
        <v>122</v>
      </c>
      <c r="B6" s="84" t="s">
        <v>476</v>
      </c>
      <c r="C6" s="319" t="s">
        <v>414</v>
      </c>
      <c r="D6" s="319" t="s">
        <v>470</v>
      </c>
      <c r="E6" s="320" t="str">
        <f>+CONCATENATE(LEFT(ÖSSZEFÜGGÉSEK!A6,4),". VII. 25.",CHAR(10),"Módosítás utáni")</f>
        <v>2017. VII. 25.
Módosítás utáni</v>
      </c>
    </row>
    <row r="7" spans="1:5" s="48" customFormat="1" ht="12.75" customHeight="1" thickBot="1">
      <c r="A7" s="76" t="s">
        <v>380</v>
      </c>
      <c r="B7" s="77" t="s">
        <v>381</v>
      </c>
      <c r="C7" s="77" t="s">
        <v>382</v>
      </c>
      <c r="D7" s="282" t="s">
        <v>384</v>
      </c>
      <c r="E7" s="329" t="s">
        <v>474</v>
      </c>
    </row>
    <row r="8" spans="1:5" s="48" customFormat="1" ht="15.75" customHeight="1" thickBot="1">
      <c r="A8" s="465" t="s">
        <v>39</v>
      </c>
      <c r="B8" s="466"/>
      <c r="C8" s="466"/>
      <c r="D8" s="466"/>
      <c r="E8" s="467"/>
    </row>
    <row r="9" spans="1:5" s="48" customFormat="1" ht="12" customHeight="1" thickBot="1">
      <c r="A9" s="23" t="s">
        <v>7</v>
      </c>
      <c r="B9" s="19" t="s">
        <v>145</v>
      </c>
      <c r="C9" s="161">
        <f>+C10+C11+C12+C13+C14+C15</f>
        <v>206536133</v>
      </c>
      <c r="D9" s="248">
        <f>+D10+D11+D12+D13+D14+D15</f>
        <v>0</v>
      </c>
      <c r="E9" s="98">
        <f>+E10+E11+E12+E13+E14+E15</f>
        <v>206536133</v>
      </c>
    </row>
    <row r="10" spans="1:5" s="53" customFormat="1" ht="12" customHeight="1">
      <c r="A10" s="200" t="s">
        <v>63</v>
      </c>
      <c r="B10" s="339" t="s">
        <v>146</v>
      </c>
      <c r="C10" s="237">
        <v>95128452</v>
      </c>
      <c r="D10" s="237"/>
      <c r="E10" s="340">
        <f aca="true" t="shared" si="0" ref="E10:E15">C10+D10</f>
        <v>95128452</v>
      </c>
    </row>
    <row r="11" spans="1:5" s="54" customFormat="1" ht="12" customHeight="1">
      <c r="A11" s="193" t="s">
        <v>64</v>
      </c>
      <c r="B11" s="176" t="s">
        <v>147</v>
      </c>
      <c r="C11" s="162">
        <v>50698816</v>
      </c>
      <c r="D11" s="162"/>
      <c r="E11" s="341">
        <f t="shared" si="0"/>
        <v>50698816</v>
      </c>
    </row>
    <row r="12" spans="1:5" s="54" customFormat="1" ht="12" customHeight="1">
      <c r="A12" s="193" t="s">
        <v>65</v>
      </c>
      <c r="B12" s="176" t="s">
        <v>148</v>
      </c>
      <c r="C12" s="162">
        <v>56591265</v>
      </c>
      <c r="D12" s="162"/>
      <c r="E12" s="341">
        <f t="shared" si="0"/>
        <v>56591265</v>
      </c>
    </row>
    <row r="13" spans="1:5" s="54" customFormat="1" ht="12" customHeight="1">
      <c r="A13" s="193" t="s">
        <v>66</v>
      </c>
      <c r="B13" s="176" t="s">
        <v>149</v>
      </c>
      <c r="C13" s="162">
        <v>4117600</v>
      </c>
      <c r="D13" s="162"/>
      <c r="E13" s="341">
        <f t="shared" si="0"/>
        <v>4117600</v>
      </c>
    </row>
    <row r="14" spans="1:5" s="54" customFormat="1" ht="12" customHeight="1">
      <c r="A14" s="193" t="s">
        <v>83</v>
      </c>
      <c r="B14" s="176" t="s">
        <v>388</v>
      </c>
      <c r="C14" s="162"/>
      <c r="D14" s="250"/>
      <c r="E14" s="296">
        <f t="shared" si="0"/>
        <v>0</v>
      </c>
    </row>
    <row r="15" spans="1:5" s="53" customFormat="1" ht="12" customHeight="1" thickBot="1">
      <c r="A15" s="202" t="s">
        <v>67</v>
      </c>
      <c r="B15" s="342" t="s">
        <v>326</v>
      </c>
      <c r="C15" s="238"/>
      <c r="D15" s="288"/>
      <c r="E15" s="302">
        <f t="shared" si="0"/>
        <v>0</v>
      </c>
    </row>
    <row r="16" spans="1:5" s="53" customFormat="1" ht="12" customHeight="1" thickBot="1">
      <c r="A16" s="23" t="s">
        <v>8</v>
      </c>
      <c r="B16" s="99" t="s">
        <v>150</v>
      </c>
      <c r="C16" s="161">
        <f>+C17+C18+C19+C20+C21</f>
        <v>37338000</v>
      </c>
      <c r="D16" s="248">
        <f>+D17+D18+D19+D20+D21</f>
        <v>-472440</v>
      </c>
      <c r="E16" s="98">
        <f>+E17+E18+E19+E20+E21</f>
        <v>36865560</v>
      </c>
    </row>
    <row r="17" spans="1:5" s="53" customFormat="1" ht="12" customHeight="1">
      <c r="A17" s="192" t="s">
        <v>69</v>
      </c>
      <c r="B17" s="175" t="s">
        <v>151</v>
      </c>
      <c r="C17" s="163"/>
      <c r="D17" s="249"/>
      <c r="E17" s="205">
        <f aca="true" t="shared" si="1" ref="E17:E22">C17+D17</f>
        <v>0</v>
      </c>
    </row>
    <row r="18" spans="1:5" s="53" customFormat="1" ht="12" customHeight="1">
      <c r="A18" s="193" t="s">
        <v>70</v>
      </c>
      <c r="B18" s="176" t="s">
        <v>152</v>
      </c>
      <c r="C18" s="162"/>
      <c r="D18" s="250"/>
      <c r="E18" s="296">
        <f t="shared" si="1"/>
        <v>0</v>
      </c>
    </row>
    <row r="19" spans="1:5" s="53" customFormat="1" ht="12" customHeight="1">
      <c r="A19" s="193" t="s">
        <v>71</v>
      </c>
      <c r="B19" s="176" t="s">
        <v>317</v>
      </c>
      <c r="C19" s="162"/>
      <c r="D19" s="250"/>
      <c r="E19" s="296">
        <f t="shared" si="1"/>
        <v>0</v>
      </c>
    </row>
    <row r="20" spans="1:5" s="53" customFormat="1" ht="12" customHeight="1">
      <c r="A20" s="193" t="s">
        <v>72</v>
      </c>
      <c r="B20" s="176" t="s">
        <v>318</v>
      </c>
      <c r="C20" s="162"/>
      <c r="D20" s="162"/>
      <c r="E20" s="296">
        <f t="shared" si="1"/>
        <v>0</v>
      </c>
    </row>
    <row r="21" spans="1:5" s="53" customFormat="1" ht="12" customHeight="1">
      <c r="A21" s="193" t="s">
        <v>73</v>
      </c>
      <c r="B21" s="176" t="s">
        <v>153</v>
      </c>
      <c r="C21" s="162">
        <v>37338000</v>
      </c>
      <c r="D21" s="162">
        <v>-472440</v>
      </c>
      <c r="E21" s="296">
        <f t="shared" si="1"/>
        <v>36865560</v>
      </c>
    </row>
    <row r="22" spans="1:5" s="54" customFormat="1" ht="12" customHeight="1" thickBot="1">
      <c r="A22" s="194" t="s">
        <v>79</v>
      </c>
      <c r="B22" s="177" t="s">
        <v>154</v>
      </c>
      <c r="C22" s="164"/>
      <c r="D22" s="251"/>
      <c r="E22" s="297">
        <f t="shared" si="1"/>
        <v>0</v>
      </c>
    </row>
    <row r="23" spans="1:5" s="54" customFormat="1" ht="12" customHeight="1" thickBot="1">
      <c r="A23" s="23" t="s">
        <v>9</v>
      </c>
      <c r="B23" s="19" t="s">
        <v>155</v>
      </c>
      <c r="C23" s="161">
        <f>+C24+C25+C26+C27+C28</f>
        <v>18000000</v>
      </c>
      <c r="D23" s="248">
        <f>+D24+D25+D26+D27+D28</f>
        <v>7000000</v>
      </c>
      <c r="E23" s="98">
        <f>+E24+E25+E26+E27+E28</f>
        <v>25000000</v>
      </c>
    </row>
    <row r="24" spans="1:5" s="54" customFormat="1" ht="12" customHeight="1">
      <c r="A24" s="192" t="s">
        <v>52</v>
      </c>
      <c r="B24" s="175" t="s">
        <v>156</v>
      </c>
      <c r="C24" s="163"/>
      <c r="D24" s="249"/>
      <c r="E24" s="205">
        <f aca="true" t="shared" si="2" ref="E24:E65">C24+D24</f>
        <v>0</v>
      </c>
    </row>
    <row r="25" spans="1:5" s="53" customFormat="1" ht="12" customHeight="1">
      <c r="A25" s="193" t="s">
        <v>53</v>
      </c>
      <c r="B25" s="176" t="s">
        <v>157</v>
      </c>
      <c r="C25" s="162"/>
      <c r="D25" s="250"/>
      <c r="E25" s="296">
        <f t="shared" si="2"/>
        <v>0</v>
      </c>
    </row>
    <row r="26" spans="1:5" s="54" customFormat="1" ht="12" customHeight="1">
      <c r="A26" s="193" t="s">
        <v>54</v>
      </c>
      <c r="B26" s="176" t="s">
        <v>319</v>
      </c>
      <c r="C26" s="162"/>
      <c r="D26" s="250"/>
      <c r="E26" s="296">
        <f t="shared" si="2"/>
        <v>0</v>
      </c>
    </row>
    <row r="27" spans="1:5" s="54" customFormat="1" ht="12" customHeight="1">
      <c r="A27" s="193" t="s">
        <v>55</v>
      </c>
      <c r="B27" s="176" t="s">
        <v>320</v>
      </c>
      <c r="C27" s="162"/>
      <c r="D27" s="250"/>
      <c r="E27" s="296">
        <f t="shared" si="2"/>
        <v>0</v>
      </c>
    </row>
    <row r="28" spans="1:5" s="54" customFormat="1" ht="12" customHeight="1">
      <c r="A28" s="193" t="s">
        <v>96</v>
      </c>
      <c r="B28" s="176" t="s">
        <v>158</v>
      </c>
      <c r="C28" s="162">
        <v>18000000</v>
      </c>
      <c r="D28" s="250">
        <v>7000000</v>
      </c>
      <c r="E28" s="296">
        <f t="shared" si="2"/>
        <v>25000000</v>
      </c>
    </row>
    <row r="29" spans="1:5" s="54" customFormat="1" ht="12" customHeight="1" thickBot="1">
      <c r="A29" s="194" t="s">
        <v>97</v>
      </c>
      <c r="B29" s="177" t="s">
        <v>159</v>
      </c>
      <c r="C29" s="164"/>
      <c r="D29" s="251">
        <v>7000000</v>
      </c>
      <c r="E29" s="297">
        <f t="shared" si="2"/>
        <v>7000000</v>
      </c>
    </row>
    <row r="30" spans="1:5" s="54" customFormat="1" ht="12" customHeight="1" thickBot="1">
      <c r="A30" s="23" t="s">
        <v>98</v>
      </c>
      <c r="B30" s="19" t="s">
        <v>467</v>
      </c>
      <c r="C30" s="167">
        <f>+C31+C32+C33+C34+C35+C36+C37</f>
        <v>44800000</v>
      </c>
      <c r="D30" s="167">
        <f>+D31+D32+D33+D34+D35+D36+D37</f>
        <v>0</v>
      </c>
      <c r="E30" s="204">
        <f>+E31+E32+E33+E34+E35+E36+E37</f>
        <v>44800000</v>
      </c>
    </row>
    <row r="31" spans="1:5" s="54" customFormat="1" ht="12" customHeight="1">
      <c r="A31" s="200" t="s">
        <v>160</v>
      </c>
      <c r="B31" s="339" t="s">
        <v>460</v>
      </c>
      <c r="C31" s="237"/>
      <c r="D31" s="237"/>
      <c r="E31" s="340">
        <f t="shared" si="2"/>
        <v>0</v>
      </c>
    </row>
    <row r="32" spans="1:5" s="54" customFormat="1" ht="12" customHeight="1">
      <c r="A32" s="193" t="s">
        <v>161</v>
      </c>
      <c r="B32" s="176" t="s">
        <v>461</v>
      </c>
      <c r="C32" s="162"/>
      <c r="D32" s="162"/>
      <c r="E32" s="341">
        <f t="shared" si="2"/>
        <v>0</v>
      </c>
    </row>
    <row r="33" spans="1:5" s="54" customFormat="1" ht="12" customHeight="1">
      <c r="A33" s="193" t="s">
        <v>162</v>
      </c>
      <c r="B33" s="176" t="s">
        <v>462</v>
      </c>
      <c r="C33" s="162">
        <v>33000000</v>
      </c>
      <c r="D33" s="162"/>
      <c r="E33" s="341">
        <f t="shared" si="2"/>
        <v>33000000</v>
      </c>
    </row>
    <row r="34" spans="1:5" s="54" customFormat="1" ht="12" customHeight="1">
      <c r="A34" s="193" t="s">
        <v>163</v>
      </c>
      <c r="B34" s="176" t="s">
        <v>463</v>
      </c>
      <c r="C34" s="162">
        <v>300000</v>
      </c>
      <c r="D34" s="162"/>
      <c r="E34" s="341">
        <f t="shared" si="2"/>
        <v>300000</v>
      </c>
    </row>
    <row r="35" spans="1:5" s="54" customFormat="1" ht="12" customHeight="1">
      <c r="A35" s="193" t="s">
        <v>464</v>
      </c>
      <c r="B35" s="176" t="s">
        <v>164</v>
      </c>
      <c r="C35" s="162">
        <v>11000000</v>
      </c>
      <c r="D35" s="162"/>
      <c r="E35" s="341">
        <f t="shared" si="2"/>
        <v>11000000</v>
      </c>
    </row>
    <row r="36" spans="1:5" s="54" customFormat="1" ht="12" customHeight="1">
      <c r="A36" s="193" t="s">
        <v>465</v>
      </c>
      <c r="B36" s="176" t="s">
        <v>165</v>
      </c>
      <c r="C36" s="162"/>
      <c r="D36" s="162"/>
      <c r="E36" s="341">
        <f t="shared" si="2"/>
        <v>0</v>
      </c>
    </row>
    <row r="37" spans="1:5" s="54" customFormat="1" ht="12" customHeight="1" thickBot="1">
      <c r="A37" s="202" t="s">
        <v>466</v>
      </c>
      <c r="B37" s="342" t="s">
        <v>166</v>
      </c>
      <c r="C37" s="238">
        <v>500000</v>
      </c>
      <c r="D37" s="238"/>
      <c r="E37" s="343">
        <f t="shared" si="2"/>
        <v>500000</v>
      </c>
    </row>
    <row r="38" spans="1:5" s="54" customFormat="1" ht="12" customHeight="1" thickBot="1">
      <c r="A38" s="23" t="s">
        <v>11</v>
      </c>
      <c r="B38" s="19" t="s">
        <v>327</v>
      </c>
      <c r="C38" s="161">
        <f>SUM(C39:C49)</f>
        <v>4452900</v>
      </c>
      <c r="D38" s="248">
        <f>SUM(D39:D49)</f>
        <v>2924175</v>
      </c>
      <c r="E38" s="98">
        <f>SUM(E39:E49)</f>
        <v>7377075</v>
      </c>
    </row>
    <row r="39" spans="1:5" s="54" customFormat="1" ht="12" customHeight="1">
      <c r="A39" s="192" t="s">
        <v>56</v>
      </c>
      <c r="B39" s="175" t="s">
        <v>169</v>
      </c>
      <c r="C39" s="163"/>
      <c r="D39" s="249"/>
      <c r="E39" s="205">
        <f t="shared" si="2"/>
        <v>0</v>
      </c>
    </row>
    <row r="40" spans="1:5" s="54" customFormat="1" ht="12" customHeight="1">
      <c r="A40" s="193" t="s">
        <v>57</v>
      </c>
      <c r="B40" s="176" t="s">
        <v>170</v>
      </c>
      <c r="C40" s="162"/>
      <c r="D40" s="250">
        <v>2302500</v>
      </c>
      <c r="E40" s="296">
        <f t="shared" si="2"/>
        <v>2302500</v>
      </c>
    </row>
    <row r="41" spans="1:5" s="54" customFormat="1" ht="12" customHeight="1">
      <c r="A41" s="193" t="s">
        <v>58</v>
      </c>
      <c r="B41" s="176" t="s">
        <v>171</v>
      </c>
      <c r="C41" s="162"/>
      <c r="D41" s="162"/>
      <c r="E41" s="296">
        <f t="shared" si="2"/>
        <v>0</v>
      </c>
    </row>
    <row r="42" spans="1:5" s="54" customFormat="1" ht="12" customHeight="1">
      <c r="A42" s="193" t="s">
        <v>100</v>
      </c>
      <c r="B42" s="176" t="s">
        <v>172</v>
      </c>
      <c r="C42" s="162">
        <v>1490000</v>
      </c>
      <c r="D42" s="162"/>
      <c r="E42" s="296">
        <f t="shared" si="2"/>
        <v>1490000</v>
      </c>
    </row>
    <row r="43" spans="1:5" s="54" customFormat="1" ht="12" customHeight="1">
      <c r="A43" s="193" t="s">
        <v>101</v>
      </c>
      <c r="B43" s="176" t="s">
        <v>173</v>
      </c>
      <c r="C43" s="162">
        <v>1780000</v>
      </c>
      <c r="D43" s="162"/>
      <c r="E43" s="296">
        <f t="shared" si="2"/>
        <v>1780000</v>
      </c>
    </row>
    <row r="44" spans="1:5" s="54" customFormat="1" ht="12" customHeight="1">
      <c r="A44" s="193" t="s">
        <v>102</v>
      </c>
      <c r="B44" s="176" t="s">
        <v>174</v>
      </c>
      <c r="C44" s="162">
        <v>882900</v>
      </c>
      <c r="D44" s="162">
        <v>621675</v>
      </c>
      <c r="E44" s="296">
        <f t="shared" si="2"/>
        <v>1504575</v>
      </c>
    </row>
    <row r="45" spans="1:5" s="54" customFormat="1" ht="12" customHeight="1">
      <c r="A45" s="193" t="s">
        <v>103</v>
      </c>
      <c r="B45" s="176" t="s">
        <v>175</v>
      </c>
      <c r="C45" s="162"/>
      <c r="D45" s="162"/>
      <c r="E45" s="296">
        <f t="shared" si="2"/>
        <v>0</v>
      </c>
    </row>
    <row r="46" spans="1:5" s="54" customFormat="1" ht="12" customHeight="1">
      <c r="A46" s="193" t="s">
        <v>104</v>
      </c>
      <c r="B46" s="176" t="s">
        <v>176</v>
      </c>
      <c r="C46" s="162">
        <v>300000</v>
      </c>
      <c r="D46" s="162"/>
      <c r="E46" s="296">
        <f t="shared" si="2"/>
        <v>300000</v>
      </c>
    </row>
    <row r="47" spans="1:5" s="54" customFormat="1" ht="12" customHeight="1">
      <c r="A47" s="193" t="s">
        <v>167</v>
      </c>
      <c r="B47" s="176" t="s">
        <v>177</v>
      </c>
      <c r="C47" s="165"/>
      <c r="D47" s="165"/>
      <c r="E47" s="298">
        <f t="shared" si="2"/>
        <v>0</v>
      </c>
    </row>
    <row r="48" spans="1:5" s="54" customFormat="1" ht="12" customHeight="1">
      <c r="A48" s="194" t="s">
        <v>168</v>
      </c>
      <c r="B48" s="177" t="s">
        <v>329</v>
      </c>
      <c r="C48" s="166"/>
      <c r="D48" s="284"/>
      <c r="E48" s="299">
        <f t="shared" si="2"/>
        <v>0</v>
      </c>
    </row>
    <row r="49" spans="1:5" s="54" customFormat="1" ht="12" customHeight="1" thickBot="1">
      <c r="A49" s="194" t="s">
        <v>328</v>
      </c>
      <c r="B49" s="177" t="s">
        <v>178</v>
      </c>
      <c r="C49" s="166"/>
      <c r="D49" s="284"/>
      <c r="E49" s="299">
        <f t="shared" si="2"/>
        <v>0</v>
      </c>
    </row>
    <row r="50" spans="1:5" s="54" customFormat="1" ht="12" customHeight="1" thickBot="1">
      <c r="A50" s="23" t="s">
        <v>12</v>
      </c>
      <c r="B50" s="19" t="s">
        <v>179</v>
      </c>
      <c r="C50" s="161">
        <f>SUM(C51:C55)</f>
        <v>0</v>
      </c>
      <c r="D50" s="248">
        <f>SUM(D51:D55)</f>
        <v>0</v>
      </c>
      <c r="E50" s="98">
        <f>SUM(E51:E55)</f>
        <v>0</v>
      </c>
    </row>
    <row r="51" spans="1:5" s="54" customFormat="1" ht="12" customHeight="1">
      <c r="A51" s="192" t="s">
        <v>59</v>
      </c>
      <c r="B51" s="175" t="s">
        <v>183</v>
      </c>
      <c r="C51" s="217"/>
      <c r="D51" s="285"/>
      <c r="E51" s="300">
        <f t="shared" si="2"/>
        <v>0</v>
      </c>
    </row>
    <row r="52" spans="1:5" s="54" customFormat="1" ht="12" customHeight="1">
      <c r="A52" s="193" t="s">
        <v>60</v>
      </c>
      <c r="B52" s="176" t="s">
        <v>184</v>
      </c>
      <c r="C52" s="165"/>
      <c r="D52" s="283"/>
      <c r="E52" s="298">
        <f t="shared" si="2"/>
        <v>0</v>
      </c>
    </row>
    <row r="53" spans="1:5" s="54" customFormat="1" ht="12" customHeight="1">
      <c r="A53" s="193" t="s">
        <v>180</v>
      </c>
      <c r="B53" s="176" t="s">
        <v>185</v>
      </c>
      <c r="C53" s="165"/>
      <c r="D53" s="283"/>
      <c r="E53" s="298">
        <f t="shared" si="2"/>
        <v>0</v>
      </c>
    </row>
    <row r="54" spans="1:5" s="54" customFormat="1" ht="12" customHeight="1">
      <c r="A54" s="193" t="s">
        <v>181</v>
      </c>
      <c r="B54" s="176" t="s">
        <v>186</v>
      </c>
      <c r="C54" s="165"/>
      <c r="D54" s="283"/>
      <c r="E54" s="298">
        <f t="shared" si="2"/>
        <v>0</v>
      </c>
    </row>
    <row r="55" spans="1:5" s="54" customFormat="1" ht="12" customHeight="1" thickBot="1">
      <c r="A55" s="194" t="s">
        <v>182</v>
      </c>
      <c r="B55" s="177" t="s">
        <v>187</v>
      </c>
      <c r="C55" s="166"/>
      <c r="D55" s="284"/>
      <c r="E55" s="299">
        <f t="shared" si="2"/>
        <v>0</v>
      </c>
    </row>
    <row r="56" spans="1:5" s="54" customFormat="1" ht="12" customHeight="1" thickBot="1">
      <c r="A56" s="23" t="s">
        <v>105</v>
      </c>
      <c r="B56" s="19" t="s">
        <v>188</v>
      </c>
      <c r="C56" s="161">
        <f>SUM(C57:C59)</f>
        <v>0</v>
      </c>
      <c r="D56" s="248">
        <f>SUM(D57:D59)</f>
        <v>0</v>
      </c>
      <c r="E56" s="98">
        <f>SUM(E57:E59)</f>
        <v>0</v>
      </c>
    </row>
    <row r="57" spans="1:5" s="54" customFormat="1" ht="12" customHeight="1">
      <c r="A57" s="192" t="s">
        <v>61</v>
      </c>
      <c r="B57" s="175" t="s">
        <v>189</v>
      </c>
      <c r="C57" s="163"/>
      <c r="D57" s="249"/>
      <c r="E57" s="205">
        <f t="shared" si="2"/>
        <v>0</v>
      </c>
    </row>
    <row r="58" spans="1:5" s="54" customFormat="1" ht="12" customHeight="1">
      <c r="A58" s="193" t="s">
        <v>62</v>
      </c>
      <c r="B58" s="176" t="s">
        <v>321</v>
      </c>
      <c r="C58" s="162"/>
      <c r="D58" s="250"/>
      <c r="E58" s="296">
        <f t="shared" si="2"/>
        <v>0</v>
      </c>
    </row>
    <row r="59" spans="1:5" s="54" customFormat="1" ht="12" customHeight="1">
      <c r="A59" s="193" t="s">
        <v>192</v>
      </c>
      <c r="B59" s="176" t="s">
        <v>190</v>
      </c>
      <c r="C59" s="162"/>
      <c r="D59" s="250"/>
      <c r="E59" s="296">
        <f t="shared" si="2"/>
        <v>0</v>
      </c>
    </row>
    <row r="60" spans="1:5" s="54" customFormat="1" ht="12" customHeight="1" thickBot="1">
      <c r="A60" s="194" t="s">
        <v>193</v>
      </c>
      <c r="B60" s="177" t="s">
        <v>191</v>
      </c>
      <c r="C60" s="164"/>
      <c r="D60" s="251"/>
      <c r="E60" s="297">
        <f t="shared" si="2"/>
        <v>0</v>
      </c>
    </row>
    <row r="61" spans="1:5" s="54" customFormat="1" ht="12" customHeight="1" thickBot="1">
      <c r="A61" s="23" t="s">
        <v>14</v>
      </c>
      <c r="B61" s="99" t="s">
        <v>194</v>
      </c>
      <c r="C61" s="161">
        <f>SUM(C62:C64)</f>
        <v>0</v>
      </c>
      <c r="D61" s="248">
        <f>SUM(D62:D64)</f>
        <v>145062310</v>
      </c>
      <c r="E61" s="98">
        <f>SUM(E62:E64)</f>
        <v>145062310</v>
      </c>
    </row>
    <row r="62" spans="1:5" s="54" customFormat="1" ht="12" customHeight="1">
      <c r="A62" s="192" t="s">
        <v>106</v>
      </c>
      <c r="B62" s="175" t="s">
        <v>196</v>
      </c>
      <c r="C62" s="165"/>
      <c r="D62" s="283"/>
      <c r="E62" s="298">
        <f t="shared" si="2"/>
        <v>0</v>
      </c>
    </row>
    <row r="63" spans="1:5" s="54" customFormat="1" ht="12" customHeight="1">
      <c r="A63" s="193" t="s">
        <v>107</v>
      </c>
      <c r="B63" s="176" t="s">
        <v>322</v>
      </c>
      <c r="C63" s="165"/>
      <c r="D63" s="283"/>
      <c r="E63" s="298">
        <f t="shared" si="2"/>
        <v>0</v>
      </c>
    </row>
    <row r="64" spans="1:5" s="54" customFormat="1" ht="12" customHeight="1">
      <c r="A64" s="193" t="s">
        <v>127</v>
      </c>
      <c r="B64" s="176" t="s">
        <v>197</v>
      </c>
      <c r="C64" s="165"/>
      <c r="D64" s="283">
        <v>145062310</v>
      </c>
      <c r="E64" s="298">
        <f t="shared" si="2"/>
        <v>145062310</v>
      </c>
    </row>
    <row r="65" spans="1:5" s="54" customFormat="1" ht="12" customHeight="1" thickBot="1">
      <c r="A65" s="194" t="s">
        <v>195</v>
      </c>
      <c r="B65" s="177" t="s">
        <v>198</v>
      </c>
      <c r="C65" s="165"/>
      <c r="D65" s="283">
        <v>145062310</v>
      </c>
      <c r="E65" s="298">
        <f t="shared" si="2"/>
        <v>145062310</v>
      </c>
    </row>
    <row r="66" spans="1:5" s="54" customFormat="1" ht="12" customHeight="1" thickBot="1">
      <c r="A66" s="23" t="s">
        <v>15</v>
      </c>
      <c r="B66" s="19" t="s">
        <v>199</v>
      </c>
      <c r="C66" s="167">
        <f>+C9+C16+C23+C30+C38+C50+C56+C61</f>
        <v>311127033</v>
      </c>
      <c r="D66" s="252">
        <f>+D9+D16+D23+D30+D38+D50+D56+D61</f>
        <v>154514045</v>
      </c>
      <c r="E66" s="204">
        <f>+E9+E16+E23+E30+E38+E50+E56+E61</f>
        <v>465641078</v>
      </c>
    </row>
    <row r="67" spans="1:5" s="54" customFormat="1" ht="12" customHeight="1" thickBot="1">
      <c r="A67" s="195" t="s">
        <v>290</v>
      </c>
      <c r="B67" s="99" t="s">
        <v>201</v>
      </c>
      <c r="C67" s="161">
        <f>SUM(C68:C70)</f>
        <v>0</v>
      </c>
      <c r="D67" s="248">
        <f>SUM(D68:D70)</f>
        <v>0</v>
      </c>
      <c r="E67" s="98">
        <f>SUM(E68:E70)</f>
        <v>0</v>
      </c>
    </row>
    <row r="68" spans="1:5" s="54" customFormat="1" ht="12" customHeight="1">
      <c r="A68" s="192" t="s">
        <v>232</v>
      </c>
      <c r="B68" s="175" t="s">
        <v>202</v>
      </c>
      <c r="C68" s="165"/>
      <c r="D68" s="283"/>
      <c r="E68" s="298">
        <f>C68+D68</f>
        <v>0</v>
      </c>
    </row>
    <row r="69" spans="1:5" s="54" customFormat="1" ht="12" customHeight="1">
      <c r="A69" s="193" t="s">
        <v>241</v>
      </c>
      <c r="B69" s="176" t="s">
        <v>203</v>
      </c>
      <c r="C69" s="165"/>
      <c r="D69" s="283"/>
      <c r="E69" s="298">
        <f>C69+D69</f>
        <v>0</v>
      </c>
    </row>
    <row r="70" spans="1:5" s="54" customFormat="1" ht="12" customHeight="1" thickBot="1">
      <c r="A70" s="194" t="s">
        <v>242</v>
      </c>
      <c r="B70" s="178" t="s">
        <v>204</v>
      </c>
      <c r="C70" s="165"/>
      <c r="D70" s="286"/>
      <c r="E70" s="298">
        <f>C70+D70</f>
        <v>0</v>
      </c>
    </row>
    <row r="71" spans="1:5" s="54" customFormat="1" ht="12" customHeight="1" thickBot="1">
      <c r="A71" s="195" t="s">
        <v>205</v>
      </c>
      <c r="B71" s="99" t="s">
        <v>206</v>
      </c>
      <c r="C71" s="161">
        <f>SUM(C72:C75)</f>
        <v>0</v>
      </c>
      <c r="D71" s="161">
        <f>SUM(D72:D75)</f>
        <v>0</v>
      </c>
      <c r="E71" s="98">
        <f>SUM(E72:E75)</f>
        <v>0</v>
      </c>
    </row>
    <row r="72" spans="1:5" s="54" customFormat="1" ht="12" customHeight="1">
      <c r="A72" s="192" t="s">
        <v>84</v>
      </c>
      <c r="B72" s="175" t="s">
        <v>207</v>
      </c>
      <c r="C72" s="165"/>
      <c r="D72" s="165"/>
      <c r="E72" s="298">
        <f>C72+D72</f>
        <v>0</v>
      </c>
    </row>
    <row r="73" spans="1:5" s="54" customFormat="1" ht="12" customHeight="1">
      <c r="A73" s="193" t="s">
        <v>85</v>
      </c>
      <c r="B73" s="176" t="s">
        <v>208</v>
      </c>
      <c r="C73" s="165"/>
      <c r="D73" s="165"/>
      <c r="E73" s="298">
        <f>C73+D73</f>
        <v>0</v>
      </c>
    </row>
    <row r="74" spans="1:5" s="54" customFormat="1" ht="12" customHeight="1">
      <c r="A74" s="193" t="s">
        <v>233</v>
      </c>
      <c r="B74" s="176" t="s">
        <v>209</v>
      </c>
      <c r="C74" s="165"/>
      <c r="D74" s="165"/>
      <c r="E74" s="298">
        <f>C74+D74</f>
        <v>0</v>
      </c>
    </row>
    <row r="75" spans="1:5" s="54" customFormat="1" ht="12" customHeight="1" thickBot="1">
      <c r="A75" s="194" t="s">
        <v>234</v>
      </c>
      <c r="B75" s="177" t="s">
        <v>210</v>
      </c>
      <c r="C75" s="165"/>
      <c r="D75" s="165"/>
      <c r="E75" s="298">
        <f>C75+D75</f>
        <v>0</v>
      </c>
    </row>
    <row r="76" spans="1:5" s="54" customFormat="1" ht="12" customHeight="1" thickBot="1">
      <c r="A76" s="195" t="s">
        <v>211</v>
      </c>
      <c r="B76" s="99" t="s">
        <v>212</v>
      </c>
      <c r="C76" s="161">
        <f>SUM(C77:C78)</f>
        <v>6375995</v>
      </c>
      <c r="D76" s="161">
        <f>SUM(D77:D78)</f>
        <v>30078211</v>
      </c>
      <c r="E76" s="98">
        <f>SUM(E77:E78)</f>
        <v>36454206</v>
      </c>
    </row>
    <row r="77" spans="1:5" s="54" customFormat="1" ht="12" customHeight="1">
      <c r="A77" s="192" t="s">
        <v>235</v>
      </c>
      <c r="B77" s="175" t="s">
        <v>213</v>
      </c>
      <c r="C77" s="165">
        <v>6375995</v>
      </c>
      <c r="D77" s="165">
        <v>30078211</v>
      </c>
      <c r="E77" s="298">
        <f>C77+D77</f>
        <v>36454206</v>
      </c>
    </row>
    <row r="78" spans="1:5" s="54" customFormat="1" ht="12" customHeight="1" thickBot="1">
      <c r="A78" s="194" t="s">
        <v>236</v>
      </c>
      <c r="B78" s="177" t="s">
        <v>214</v>
      </c>
      <c r="C78" s="165"/>
      <c r="D78" s="165" t="s">
        <v>486</v>
      </c>
      <c r="E78" s="298"/>
    </row>
    <row r="79" spans="1:5" s="53" customFormat="1" ht="12" customHeight="1" thickBot="1">
      <c r="A79" s="195" t="s">
        <v>215</v>
      </c>
      <c r="B79" s="99" t="s">
        <v>216</v>
      </c>
      <c r="C79" s="161">
        <f>SUM(C80:C82)</f>
        <v>186684305</v>
      </c>
      <c r="D79" s="161">
        <f>SUM(D80:D82)</f>
        <v>7607903</v>
      </c>
      <c r="E79" s="98">
        <f>SUM(E80:E82)</f>
        <v>194292208</v>
      </c>
    </row>
    <row r="80" spans="1:5" s="54" customFormat="1" ht="12" customHeight="1">
      <c r="A80" s="192" t="s">
        <v>237</v>
      </c>
      <c r="B80" s="175" t="s">
        <v>217</v>
      </c>
      <c r="C80" s="165"/>
      <c r="D80" s="165">
        <v>7607903</v>
      </c>
      <c r="E80" s="298">
        <f>C80+D80</f>
        <v>7607903</v>
      </c>
    </row>
    <row r="81" spans="1:5" s="54" customFormat="1" ht="12" customHeight="1">
      <c r="A81" s="193" t="s">
        <v>238</v>
      </c>
      <c r="B81" s="176" t="s">
        <v>218</v>
      </c>
      <c r="C81" s="165"/>
      <c r="D81" s="165"/>
      <c r="E81" s="298">
        <f>C81+D81</f>
        <v>0</v>
      </c>
    </row>
    <row r="82" spans="1:5" s="54" customFormat="1" ht="12" customHeight="1" thickBot="1">
      <c r="A82" s="194" t="s">
        <v>239</v>
      </c>
      <c r="B82" s="177" t="s">
        <v>219</v>
      </c>
      <c r="C82" s="166">
        <v>186684305</v>
      </c>
      <c r="D82" s="284"/>
      <c r="E82" s="299">
        <f>C82+D82</f>
        <v>186684305</v>
      </c>
    </row>
    <row r="83" spans="1:5" s="54" customFormat="1" ht="12" customHeight="1" thickBot="1">
      <c r="A83" s="195" t="s">
        <v>220</v>
      </c>
      <c r="B83" s="99" t="s">
        <v>240</v>
      </c>
      <c r="C83" s="161">
        <f>SUM(C84:C87)</f>
        <v>0</v>
      </c>
      <c r="D83" s="161">
        <f>SUM(D84:D87)</f>
        <v>0</v>
      </c>
      <c r="E83" s="98">
        <f>SUM(E84:E87)</f>
        <v>0</v>
      </c>
    </row>
    <row r="84" spans="1:5" s="54" customFormat="1" ht="12" customHeight="1">
      <c r="A84" s="196" t="s">
        <v>221</v>
      </c>
      <c r="B84" s="175" t="s">
        <v>222</v>
      </c>
      <c r="C84" s="165"/>
      <c r="D84" s="165"/>
      <c r="E84" s="298">
        <f aca="true" t="shared" si="3" ref="E84:E89">C84+D84</f>
        <v>0</v>
      </c>
    </row>
    <row r="85" spans="1:5" s="54" customFormat="1" ht="12" customHeight="1">
      <c r="A85" s="197" t="s">
        <v>223</v>
      </c>
      <c r="B85" s="176" t="s">
        <v>224</v>
      </c>
      <c r="C85" s="165"/>
      <c r="D85" s="165"/>
      <c r="E85" s="298">
        <f t="shared" si="3"/>
        <v>0</v>
      </c>
    </row>
    <row r="86" spans="1:5" s="54" customFormat="1" ht="12" customHeight="1">
      <c r="A86" s="197" t="s">
        <v>225</v>
      </c>
      <c r="B86" s="176" t="s">
        <v>226</v>
      </c>
      <c r="C86" s="165"/>
      <c r="D86" s="165"/>
      <c r="E86" s="298">
        <f t="shared" si="3"/>
        <v>0</v>
      </c>
    </row>
    <row r="87" spans="1:5" s="53" customFormat="1" ht="12" customHeight="1" thickBot="1">
      <c r="A87" s="198" t="s">
        <v>227</v>
      </c>
      <c r="B87" s="177" t="s">
        <v>228</v>
      </c>
      <c r="C87" s="165"/>
      <c r="D87" s="165"/>
      <c r="E87" s="298">
        <f t="shared" si="3"/>
        <v>0</v>
      </c>
    </row>
    <row r="88" spans="1:5" s="53" customFormat="1" ht="12" customHeight="1" thickBot="1">
      <c r="A88" s="195" t="s">
        <v>229</v>
      </c>
      <c r="B88" s="99" t="s">
        <v>368</v>
      </c>
      <c r="C88" s="220"/>
      <c r="D88" s="220"/>
      <c r="E88" s="98">
        <f t="shared" si="3"/>
        <v>0</v>
      </c>
    </row>
    <row r="89" spans="1:5" s="53" customFormat="1" ht="12" customHeight="1" thickBot="1">
      <c r="A89" s="195" t="s">
        <v>389</v>
      </c>
      <c r="B89" s="99" t="s">
        <v>230</v>
      </c>
      <c r="C89" s="220"/>
      <c r="D89" s="220"/>
      <c r="E89" s="98">
        <f t="shared" si="3"/>
        <v>0</v>
      </c>
    </row>
    <row r="90" spans="1:5" s="53" customFormat="1" ht="12" customHeight="1" thickBot="1">
      <c r="A90" s="195" t="s">
        <v>390</v>
      </c>
      <c r="B90" s="182" t="s">
        <v>371</v>
      </c>
      <c r="C90" s="167">
        <f>+C67+C71+C76+C79+C83+C89+C88</f>
        <v>193060300</v>
      </c>
      <c r="D90" s="167">
        <f>+D67+D71+D76+D79+D83+D89+D88</f>
        <v>37686114</v>
      </c>
      <c r="E90" s="204">
        <f>+E67+E71+E76+E79+E83+E89+E88</f>
        <v>230746414</v>
      </c>
    </row>
    <row r="91" spans="1:5" s="53" customFormat="1" ht="12" customHeight="1" thickBot="1">
      <c r="A91" s="199" t="s">
        <v>391</v>
      </c>
      <c r="B91" s="183" t="s">
        <v>392</v>
      </c>
      <c r="C91" s="167">
        <f>+C66+C90</f>
        <v>504187333</v>
      </c>
      <c r="D91" s="167">
        <f>+D66+D90</f>
        <v>192200159</v>
      </c>
      <c r="E91" s="204">
        <f>+E66+E90</f>
        <v>696387492</v>
      </c>
    </row>
    <row r="92" spans="1:3" s="54" customFormat="1" ht="15" customHeight="1" thickBot="1">
      <c r="A92" s="88"/>
      <c r="B92" s="89"/>
      <c r="C92" s="144"/>
    </row>
    <row r="93" spans="1:5" s="48" customFormat="1" ht="16.5" customHeight="1" thickBot="1">
      <c r="A93" s="465" t="s">
        <v>40</v>
      </c>
      <c r="B93" s="466"/>
      <c r="C93" s="466"/>
      <c r="D93" s="466"/>
      <c r="E93" s="467"/>
    </row>
    <row r="94" spans="1:5" s="55" customFormat="1" ht="12" customHeight="1" thickBot="1">
      <c r="A94" s="169" t="s">
        <v>7</v>
      </c>
      <c r="B94" s="413" t="s">
        <v>396</v>
      </c>
      <c r="C94" s="412">
        <f>+C95+C96+C97+C98+C99+C112</f>
        <v>340358015</v>
      </c>
      <c r="D94" s="412">
        <f>+D95+D96+D97+D98+D99+D112</f>
        <v>-185556745</v>
      </c>
      <c r="E94" s="233">
        <f>+E95+E96+E97+E98+E99+E112</f>
        <v>154801270</v>
      </c>
    </row>
    <row r="95" spans="1:5" ht="12" customHeight="1">
      <c r="A95" s="200" t="s">
        <v>63</v>
      </c>
      <c r="B95" s="8" t="s">
        <v>36</v>
      </c>
      <c r="C95" s="237">
        <v>59434186</v>
      </c>
      <c r="D95" s="237">
        <v>2121177</v>
      </c>
      <c r="E95" s="340">
        <f aca="true" t="shared" si="4" ref="E95:E114">C95+D95</f>
        <v>61555363</v>
      </c>
    </row>
    <row r="96" spans="1:5" ht="12" customHeight="1">
      <c r="A96" s="193" t="s">
        <v>64</v>
      </c>
      <c r="B96" s="6" t="s">
        <v>108</v>
      </c>
      <c r="C96" s="162">
        <v>10047685</v>
      </c>
      <c r="D96" s="162">
        <v>406383</v>
      </c>
      <c r="E96" s="341">
        <f t="shared" si="4"/>
        <v>10454068</v>
      </c>
    </row>
    <row r="97" spans="1:5" ht="12" customHeight="1">
      <c r="A97" s="193" t="s">
        <v>65</v>
      </c>
      <c r="B97" s="6" t="s">
        <v>82</v>
      </c>
      <c r="C97" s="162">
        <v>40855792</v>
      </c>
      <c r="D97" s="162"/>
      <c r="E97" s="341">
        <f t="shared" si="4"/>
        <v>40855792</v>
      </c>
    </row>
    <row r="98" spans="1:5" ht="12" customHeight="1">
      <c r="A98" s="193" t="s">
        <v>66</v>
      </c>
      <c r="B98" s="9" t="s">
        <v>109</v>
      </c>
      <c r="C98" s="162">
        <v>9500000</v>
      </c>
      <c r="D98" s="162"/>
      <c r="E98" s="341">
        <f t="shared" si="4"/>
        <v>9500000</v>
      </c>
    </row>
    <row r="99" spans="1:5" ht="12" customHeight="1">
      <c r="A99" s="193" t="s">
        <v>74</v>
      </c>
      <c r="B99" s="17" t="s">
        <v>110</v>
      </c>
      <c r="C99" s="162">
        <v>22636047</v>
      </c>
      <c r="D99" s="162">
        <v>3800000</v>
      </c>
      <c r="E99" s="341">
        <f t="shared" si="4"/>
        <v>26436047</v>
      </c>
    </row>
    <row r="100" spans="1:5" ht="12" customHeight="1">
      <c r="A100" s="193" t="s">
        <v>67</v>
      </c>
      <c r="B100" s="6" t="s">
        <v>393</v>
      </c>
      <c r="C100" s="162"/>
      <c r="D100" s="162"/>
      <c r="E100" s="341">
        <f t="shared" si="4"/>
        <v>0</v>
      </c>
    </row>
    <row r="101" spans="1:5" ht="12" customHeight="1">
      <c r="A101" s="193" t="s">
        <v>68</v>
      </c>
      <c r="B101" s="65" t="s">
        <v>334</v>
      </c>
      <c r="C101" s="162"/>
      <c r="D101" s="162"/>
      <c r="E101" s="341">
        <f t="shared" si="4"/>
        <v>0</v>
      </c>
    </row>
    <row r="102" spans="1:5" ht="12" customHeight="1">
      <c r="A102" s="193" t="s">
        <v>75</v>
      </c>
      <c r="B102" s="65" t="s">
        <v>333</v>
      </c>
      <c r="C102" s="162"/>
      <c r="D102" s="162"/>
      <c r="E102" s="341">
        <f t="shared" si="4"/>
        <v>0</v>
      </c>
    </row>
    <row r="103" spans="1:5" ht="12" customHeight="1">
      <c r="A103" s="193" t="s">
        <v>76</v>
      </c>
      <c r="B103" s="65" t="s">
        <v>246</v>
      </c>
      <c r="C103" s="162"/>
      <c r="D103" s="162"/>
      <c r="E103" s="341">
        <f t="shared" si="4"/>
        <v>0</v>
      </c>
    </row>
    <row r="104" spans="1:5" ht="12" customHeight="1">
      <c r="A104" s="193" t="s">
        <v>77</v>
      </c>
      <c r="B104" s="66" t="s">
        <v>247</v>
      </c>
      <c r="C104" s="162"/>
      <c r="D104" s="162"/>
      <c r="E104" s="341">
        <f t="shared" si="4"/>
        <v>0</v>
      </c>
    </row>
    <row r="105" spans="1:5" ht="12" customHeight="1">
      <c r="A105" s="193" t="s">
        <v>78</v>
      </c>
      <c r="B105" s="66" t="s">
        <v>248</v>
      </c>
      <c r="C105" s="162"/>
      <c r="D105" s="162"/>
      <c r="E105" s="341">
        <f t="shared" si="4"/>
        <v>0</v>
      </c>
    </row>
    <row r="106" spans="1:5" ht="12" customHeight="1">
      <c r="A106" s="193" t="s">
        <v>80</v>
      </c>
      <c r="B106" s="65" t="s">
        <v>249</v>
      </c>
      <c r="C106" s="162"/>
      <c r="D106" s="162"/>
      <c r="E106" s="341">
        <f t="shared" si="4"/>
        <v>0</v>
      </c>
    </row>
    <row r="107" spans="1:5" ht="12" customHeight="1">
      <c r="A107" s="193" t="s">
        <v>111</v>
      </c>
      <c r="B107" s="65" t="s">
        <v>250</v>
      </c>
      <c r="C107" s="162"/>
      <c r="D107" s="162"/>
      <c r="E107" s="341">
        <f t="shared" si="4"/>
        <v>0</v>
      </c>
    </row>
    <row r="108" spans="1:5" ht="12" customHeight="1">
      <c r="A108" s="193" t="s">
        <v>244</v>
      </c>
      <c r="B108" s="66" t="s">
        <v>251</v>
      </c>
      <c r="C108" s="162"/>
      <c r="D108" s="162"/>
      <c r="E108" s="341">
        <f t="shared" si="4"/>
        <v>0</v>
      </c>
    </row>
    <row r="109" spans="1:5" ht="12" customHeight="1">
      <c r="A109" s="201" t="s">
        <v>245</v>
      </c>
      <c r="B109" s="67" t="s">
        <v>252</v>
      </c>
      <c r="C109" s="162"/>
      <c r="D109" s="162"/>
      <c r="E109" s="341">
        <f t="shared" si="4"/>
        <v>0</v>
      </c>
    </row>
    <row r="110" spans="1:5" ht="12" customHeight="1">
      <c r="A110" s="193" t="s">
        <v>331</v>
      </c>
      <c r="B110" s="67" t="s">
        <v>253</v>
      </c>
      <c r="C110" s="162"/>
      <c r="D110" s="162"/>
      <c r="E110" s="341">
        <f t="shared" si="4"/>
        <v>0</v>
      </c>
    </row>
    <row r="111" spans="1:5" ht="12" customHeight="1">
      <c r="A111" s="193" t="s">
        <v>332</v>
      </c>
      <c r="B111" s="66" t="s">
        <v>254</v>
      </c>
      <c r="C111" s="162">
        <v>22636047</v>
      </c>
      <c r="D111" s="162">
        <v>3800000</v>
      </c>
      <c r="E111" s="341">
        <f t="shared" si="4"/>
        <v>26436047</v>
      </c>
    </row>
    <row r="112" spans="1:5" ht="12" customHeight="1">
      <c r="A112" s="193" t="s">
        <v>336</v>
      </c>
      <c r="B112" s="9" t="s">
        <v>37</v>
      </c>
      <c r="C112" s="162">
        <f>SUM(C113:C114)</f>
        <v>197884305</v>
      </c>
      <c r="D112" s="162">
        <f>SUM(D113:D114)</f>
        <v>-191884305</v>
      </c>
      <c r="E112" s="341">
        <f t="shared" si="4"/>
        <v>6000000</v>
      </c>
    </row>
    <row r="113" spans="1:5" ht="12" customHeight="1">
      <c r="A113" s="194" t="s">
        <v>337</v>
      </c>
      <c r="B113" s="6" t="s">
        <v>394</v>
      </c>
      <c r="C113" s="162">
        <v>10000000</v>
      </c>
      <c r="D113" s="162">
        <v>-4000000</v>
      </c>
      <c r="E113" s="341">
        <f t="shared" si="4"/>
        <v>6000000</v>
      </c>
    </row>
    <row r="114" spans="1:5" ht="12" customHeight="1" thickBot="1">
      <c r="A114" s="202" t="s">
        <v>338</v>
      </c>
      <c r="B114" s="68" t="s">
        <v>395</v>
      </c>
      <c r="C114" s="238">
        <v>187884305</v>
      </c>
      <c r="D114" s="238">
        <v>-187884305</v>
      </c>
      <c r="E114" s="343">
        <f t="shared" si="4"/>
        <v>0</v>
      </c>
    </row>
    <row r="115" spans="1:5" ht="12" customHeight="1" thickBot="1">
      <c r="A115" s="23" t="s">
        <v>8</v>
      </c>
      <c r="B115" s="22" t="s">
        <v>255</v>
      </c>
      <c r="C115" s="161">
        <f>+C116+C118+C120</f>
        <v>22547806</v>
      </c>
      <c r="D115" s="248">
        <f>+D116+D118+D120</f>
        <v>368154505</v>
      </c>
      <c r="E115" s="98">
        <f>+E116+E118+E120</f>
        <v>390702311</v>
      </c>
    </row>
    <row r="116" spans="1:5" ht="12" customHeight="1">
      <c r="A116" s="192" t="s">
        <v>69</v>
      </c>
      <c r="B116" s="7" t="s">
        <v>126</v>
      </c>
      <c r="C116" s="163">
        <v>953110</v>
      </c>
      <c r="D116" s="163">
        <v>128606102</v>
      </c>
      <c r="E116" s="205">
        <f aca="true" t="shared" si="5" ref="E116:E128">C116+D116</f>
        <v>129559212</v>
      </c>
    </row>
    <row r="117" spans="1:5" ht="12" customHeight="1">
      <c r="A117" s="192" t="s">
        <v>70</v>
      </c>
      <c r="B117" s="10" t="s">
        <v>259</v>
      </c>
      <c r="C117" s="162"/>
      <c r="D117" s="162">
        <v>4000000</v>
      </c>
      <c r="E117" s="205">
        <f t="shared" si="5"/>
        <v>4000000</v>
      </c>
    </row>
    <row r="118" spans="1:5" ht="12" customHeight="1">
      <c r="A118" s="192" t="s">
        <v>71</v>
      </c>
      <c r="B118" s="10" t="s">
        <v>112</v>
      </c>
      <c r="C118" s="162">
        <v>21594696</v>
      </c>
      <c r="D118" s="162">
        <v>22285887</v>
      </c>
      <c r="E118" s="296">
        <f t="shared" si="5"/>
        <v>43880583</v>
      </c>
    </row>
    <row r="119" spans="1:5" ht="12" customHeight="1">
      <c r="A119" s="192" t="s">
        <v>72</v>
      </c>
      <c r="B119" s="10" t="s">
        <v>260</v>
      </c>
      <c r="C119" s="162"/>
      <c r="D119" s="162"/>
      <c r="E119" s="296">
        <f t="shared" si="5"/>
        <v>0</v>
      </c>
    </row>
    <row r="120" spans="1:5" ht="12" customHeight="1">
      <c r="A120" s="192" t="s">
        <v>73</v>
      </c>
      <c r="B120" s="101" t="s">
        <v>128</v>
      </c>
      <c r="C120" s="162"/>
      <c r="D120" s="162">
        <v>217262516</v>
      </c>
      <c r="E120" s="296">
        <f t="shared" si="5"/>
        <v>217262516</v>
      </c>
    </row>
    <row r="121" spans="1:5" ht="12" customHeight="1">
      <c r="A121" s="192" t="s">
        <v>79</v>
      </c>
      <c r="B121" s="100" t="s">
        <v>323</v>
      </c>
      <c r="C121" s="162"/>
      <c r="D121" s="162"/>
      <c r="E121" s="296">
        <f t="shared" si="5"/>
        <v>0</v>
      </c>
    </row>
    <row r="122" spans="1:5" ht="12" customHeight="1">
      <c r="A122" s="192" t="s">
        <v>81</v>
      </c>
      <c r="B122" s="171" t="s">
        <v>265</v>
      </c>
      <c r="C122" s="162"/>
      <c r="D122" s="162"/>
      <c r="E122" s="296">
        <f t="shared" si="5"/>
        <v>0</v>
      </c>
    </row>
    <row r="123" spans="1:5" ht="12" customHeight="1">
      <c r="A123" s="192" t="s">
        <v>113</v>
      </c>
      <c r="B123" s="66" t="s">
        <v>248</v>
      </c>
      <c r="C123" s="162"/>
      <c r="D123" s="250"/>
      <c r="E123" s="296">
        <f t="shared" si="5"/>
        <v>0</v>
      </c>
    </row>
    <row r="124" spans="1:5" ht="12" customHeight="1">
      <c r="A124" s="192" t="s">
        <v>114</v>
      </c>
      <c r="B124" s="66" t="s">
        <v>264</v>
      </c>
      <c r="C124" s="162"/>
      <c r="D124" s="250"/>
      <c r="E124" s="296">
        <f t="shared" si="5"/>
        <v>0</v>
      </c>
    </row>
    <row r="125" spans="1:5" ht="12" customHeight="1">
      <c r="A125" s="192" t="s">
        <v>115</v>
      </c>
      <c r="B125" s="66" t="s">
        <v>263</v>
      </c>
      <c r="C125" s="162"/>
      <c r="D125" s="250"/>
      <c r="E125" s="296">
        <f t="shared" si="5"/>
        <v>0</v>
      </c>
    </row>
    <row r="126" spans="1:5" ht="12" customHeight="1">
      <c r="A126" s="192" t="s">
        <v>256</v>
      </c>
      <c r="B126" s="66" t="s">
        <v>251</v>
      </c>
      <c r="C126" s="162"/>
      <c r="D126" s="250"/>
      <c r="E126" s="296">
        <f t="shared" si="5"/>
        <v>0</v>
      </c>
    </row>
    <row r="127" spans="1:5" ht="12" customHeight="1">
      <c r="A127" s="192" t="s">
        <v>257</v>
      </c>
      <c r="B127" s="66" t="s">
        <v>262</v>
      </c>
      <c r="C127" s="162"/>
      <c r="D127" s="250"/>
      <c r="E127" s="296">
        <f t="shared" si="5"/>
        <v>0</v>
      </c>
    </row>
    <row r="128" spans="1:5" ht="12" customHeight="1" thickBot="1">
      <c r="A128" s="201" t="s">
        <v>258</v>
      </c>
      <c r="B128" s="66" t="s">
        <v>261</v>
      </c>
      <c r="C128" s="164"/>
      <c r="D128" s="251"/>
      <c r="E128" s="297">
        <f t="shared" si="5"/>
        <v>0</v>
      </c>
    </row>
    <row r="129" spans="1:5" ht="12" customHeight="1" thickBot="1">
      <c r="A129" s="23" t="s">
        <v>9</v>
      </c>
      <c r="B129" s="59" t="s">
        <v>341</v>
      </c>
      <c r="C129" s="161">
        <f>+C94+C115</f>
        <v>362905821</v>
      </c>
      <c r="D129" s="248">
        <f>+D94+D115</f>
        <v>182597760</v>
      </c>
      <c r="E129" s="98">
        <f>+E94+E115</f>
        <v>545503581</v>
      </c>
    </row>
    <row r="130" spans="1:5" ht="12" customHeight="1" thickBot="1">
      <c r="A130" s="23" t="s">
        <v>10</v>
      </c>
      <c r="B130" s="59" t="s">
        <v>342</v>
      </c>
      <c r="C130" s="161">
        <f>+C131+C132+C133</f>
        <v>0</v>
      </c>
      <c r="D130" s="248">
        <f>+D131+D132+D133</f>
        <v>0</v>
      </c>
      <c r="E130" s="98">
        <f>+E131+E132+E133</f>
        <v>0</v>
      </c>
    </row>
    <row r="131" spans="1:5" s="55" customFormat="1" ht="12" customHeight="1">
      <c r="A131" s="192" t="s">
        <v>160</v>
      </c>
      <c r="B131" s="7" t="s">
        <v>399</v>
      </c>
      <c r="C131" s="162"/>
      <c r="D131" s="250"/>
      <c r="E131" s="296">
        <f>C131+D131</f>
        <v>0</v>
      </c>
    </row>
    <row r="132" spans="1:5" ht="12" customHeight="1">
      <c r="A132" s="192" t="s">
        <v>161</v>
      </c>
      <c r="B132" s="7" t="s">
        <v>350</v>
      </c>
      <c r="C132" s="162"/>
      <c r="D132" s="250"/>
      <c r="E132" s="296">
        <f>C132+D132</f>
        <v>0</v>
      </c>
    </row>
    <row r="133" spans="1:5" ht="12" customHeight="1" thickBot="1">
      <c r="A133" s="201" t="s">
        <v>162</v>
      </c>
      <c r="B133" s="5" t="s">
        <v>398</v>
      </c>
      <c r="C133" s="162"/>
      <c r="D133" s="250"/>
      <c r="E133" s="296">
        <f>C133+D133</f>
        <v>0</v>
      </c>
    </row>
    <row r="134" spans="1:5" ht="12" customHeight="1" thickBot="1">
      <c r="A134" s="23" t="s">
        <v>11</v>
      </c>
      <c r="B134" s="59" t="s">
        <v>343</v>
      </c>
      <c r="C134" s="161">
        <f>+C135+C136+C137+C138+C139+C140</f>
        <v>0</v>
      </c>
      <c r="D134" s="248">
        <f>+D135+D136+D137+D138+D139+D140</f>
        <v>0</v>
      </c>
      <c r="E134" s="98">
        <f>+E135+E136+E137+E138+E139+E140</f>
        <v>0</v>
      </c>
    </row>
    <row r="135" spans="1:5" ht="12" customHeight="1">
      <c r="A135" s="192" t="s">
        <v>56</v>
      </c>
      <c r="B135" s="7" t="s">
        <v>352</v>
      </c>
      <c r="C135" s="162"/>
      <c r="D135" s="250"/>
      <c r="E135" s="296">
        <f aca="true" t="shared" si="6" ref="E135:E140">C135+D135</f>
        <v>0</v>
      </c>
    </row>
    <row r="136" spans="1:5" ht="12" customHeight="1">
      <c r="A136" s="192" t="s">
        <v>57</v>
      </c>
      <c r="B136" s="7" t="s">
        <v>344</v>
      </c>
      <c r="C136" s="162"/>
      <c r="D136" s="250"/>
      <c r="E136" s="296">
        <f t="shared" si="6"/>
        <v>0</v>
      </c>
    </row>
    <row r="137" spans="1:5" ht="12" customHeight="1">
      <c r="A137" s="192" t="s">
        <v>58</v>
      </c>
      <c r="B137" s="7" t="s">
        <v>345</v>
      </c>
      <c r="C137" s="162"/>
      <c r="D137" s="250"/>
      <c r="E137" s="296">
        <f t="shared" si="6"/>
        <v>0</v>
      </c>
    </row>
    <row r="138" spans="1:5" ht="12" customHeight="1">
      <c r="A138" s="192" t="s">
        <v>100</v>
      </c>
      <c r="B138" s="7" t="s">
        <v>397</v>
      </c>
      <c r="C138" s="162"/>
      <c r="D138" s="250"/>
      <c r="E138" s="296">
        <f t="shared" si="6"/>
        <v>0</v>
      </c>
    </row>
    <row r="139" spans="1:5" ht="12" customHeight="1">
      <c r="A139" s="192" t="s">
        <v>101</v>
      </c>
      <c r="B139" s="7" t="s">
        <v>347</v>
      </c>
      <c r="C139" s="162"/>
      <c r="D139" s="250"/>
      <c r="E139" s="296">
        <f t="shared" si="6"/>
        <v>0</v>
      </c>
    </row>
    <row r="140" spans="1:5" s="55" customFormat="1" ht="12" customHeight="1" thickBot="1">
      <c r="A140" s="201" t="s">
        <v>102</v>
      </c>
      <c r="B140" s="5" t="s">
        <v>348</v>
      </c>
      <c r="C140" s="162"/>
      <c r="D140" s="250"/>
      <c r="E140" s="296">
        <f t="shared" si="6"/>
        <v>0</v>
      </c>
    </row>
    <row r="141" spans="1:11" ht="12" customHeight="1" thickBot="1">
      <c r="A141" s="23" t="s">
        <v>12</v>
      </c>
      <c r="B141" s="59" t="s">
        <v>413</v>
      </c>
      <c r="C141" s="167">
        <f>+C142+C143+C145+C146+C144</f>
        <v>141281512</v>
      </c>
      <c r="D141" s="252">
        <f>+D142+D143+D145+D146+D144</f>
        <v>9602399</v>
      </c>
      <c r="E141" s="204">
        <f>+E142+E143+E145+E146+E144</f>
        <v>150883911</v>
      </c>
      <c r="K141" s="97"/>
    </row>
    <row r="142" spans="1:5" ht="12.75">
      <c r="A142" s="192" t="s">
        <v>59</v>
      </c>
      <c r="B142" s="7" t="s">
        <v>266</v>
      </c>
      <c r="C142" s="162"/>
      <c r="D142" s="250"/>
      <c r="E142" s="296">
        <f>C142+D142</f>
        <v>0</v>
      </c>
    </row>
    <row r="143" spans="1:5" ht="12" customHeight="1">
      <c r="A143" s="192" t="s">
        <v>60</v>
      </c>
      <c r="B143" s="7" t="s">
        <v>267</v>
      </c>
      <c r="C143" s="162"/>
      <c r="D143" s="250">
        <v>7607903</v>
      </c>
      <c r="E143" s="296">
        <f>C143+D143</f>
        <v>7607903</v>
      </c>
    </row>
    <row r="144" spans="1:5" ht="12" customHeight="1">
      <c r="A144" s="192" t="s">
        <v>180</v>
      </c>
      <c r="B144" s="7" t="s">
        <v>412</v>
      </c>
      <c r="C144" s="162">
        <v>141281512</v>
      </c>
      <c r="D144" s="250">
        <v>1994496</v>
      </c>
      <c r="E144" s="296">
        <f>C144+D144</f>
        <v>143276008</v>
      </c>
    </row>
    <row r="145" spans="1:5" s="55" customFormat="1" ht="12" customHeight="1">
      <c r="A145" s="192" t="s">
        <v>181</v>
      </c>
      <c r="B145" s="7" t="s">
        <v>357</v>
      </c>
      <c r="C145" s="162"/>
      <c r="D145" s="250"/>
      <c r="E145" s="296">
        <f>C145+D145</f>
        <v>0</v>
      </c>
    </row>
    <row r="146" spans="1:5" s="55" customFormat="1" ht="12" customHeight="1" thickBot="1">
      <c r="A146" s="201" t="s">
        <v>182</v>
      </c>
      <c r="B146" s="5" t="s">
        <v>286</v>
      </c>
      <c r="C146" s="162"/>
      <c r="D146" s="250"/>
      <c r="E146" s="296">
        <f>C146+D146</f>
        <v>0</v>
      </c>
    </row>
    <row r="147" spans="1:5" s="55" customFormat="1" ht="12" customHeight="1" thickBot="1">
      <c r="A147" s="23" t="s">
        <v>13</v>
      </c>
      <c r="B147" s="59" t="s">
        <v>358</v>
      </c>
      <c r="C147" s="240">
        <f>+C148+C149+C150+C151+C152</f>
        <v>0</v>
      </c>
      <c r="D147" s="253">
        <f>+D148+D149+D150+D151+D152</f>
        <v>0</v>
      </c>
      <c r="E147" s="235">
        <f>+E148+E149+E150+E151+E152</f>
        <v>0</v>
      </c>
    </row>
    <row r="148" spans="1:5" s="55" customFormat="1" ht="12" customHeight="1">
      <c r="A148" s="192" t="s">
        <v>61</v>
      </c>
      <c r="B148" s="7" t="s">
        <v>353</v>
      </c>
      <c r="C148" s="162"/>
      <c r="D148" s="250"/>
      <c r="E148" s="296">
        <f aca="true" t="shared" si="7" ref="E148:E154">C148+D148</f>
        <v>0</v>
      </c>
    </row>
    <row r="149" spans="1:5" s="55" customFormat="1" ht="12" customHeight="1">
      <c r="A149" s="192" t="s">
        <v>62</v>
      </c>
      <c r="B149" s="7" t="s">
        <v>360</v>
      </c>
      <c r="C149" s="162"/>
      <c r="D149" s="250"/>
      <c r="E149" s="296">
        <f t="shared" si="7"/>
        <v>0</v>
      </c>
    </row>
    <row r="150" spans="1:5" s="55" customFormat="1" ht="12" customHeight="1">
      <c r="A150" s="192" t="s">
        <v>192</v>
      </c>
      <c r="B150" s="7" t="s">
        <v>355</v>
      </c>
      <c r="C150" s="162"/>
      <c r="D150" s="250"/>
      <c r="E150" s="296">
        <f t="shared" si="7"/>
        <v>0</v>
      </c>
    </row>
    <row r="151" spans="1:5" s="55" customFormat="1" ht="12" customHeight="1">
      <c r="A151" s="192" t="s">
        <v>193</v>
      </c>
      <c r="B151" s="7" t="s">
        <v>400</v>
      </c>
      <c r="C151" s="162"/>
      <c r="D151" s="250"/>
      <c r="E151" s="296">
        <f t="shared" si="7"/>
        <v>0</v>
      </c>
    </row>
    <row r="152" spans="1:5" ht="12.75" customHeight="1" thickBot="1">
      <c r="A152" s="201" t="s">
        <v>359</v>
      </c>
      <c r="B152" s="5" t="s">
        <v>362</v>
      </c>
      <c r="C152" s="164"/>
      <c r="D152" s="251"/>
      <c r="E152" s="297">
        <f t="shared" si="7"/>
        <v>0</v>
      </c>
    </row>
    <row r="153" spans="1:5" ht="12.75" customHeight="1" thickBot="1">
      <c r="A153" s="232" t="s">
        <v>14</v>
      </c>
      <c r="B153" s="59" t="s">
        <v>363</v>
      </c>
      <c r="C153" s="241"/>
      <c r="D153" s="254"/>
      <c r="E153" s="235">
        <f t="shared" si="7"/>
        <v>0</v>
      </c>
    </row>
    <row r="154" spans="1:5" ht="12.75" customHeight="1" thickBot="1">
      <c r="A154" s="232" t="s">
        <v>15</v>
      </c>
      <c r="B154" s="59" t="s">
        <v>364</v>
      </c>
      <c r="C154" s="241"/>
      <c r="D154" s="254"/>
      <c r="E154" s="235">
        <f t="shared" si="7"/>
        <v>0</v>
      </c>
    </row>
    <row r="155" spans="1:5" ht="12" customHeight="1" thickBot="1">
      <c r="A155" s="23" t="s">
        <v>16</v>
      </c>
      <c r="B155" s="59" t="s">
        <v>366</v>
      </c>
      <c r="C155" s="242">
        <f>+C130+C134+C141+C147+C153+C154</f>
        <v>141281512</v>
      </c>
      <c r="D155" s="255">
        <f>+D130+D134+D141+D147+D153+D154</f>
        <v>9602399</v>
      </c>
      <c r="E155" s="236">
        <f>+E130+E134+E141+E147+E153+E154</f>
        <v>150883911</v>
      </c>
    </row>
    <row r="156" spans="1:5" ht="15" customHeight="1" thickBot="1">
      <c r="A156" s="203" t="s">
        <v>17</v>
      </c>
      <c r="B156" s="149" t="s">
        <v>365</v>
      </c>
      <c r="C156" s="242">
        <f>+C129+C155</f>
        <v>504187333</v>
      </c>
      <c r="D156" s="255">
        <f>+D129+D155</f>
        <v>192200159</v>
      </c>
      <c r="E156" s="236">
        <f>+E129+E155</f>
        <v>696387492</v>
      </c>
    </row>
    <row r="157" spans="1:5" ht="13.5" thickBot="1">
      <c r="A157" s="152"/>
      <c r="B157" s="153"/>
      <c r="C157" s="154"/>
      <c r="D157" s="154"/>
      <c r="E157" s="154"/>
    </row>
    <row r="158" spans="1:5" ht="15" customHeight="1" thickBot="1">
      <c r="A158" s="95" t="s">
        <v>401</v>
      </c>
      <c r="B158" s="96"/>
      <c r="C158" s="335">
        <v>9.2</v>
      </c>
      <c r="D158" s="287"/>
      <c r="E158" s="303">
        <f>C158+D158</f>
        <v>9.2</v>
      </c>
    </row>
    <row r="159" spans="1:5" ht="14.25" customHeight="1" thickBot="1">
      <c r="A159" s="95" t="s">
        <v>123</v>
      </c>
      <c r="B159" s="96"/>
      <c r="C159" s="335">
        <v>80</v>
      </c>
      <c r="D159" s="287"/>
      <c r="E159" s="303">
        <f>C159+D159</f>
        <v>80</v>
      </c>
    </row>
  </sheetData>
  <sheetProtection formatCells="0"/>
  <mergeCells count="6">
    <mergeCell ref="A8:E8"/>
    <mergeCell ref="B3:D3"/>
    <mergeCell ref="B4:D4"/>
    <mergeCell ref="A93:E93"/>
    <mergeCell ref="A1:E1"/>
    <mergeCell ref="A2:E2"/>
  </mergeCells>
  <printOptions horizontalCentered="1"/>
  <pageMargins left="0.7874015748031497" right="0.7874015748031497" top="0.82125" bottom="0.984251968503937" header="0.7874015748031497" footer="0.7874015748031497"/>
  <pageSetup horizontalDpi="600" verticalDpi="600" orientation="portrait" paperSize="9" scale="73" r:id="rId1"/>
  <rowBreaks count="2" manualBreakCount="2">
    <brk id="70" max="255" man="1"/>
    <brk id="9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BreakPreview" zoomScaleNormal="130" zoomScaleSheetLayoutView="100" workbookViewId="0" topLeftCell="A1">
      <selection activeCell="E6" sqref="E6"/>
    </sheetView>
  </sheetViews>
  <sheetFormatPr defaultColWidth="9.00390625" defaultRowHeight="12.75"/>
  <cols>
    <col min="1" max="1" width="16.125" style="155" customWidth="1"/>
    <col min="2" max="2" width="62.00390625" style="156" customWidth="1"/>
    <col min="3" max="3" width="14.125" style="157" customWidth="1"/>
    <col min="4" max="5" width="14.125" style="2" customWidth="1"/>
    <col min="6" max="16384" width="9.375" style="2" customWidth="1"/>
  </cols>
  <sheetData>
    <row r="1" spans="1:5" ht="15">
      <c r="A1" s="469" t="s">
        <v>561</v>
      </c>
      <c r="B1" s="469"/>
      <c r="C1" s="469"/>
      <c r="D1" s="469"/>
      <c r="E1" s="469"/>
    </row>
    <row r="2" spans="1:5" s="1" customFormat="1" ht="16.5" customHeight="1" thickBot="1">
      <c r="A2" s="470" t="s">
        <v>541</v>
      </c>
      <c r="B2" s="470"/>
      <c r="C2" s="470"/>
      <c r="D2" s="470"/>
      <c r="E2" s="470"/>
    </row>
    <row r="3" spans="1:5" s="51" customFormat="1" ht="21" customHeight="1" thickBot="1">
      <c r="A3" s="279" t="s">
        <v>44</v>
      </c>
      <c r="B3" s="468" t="s">
        <v>482</v>
      </c>
      <c r="C3" s="468"/>
      <c r="D3" s="468"/>
      <c r="E3" s="280" t="s">
        <v>38</v>
      </c>
    </row>
    <row r="4" spans="1:5" s="51" customFormat="1" ht="24.75" thickBot="1">
      <c r="A4" s="279" t="s">
        <v>121</v>
      </c>
      <c r="B4" s="468" t="s">
        <v>314</v>
      </c>
      <c r="C4" s="468"/>
      <c r="D4" s="468"/>
      <c r="E4" s="281" t="s">
        <v>42</v>
      </c>
    </row>
    <row r="5" spans="1:5" s="52" customFormat="1" ht="15.75" customHeight="1" thickBot="1">
      <c r="A5" s="82"/>
      <c r="B5" s="82"/>
      <c r="C5" s="83"/>
      <c r="E5" s="83" t="str">
        <f>'9. sz. mell'!E5</f>
        <v>Forintban!</v>
      </c>
    </row>
    <row r="6" spans="1:5" ht="36.75" thickBot="1">
      <c r="A6" s="168" t="s">
        <v>122</v>
      </c>
      <c r="B6" s="84" t="s">
        <v>476</v>
      </c>
      <c r="C6" s="319" t="s">
        <v>414</v>
      </c>
      <c r="D6" s="319" t="s">
        <v>470</v>
      </c>
      <c r="E6" s="320" t="str">
        <f>+CONCATENATE(LEFT(ÖSSZEFÜGGÉSEK!A6,4),". VII. 25.",CHAR(10),"Módosítás utáni")</f>
        <v>2017. VII. 25.
Módosítás utáni</v>
      </c>
    </row>
    <row r="7" spans="1:5" s="48" customFormat="1" ht="12.75" customHeight="1" thickBot="1">
      <c r="A7" s="76" t="s">
        <v>380</v>
      </c>
      <c r="B7" s="77" t="s">
        <v>381</v>
      </c>
      <c r="C7" s="77" t="s">
        <v>382</v>
      </c>
      <c r="D7" s="282" t="s">
        <v>384</v>
      </c>
      <c r="E7" s="329" t="s">
        <v>474</v>
      </c>
    </row>
    <row r="8" spans="1:5" s="48" customFormat="1" ht="15.75" customHeight="1" thickBot="1">
      <c r="A8" s="465" t="s">
        <v>39</v>
      </c>
      <c r="B8" s="466"/>
      <c r="C8" s="466"/>
      <c r="D8" s="466"/>
      <c r="E8" s="467"/>
    </row>
    <row r="9" spans="1:5" s="48" customFormat="1" ht="12" customHeight="1" thickBot="1">
      <c r="A9" s="23" t="s">
        <v>7</v>
      </c>
      <c r="B9" s="19" t="s">
        <v>145</v>
      </c>
      <c r="C9" s="161">
        <f>+C10+C11+C12+C13+C14+C15</f>
        <v>194444687</v>
      </c>
      <c r="D9" s="248">
        <f>+D10+D11+D12+D13+D14+D15</f>
        <v>0</v>
      </c>
      <c r="E9" s="98">
        <f>+E10+E11+E12+E13+E14+E15</f>
        <v>194444687</v>
      </c>
    </row>
    <row r="10" spans="1:5" s="53" customFormat="1" ht="12" customHeight="1">
      <c r="A10" s="192" t="s">
        <v>63</v>
      </c>
      <c r="B10" s="175" t="s">
        <v>146</v>
      </c>
      <c r="C10" s="163">
        <v>88997006</v>
      </c>
      <c r="D10" s="163"/>
      <c r="E10" s="205">
        <f aca="true" t="shared" si="0" ref="E10:E15">C10+D10</f>
        <v>88997006</v>
      </c>
    </row>
    <row r="11" spans="1:5" s="54" customFormat="1" ht="12" customHeight="1">
      <c r="A11" s="193" t="s">
        <v>64</v>
      </c>
      <c r="B11" s="176" t="s">
        <v>147</v>
      </c>
      <c r="C11" s="162">
        <v>50698816</v>
      </c>
      <c r="D11" s="162"/>
      <c r="E11" s="296">
        <f t="shared" si="0"/>
        <v>50698816</v>
      </c>
    </row>
    <row r="12" spans="1:5" s="54" customFormat="1" ht="12" customHeight="1">
      <c r="A12" s="193" t="s">
        <v>65</v>
      </c>
      <c r="B12" s="176" t="s">
        <v>148</v>
      </c>
      <c r="C12" s="162">
        <v>50631265</v>
      </c>
      <c r="D12" s="162"/>
      <c r="E12" s="296">
        <f t="shared" si="0"/>
        <v>50631265</v>
      </c>
    </row>
    <row r="13" spans="1:5" s="54" customFormat="1" ht="12" customHeight="1">
      <c r="A13" s="193" t="s">
        <v>66</v>
      </c>
      <c r="B13" s="176" t="s">
        <v>149</v>
      </c>
      <c r="C13" s="162">
        <v>4117600</v>
      </c>
      <c r="D13" s="162"/>
      <c r="E13" s="296">
        <f t="shared" si="0"/>
        <v>4117600</v>
      </c>
    </row>
    <row r="14" spans="1:5" s="54" customFormat="1" ht="12" customHeight="1">
      <c r="A14" s="193" t="s">
        <v>83</v>
      </c>
      <c r="B14" s="176" t="s">
        <v>388</v>
      </c>
      <c r="C14" s="162"/>
      <c r="D14" s="162"/>
      <c r="E14" s="296">
        <f t="shared" si="0"/>
        <v>0</v>
      </c>
    </row>
    <row r="15" spans="1:5" s="53" customFormat="1" ht="12" customHeight="1" thickBot="1">
      <c r="A15" s="194" t="s">
        <v>67</v>
      </c>
      <c r="B15" s="177" t="s">
        <v>326</v>
      </c>
      <c r="C15" s="162"/>
      <c r="D15" s="250"/>
      <c r="E15" s="296">
        <f t="shared" si="0"/>
        <v>0</v>
      </c>
    </row>
    <row r="16" spans="1:5" s="53" customFormat="1" ht="12" customHeight="1" thickBot="1">
      <c r="A16" s="23" t="s">
        <v>8</v>
      </c>
      <c r="B16" s="99" t="s">
        <v>150</v>
      </c>
      <c r="C16" s="161">
        <f>+C17+C18+C19+C20+C21</f>
        <v>36258000</v>
      </c>
      <c r="D16" s="248">
        <f>+D17+D18+D19+D20+D21</f>
        <v>-596186</v>
      </c>
      <c r="E16" s="98">
        <f>+E17+E18+E19+E20+E21</f>
        <v>35661814</v>
      </c>
    </row>
    <row r="17" spans="1:5" s="53" customFormat="1" ht="12" customHeight="1">
      <c r="A17" s="192" t="s">
        <v>69</v>
      </c>
      <c r="B17" s="175" t="s">
        <v>151</v>
      </c>
      <c r="C17" s="163"/>
      <c r="D17" s="249"/>
      <c r="E17" s="205">
        <f aca="true" t="shared" si="1" ref="E17:E22">C17+D17</f>
        <v>0</v>
      </c>
    </row>
    <row r="18" spans="1:5" s="53" customFormat="1" ht="12" customHeight="1">
      <c r="A18" s="193" t="s">
        <v>70</v>
      </c>
      <c r="B18" s="176" t="s">
        <v>152</v>
      </c>
      <c r="C18" s="162"/>
      <c r="D18" s="250"/>
      <c r="E18" s="296">
        <f t="shared" si="1"/>
        <v>0</v>
      </c>
    </row>
    <row r="19" spans="1:5" s="53" customFormat="1" ht="12" customHeight="1">
      <c r="A19" s="193" t="s">
        <v>71</v>
      </c>
      <c r="B19" s="176" t="s">
        <v>317</v>
      </c>
      <c r="C19" s="162"/>
      <c r="D19" s="250"/>
      <c r="E19" s="296">
        <f t="shared" si="1"/>
        <v>0</v>
      </c>
    </row>
    <row r="20" spans="1:5" s="53" customFormat="1" ht="12" customHeight="1">
      <c r="A20" s="193" t="s">
        <v>72</v>
      </c>
      <c r="B20" s="176" t="s">
        <v>318</v>
      </c>
      <c r="C20" s="162"/>
      <c r="D20" s="250"/>
      <c r="E20" s="296">
        <f t="shared" si="1"/>
        <v>0</v>
      </c>
    </row>
    <row r="21" spans="1:5" s="53" customFormat="1" ht="12" customHeight="1">
      <c r="A21" s="193" t="s">
        <v>73</v>
      </c>
      <c r="B21" s="176" t="s">
        <v>153</v>
      </c>
      <c r="C21" s="162">
        <v>36258000</v>
      </c>
      <c r="D21" s="250">
        <v>-596186</v>
      </c>
      <c r="E21" s="296">
        <f t="shared" si="1"/>
        <v>35661814</v>
      </c>
    </row>
    <row r="22" spans="1:5" s="54" customFormat="1" ht="12" customHeight="1" thickBot="1">
      <c r="A22" s="194" t="s">
        <v>79</v>
      </c>
      <c r="B22" s="177" t="s">
        <v>154</v>
      </c>
      <c r="C22" s="164"/>
      <c r="D22" s="251"/>
      <c r="E22" s="297">
        <f t="shared" si="1"/>
        <v>0</v>
      </c>
    </row>
    <row r="23" spans="1:5" s="54" customFormat="1" ht="12" customHeight="1" thickBot="1">
      <c r="A23" s="23" t="s">
        <v>9</v>
      </c>
      <c r="B23" s="19" t="s">
        <v>155</v>
      </c>
      <c r="C23" s="161">
        <f>+C24+C25+C26+C27+C28</f>
        <v>18000000</v>
      </c>
      <c r="D23" s="248">
        <f>+D24+D25+D26+D27+D28</f>
        <v>7000000</v>
      </c>
      <c r="E23" s="98">
        <f>+E24+E25+E26+E27+E28</f>
        <v>25000000</v>
      </c>
    </row>
    <row r="24" spans="1:5" s="54" customFormat="1" ht="12" customHeight="1">
      <c r="A24" s="192" t="s">
        <v>52</v>
      </c>
      <c r="B24" s="175" t="s">
        <v>156</v>
      </c>
      <c r="C24" s="163"/>
      <c r="D24" s="249"/>
      <c r="E24" s="205">
        <f aca="true" t="shared" si="2" ref="E24:E65">C24+D24</f>
        <v>0</v>
      </c>
    </row>
    <row r="25" spans="1:5" s="53" customFormat="1" ht="12" customHeight="1">
      <c r="A25" s="193" t="s">
        <v>53</v>
      </c>
      <c r="B25" s="176" t="s">
        <v>157</v>
      </c>
      <c r="C25" s="162"/>
      <c r="D25" s="250"/>
      <c r="E25" s="296">
        <f t="shared" si="2"/>
        <v>0</v>
      </c>
    </row>
    <row r="26" spans="1:5" s="54" customFormat="1" ht="12" customHeight="1">
      <c r="A26" s="193" t="s">
        <v>54</v>
      </c>
      <c r="B26" s="176" t="s">
        <v>319</v>
      </c>
      <c r="C26" s="162"/>
      <c r="D26" s="250"/>
      <c r="E26" s="296">
        <f t="shared" si="2"/>
        <v>0</v>
      </c>
    </row>
    <row r="27" spans="1:5" s="54" customFormat="1" ht="12" customHeight="1">
      <c r="A27" s="193" t="s">
        <v>55</v>
      </c>
      <c r="B27" s="176" t="s">
        <v>320</v>
      </c>
      <c r="C27" s="162"/>
      <c r="D27" s="250"/>
      <c r="E27" s="296">
        <f t="shared" si="2"/>
        <v>0</v>
      </c>
    </row>
    <row r="28" spans="1:5" s="54" customFormat="1" ht="12" customHeight="1">
      <c r="A28" s="193" t="s">
        <v>96</v>
      </c>
      <c r="B28" s="176" t="s">
        <v>158</v>
      </c>
      <c r="C28" s="162">
        <v>18000000</v>
      </c>
      <c r="D28" s="250">
        <v>7000000</v>
      </c>
      <c r="E28" s="296">
        <f t="shared" si="2"/>
        <v>25000000</v>
      </c>
    </row>
    <row r="29" spans="1:5" s="54" customFormat="1" ht="12" customHeight="1" thickBot="1">
      <c r="A29" s="194" t="s">
        <v>97</v>
      </c>
      <c r="B29" s="177" t="s">
        <v>159</v>
      </c>
      <c r="C29" s="164"/>
      <c r="D29" s="251">
        <v>7000000</v>
      </c>
      <c r="E29" s="297">
        <f t="shared" si="2"/>
        <v>7000000</v>
      </c>
    </row>
    <row r="30" spans="1:5" s="54" customFormat="1" ht="12" customHeight="1" thickBot="1">
      <c r="A30" s="23" t="s">
        <v>98</v>
      </c>
      <c r="B30" s="19" t="s">
        <v>467</v>
      </c>
      <c r="C30" s="167">
        <f>+C31+C32+C33+C34+C35+C36+C37</f>
        <v>44800000</v>
      </c>
      <c r="D30" s="167">
        <f>+D31+D32+D33+D34+D35+D36+D37</f>
        <v>0</v>
      </c>
      <c r="E30" s="204">
        <f>+E31+E32+E33+E34+E35+E36+E37</f>
        <v>44800000</v>
      </c>
    </row>
    <row r="31" spans="1:5" s="54" customFormat="1" ht="12" customHeight="1">
      <c r="A31" s="192" t="s">
        <v>160</v>
      </c>
      <c r="B31" s="175" t="s">
        <v>460</v>
      </c>
      <c r="C31" s="163"/>
      <c r="D31" s="163"/>
      <c r="E31" s="205">
        <f t="shared" si="2"/>
        <v>0</v>
      </c>
    </row>
    <row r="32" spans="1:5" s="54" customFormat="1" ht="12" customHeight="1">
      <c r="A32" s="193" t="s">
        <v>161</v>
      </c>
      <c r="B32" s="176" t="s">
        <v>461</v>
      </c>
      <c r="C32" s="162"/>
      <c r="D32" s="162"/>
      <c r="E32" s="296">
        <f t="shared" si="2"/>
        <v>0</v>
      </c>
    </row>
    <row r="33" spans="1:5" s="54" customFormat="1" ht="12" customHeight="1">
      <c r="A33" s="193" t="s">
        <v>162</v>
      </c>
      <c r="B33" s="176" t="s">
        <v>462</v>
      </c>
      <c r="C33" s="162">
        <v>33000000</v>
      </c>
      <c r="D33" s="162"/>
      <c r="E33" s="296">
        <f t="shared" si="2"/>
        <v>33000000</v>
      </c>
    </row>
    <row r="34" spans="1:5" s="54" customFormat="1" ht="12" customHeight="1">
      <c r="A34" s="193" t="s">
        <v>163</v>
      </c>
      <c r="B34" s="176" t="s">
        <v>463</v>
      </c>
      <c r="C34" s="162">
        <v>300000</v>
      </c>
      <c r="D34" s="162"/>
      <c r="E34" s="296">
        <f t="shared" si="2"/>
        <v>300000</v>
      </c>
    </row>
    <row r="35" spans="1:5" s="54" customFormat="1" ht="12" customHeight="1">
      <c r="A35" s="193" t="s">
        <v>464</v>
      </c>
      <c r="B35" s="176" t="s">
        <v>164</v>
      </c>
      <c r="C35" s="162">
        <v>11000000</v>
      </c>
      <c r="D35" s="162"/>
      <c r="E35" s="296">
        <f t="shared" si="2"/>
        <v>11000000</v>
      </c>
    </row>
    <row r="36" spans="1:5" s="54" customFormat="1" ht="12" customHeight="1">
      <c r="A36" s="193" t="s">
        <v>465</v>
      </c>
      <c r="B36" s="176" t="s">
        <v>165</v>
      </c>
      <c r="C36" s="162"/>
      <c r="D36" s="162"/>
      <c r="E36" s="296">
        <f t="shared" si="2"/>
        <v>0</v>
      </c>
    </row>
    <row r="37" spans="1:5" s="54" customFormat="1" ht="12" customHeight="1" thickBot="1">
      <c r="A37" s="194" t="s">
        <v>466</v>
      </c>
      <c r="B37" s="177" t="s">
        <v>166</v>
      </c>
      <c r="C37" s="164">
        <v>500000</v>
      </c>
      <c r="D37" s="164"/>
      <c r="E37" s="297">
        <f t="shared" si="2"/>
        <v>500000</v>
      </c>
    </row>
    <row r="38" spans="1:5" s="54" customFormat="1" ht="12" customHeight="1" thickBot="1">
      <c r="A38" s="23" t="s">
        <v>11</v>
      </c>
      <c r="B38" s="19" t="s">
        <v>327</v>
      </c>
      <c r="C38" s="161">
        <f>SUM(C39:C49)</f>
        <v>2192300</v>
      </c>
      <c r="D38" s="248">
        <f>SUM(D39:D49)</f>
        <v>2924175</v>
      </c>
      <c r="E38" s="98">
        <f>SUM(E39:E49)</f>
        <v>5116475</v>
      </c>
    </row>
    <row r="39" spans="1:5" s="54" customFormat="1" ht="12" customHeight="1">
      <c r="A39" s="192" t="s">
        <v>56</v>
      </c>
      <c r="B39" s="175" t="s">
        <v>169</v>
      </c>
      <c r="C39" s="163"/>
      <c r="D39" s="249"/>
      <c r="E39" s="205">
        <f t="shared" si="2"/>
        <v>0</v>
      </c>
    </row>
    <row r="40" spans="1:5" s="54" customFormat="1" ht="12" customHeight="1">
      <c r="A40" s="193" t="s">
        <v>57</v>
      </c>
      <c r="B40" s="176" t="s">
        <v>170</v>
      </c>
      <c r="C40" s="162"/>
      <c r="D40" s="250">
        <v>2302500</v>
      </c>
      <c r="E40" s="296">
        <f t="shared" si="2"/>
        <v>2302500</v>
      </c>
    </row>
    <row r="41" spans="1:5" s="54" customFormat="1" ht="12" customHeight="1">
      <c r="A41" s="193" t="s">
        <v>58</v>
      </c>
      <c r="B41" s="176" t="s">
        <v>171</v>
      </c>
      <c r="C41" s="162"/>
      <c r="D41" s="250"/>
      <c r="E41" s="296">
        <f t="shared" si="2"/>
        <v>0</v>
      </c>
    </row>
    <row r="42" spans="1:5" s="54" customFormat="1" ht="12" customHeight="1">
      <c r="A42" s="193" t="s">
        <v>100</v>
      </c>
      <c r="B42" s="176" t="s">
        <v>172</v>
      </c>
      <c r="C42" s="162">
        <v>1490000</v>
      </c>
      <c r="D42" s="162"/>
      <c r="E42" s="296">
        <f t="shared" si="2"/>
        <v>1490000</v>
      </c>
    </row>
    <row r="43" spans="1:5" s="54" customFormat="1" ht="12" customHeight="1">
      <c r="A43" s="193" t="s">
        <v>101</v>
      </c>
      <c r="B43" s="176" t="s">
        <v>173</v>
      </c>
      <c r="C43" s="162"/>
      <c r="D43" s="162"/>
      <c r="E43" s="296">
        <f t="shared" si="2"/>
        <v>0</v>
      </c>
    </row>
    <row r="44" spans="1:5" s="54" customFormat="1" ht="12" customHeight="1">
      <c r="A44" s="193" t="s">
        <v>102</v>
      </c>
      <c r="B44" s="176" t="s">
        <v>174</v>
      </c>
      <c r="C44" s="162">
        <v>402300</v>
      </c>
      <c r="D44" s="162">
        <v>621675</v>
      </c>
      <c r="E44" s="296">
        <f t="shared" si="2"/>
        <v>1023975</v>
      </c>
    </row>
    <row r="45" spans="1:5" s="54" customFormat="1" ht="12" customHeight="1">
      <c r="A45" s="193" t="s">
        <v>103</v>
      </c>
      <c r="B45" s="176" t="s">
        <v>175</v>
      </c>
      <c r="C45" s="162"/>
      <c r="D45" s="162"/>
      <c r="E45" s="296">
        <f t="shared" si="2"/>
        <v>0</v>
      </c>
    </row>
    <row r="46" spans="1:5" s="54" customFormat="1" ht="12" customHeight="1">
      <c r="A46" s="193" t="s">
        <v>104</v>
      </c>
      <c r="B46" s="176" t="s">
        <v>176</v>
      </c>
      <c r="C46" s="162">
        <v>300000</v>
      </c>
      <c r="D46" s="162"/>
      <c r="E46" s="296">
        <f t="shared" si="2"/>
        <v>300000</v>
      </c>
    </row>
    <row r="47" spans="1:5" s="54" customFormat="1" ht="12" customHeight="1">
      <c r="A47" s="193" t="s">
        <v>167</v>
      </c>
      <c r="B47" s="176" t="s">
        <v>177</v>
      </c>
      <c r="C47" s="165"/>
      <c r="D47" s="165"/>
      <c r="E47" s="298">
        <f t="shared" si="2"/>
        <v>0</v>
      </c>
    </row>
    <row r="48" spans="1:5" s="54" customFormat="1" ht="12" customHeight="1">
      <c r="A48" s="194" t="s">
        <v>168</v>
      </c>
      <c r="B48" s="177" t="s">
        <v>329</v>
      </c>
      <c r="C48" s="166"/>
      <c r="D48" s="284"/>
      <c r="E48" s="299">
        <f t="shared" si="2"/>
        <v>0</v>
      </c>
    </row>
    <row r="49" spans="1:5" s="54" customFormat="1" ht="12" customHeight="1" thickBot="1">
      <c r="A49" s="194" t="s">
        <v>328</v>
      </c>
      <c r="B49" s="177" t="s">
        <v>178</v>
      </c>
      <c r="C49" s="166"/>
      <c r="D49" s="284"/>
      <c r="E49" s="299">
        <f t="shared" si="2"/>
        <v>0</v>
      </c>
    </row>
    <row r="50" spans="1:5" s="54" customFormat="1" ht="12" customHeight="1" thickBot="1">
      <c r="A50" s="23" t="s">
        <v>12</v>
      </c>
      <c r="B50" s="19" t="s">
        <v>179</v>
      </c>
      <c r="C50" s="161">
        <f>SUM(C51:C55)</f>
        <v>0</v>
      </c>
      <c r="D50" s="248">
        <f>SUM(D51:D55)</f>
        <v>0</v>
      </c>
      <c r="E50" s="98">
        <f>SUM(E51:E55)</f>
        <v>0</v>
      </c>
    </row>
    <row r="51" spans="1:5" s="54" customFormat="1" ht="12" customHeight="1">
      <c r="A51" s="192" t="s">
        <v>59</v>
      </c>
      <c r="B51" s="175" t="s">
        <v>183</v>
      </c>
      <c r="C51" s="217"/>
      <c r="D51" s="285"/>
      <c r="E51" s="300">
        <f t="shared" si="2"/>
        <v>0</v>
      </c>
    </row>
    <row r="52" spans="1:5" s="54" customFormat="1" ht="12" customHeight="1">
      <c r="A52" s="193" t="s">
        <v>60</v>
      </c>
      <c r="B52" s="176" t="s">
        <v>184</v>
      </c>
      <c r="C52" s="165"/>
      <c r="D52" s="283"/>
      <c r="E52" s="298">
        <f t="shared" si="2"/>
        <v>0</v>
      </c>
    </row>
    <row r="53" spans="1:5" s="54" customFormat="1" ht="12" customHeight="1">
      <c r="A53" s="193" t="s">
        <v>180</v>
      </c>
      <c r="B53" s="176" t="s">
        <v>185</v>
      </c>
      <c r="C53" s="165"/>
      <c r="D53" s="283"/>
      <c r="E53" s="298">
        <f t="shared" si="2"/>
        <v>0</v>
      </c>
    </row>
    <row r="54" spans="1:5" s="54" customFormat="1" ht="12" customHeight="1">
      <c r="A54" s="193" t="s">
        <v>181</v>
      </c>
      <c r="B54" s="176" t="s">
        <v>186</v>
      </c>
      <c r="C54" s="165"/>
      <c r="D54" s="283"/>
      <c r="E54" s="298">
        <f t="shared" si="2"/>
        <v>0</v>
      </c>
    </row>
    <row r="55" spans="1:5" s="54" customFormat="1" ht="12" customHeight="1" thickBot="1">
      <c r="A55" s="194" t="s">
        <v>182</v>
      </c>
      <c r="B55" s="177" t="s">
        <v>187</v>
      </c>
      <c r="C55" s="166"/>
      <c r="D55" s="284"/>
      <c r="E55" s="299">
        <f t="shared" si="2"/>
        <v>0</v>
      </c>
    </row>
    <row r="56" spans="1:5" s="54" customFormat="1" ht="12" customHeight="1" thickBot="1">
      <c r="A56" s="23" t="s">
        <v>105</v>
      </c>
      <c r="B56" s="19" t="s">
        <v>188</v>
      </c>
      <c r="C56" s="161">
        <f>SUM(C57:C59)</f>
        <v>0</v>
      </c>
      <c r="D56" s="248">
        <f>SUM(D57:D59)</f>
        <v>0</v>
      </c>
      <c r="E56" s="98">
        <f>SUM(E57:E59)</f>
        <v>0</v>
      </c>
    </row>
    <row r="57" spans="1:5" s="54" customFormat="1" ht="12" customHeight="1">
      <c r="A57" s="192" t="s">
        <v>61</v>
      </c>
      <c r="B57" s="175" t="s">
        <v>189</v>
      </c>
      <c r="C57" s="163"/>
      <c r="D57" s="249"/>
      <c r="E57" s="205">
        <f t="shared" si="2"/>
        <v>0</v>
      </c>
    </row>
    <row r="58" spans="1:5" s="54" customFormat="1" ht="12" customHeight="1">
      <c r="A58" s="193" t="s">
        <v>62</v>
      </c>
      <c r="B58" s="176" t="s">
        <v>321</v>
      </c>
      <c r="C58" s="162"/>
      <c r="D58" s="250"/>
      <c r="E58" s="296">
        <f t="shared" si="2"/>
        <v>0</v>
      </c>
    </row>
    <row r="59" spans="1:5" s="54" customFormat="1" ht="12" customHeight="1">
      <c r="A59" s="193" t="s">
        <v>192</v>
      </c>
      <c r="B59" s="176" t="s">
        <v>190</v>
      </c>
      <c r="C59" s="162"/>
      <c r="D59" s="250"/>
      <c r="E59" s="296">
        <f t="shared" si="2"/>
        <v>0</v>
      </c>
    </row>
    <row r="60" spans="1:5" s="54" customFormat="1" ht="12" customHeight="1" thickBot="1">
      <c r="A60" s="194" t="s">
        <v>193</v>
      </c>
      <c r="B60" s="177" t="s">
        <v>191</v>
      </c>
      <c r="C60" s="164"/>
      <c r="D60" s="251"/>
      <c r="E60" s="297">
        <f t="shared" si="2"/>
        <v>0</v>
      </c>
    </row>
    <row r="61" spans="1:5" s="54" customFormat="1" ht="12" customHeight="1" thickBot="1">
      <c r="A61" s="23" t="s">
        <v>14</v>
      </c>
      <c r="B61" s="99" t="s">
        <v>194</v>
      </c>
      <c r="C61" s="161">
        <f>SUM(C62:C64)</f>
        <v>0</v>
      </c>
      <c r="D61" s="248">
        <f>SUM(D62:D64)</f>
        <v>145062310</v>
      </c>
      <c r="E61" s="98">
        <f>SUM(E62:E64)</f>
        <v>145062310</v>
      </c>
    </row>
    <row r="62" spans="1:5" s="54" customFormat="1" ht="12" customHeight="1">
      <c r="A62" s="192" t="s">
        <v>106</v>
      </c>
      <c r="B62" s="175" t="s">
        <v>196</v>
      </c>
      <c r="C62" s="165"/>
      <c r="D62" s="283"/>
      <c r="E62" s="298">
        <f t="shared" si="2"/>
        <v>0</v>
      </c>
    </row>
    <row r="63" spans="1:5" s="54" customFormat="1" ht="12" customHeight="1">
      <c r="A63" s="193" t="s">
        <v>107</v>
      </c>
      <c r="B63" s="176" t="s">
        <v>322</v>
      </c>
      <c r="C63" s="165"/>
      <c r="D63" s="283"/>
      <c r="E63" s="298">
        <f t="shared" si="2"/>
        <v>0</v>
      </c>
    </row>
    <row r="64" spans="1:5" s="54" customFormat="1" ht="12" customHeight="1">
      <c r="A64" s="193" t="s">
        <v>127</v>
      </c>
      <c r="B64" s="176" t="s">
        <v>197</v>
      </c>
      <c r="C64" s="165"/>
      <c r="D64" s="283">
        <v>145062310</v>
      </c>
      <c r="E64" s="298">
        <f t="shared" si="2"/>
        <v>145062310</v>
      </c>
    </row>
    <row r="65" spans="1:5" s="54" customFormat="1" ht="12" customHeight="1" thickBot="1">
      <c r="A65" s="194" t="s">
        <v>195</v>
      </c>
      <c r="B65" s="177" t="s">
        <v>198</v>
      </c>
      <c r="C65" s="165"/>
      <c r="D65" s="283">
        <v>145062310</v>
      </c>
      <c r="E65" s="298">
        <f t="shared" si="2"/>
        <v>145062310</v>
      </c>
    </row>
    <row r="66" spans="1:5" s="54" customFormat="1" ht="12" customHeight="1" thickBot="1">
      <c r="A66" s="23" t="s">
        <v>15</v>
      </c>
      <c r="B66" s="19" t="s">
        <v>199</v>
      </c>
      <c r="C66" s="167">
        <f>+C9+C16+C23+C30+C38+C50+C56+C61</f>
        <v>295694987</v>
      </c>
      <c r="D66" s="252">
        <f>+D9+D16+D23+D30+D38+D50+D56+D61</f>
        <v>154390299</v>
      </c>
      <c r="E66" s="204">
        <f>+E9+E16+E23+E30+E38+E50+E56+E61</f>
        <v>450085286</v>
      </c>
    </row>
    <row r="67" spans="1:5" s="54" customFormat="1" ht="12" customHeight="1" thickBot="1">
      <c r="A67" s="195" t="s">
        <v>290</v>
      </c>
      <c r="B67" s="99" t="s">
        <v>201</v>
      </c>
      <c r="C67" s="161">
        <f>SUM(C68:C70)</f>
        <v>0</v>
      </c>
      <c r="D67" s="248">
        <f>SUM(D68:D70)</f>
        <v>0</v>
      </c>
      <c r="E67" s="98">
        <f>SUM(E68:E70)</f>
        <v>0</v>
      </c>
    </row>
    <row r="68" spans="1:5" s="54" customFormat="1" ht="12" customHeight="1">
      <c r="A68" s="192" t="s">
        <v>232</v>
      </c>
      <c r="B68" s="175" t="s">
        <v>202</v>
      </c>
      <c r="C68" s="165"/>
      <c r="D68" s="283"/>
      <c r="E68" s="298">
        <f>C68+D68</f>
        <v>0</v>
      </c>
    </row>
    <row r="69" spans="1:5" s="54" customFormat="1" ht="12" customHeight="1">
      <c r="A69" s="193" t="s">
        <v>241</v>
      </c>
      <c r="B69" s="176" t="s">
        <v>203</v>
      </c>
      <c r="C69" s="165"/>
      <c r="D69" s="283"/>
      <c r="E69" s="298">
        <f>C69+D69</f>
        <v>0</v>
      </c>
    </row>
    <row r="70" spans="1:5" s="54" customFormat="1" ht="12" customHeight="1" thickBot="1">
      <c r="A70" s="194" t="s">
        <v>242</v>
      </c>
      <c r="B70" s="178" t="s">
        <v>204</v>
      </c>
      <c r="C70" s="165"/>
      <c r="D70" s="286"/>
      <c r="E70" s="298">
        <f>C70+D70</f>
        <v>0</v>
      </c>
    </row>
    <row r="71" spans="1:5" s="54" customFormat="1" ht="12" customHeight="1" thickBot="1">
      <c r="A71" s="195" t="s">
        <v>205</v>
      </c>
      <c r="B71" s="99" t="s">
        <v>206</v>
      </c>
      <c r="C71" s="161">
        <f>SUM(C72:C75)</f>
        <v>0</v>
      </c>
      <c r="D71" s="161">
        <f>SUM(D72:D75)</f>
        <v>0</v>
      </c>
      <c r="E71" s="98">
        <f>SUM(E72:E75)</f>
        <v>0</v>
      </c>
    </row>
    <row r="72" spans="1:5" s="54" customFormat="1" ht="12" customHeight="1">
      <c r="A72" s="192" t="s">
        <v>84</v>
      </c>
      <c r="B72" s="175" t="s">
        <v>207</v>
      </c>
      <c r="C72" s="165"/>
      <c r="D72" s="165"/>
      <c r="E72" s="298">
        <f>C72+D72</f>
        <v>0</v>
      </c>
    </row>
    <row r="73" spans="1:5" s="54" customFormat="1" ht="12" customHeight="1">
      <c r="A73" s="193" t="s">
        <v>85</v>
      </c>
      <c r="B73" s="176" t="s">
        <v>208</v>
      </c>
      <c r="C73" s="165"/>
      <c r="D73" s="165"/>
      <c r="E73" s="298">
        <f>C73+D73</f>
        <v>0</v>
      </c>
    </row>
    <row r="74" spans="1:5" s="54" customFormat="1" ht="12" customHeight="1">
      <c r="A74" s="193" t="s">
        <v>233</v>
      </c>
      <c r="B74" s="176" t="s">
        <v>209</v>
      </c>
      <c r="C74" s="165"/>
      <c r="D74" s="165"/>
      <c r="E74" s="298">
        <f>C74+D74</f>
        <v>0</v>
      </c>
    </row>
    <row r="75" spans="1:5" s="54" customFormat="1" ht="12" customHeight="1" thickBot="1">
      <c r="A75" s="194" t="s">
        <v>234</v>
      </c>
      <c r="B75" s="177" t="s">
        <v>210</v>
      </c>
      <c r="C75" s="165"/>
      <c r="D75" s="165"/>
      <c r="E75" s="298">
        <f>C75+D75</f>
        <v>0</v>
      </c>
    </row>
    <row r="76" spans="1:5" s="54" customFormat="1" ht="12" customHeight="1" thickBot="1">
      <c r="A76" s="195" t="s">
        <v>211</v>
      </c>
      <c r="B76" s="99" t="s">
        <v>212</v>
      </c>
      <c r="C76" s="161">
        <f>SUM(C77:C78)</f>
        <v>6375995</v>
      </c>
      <c r="D76" s="161">
        <f>SUM(D77:D78)</f>
        <v>30078211</v>
      </c>
      <c r="E76" s="98">
        <f>SUM(E77:E78)</f>
        <v>36454206</v>
      </c>
    </row>
    <row r="77" spans="1:5" s="54" customFormat="1" ht="12" customHeight="1">
      <c r="A77" s="192" t="s">
        <v>235</v>
      </c>
      <c r="B77" s="175" t="s">
        <v>213</v>
      </c>
      <c r="C77" s="165">
        <v>6375995</v>
      </c>
      <c r="D77" s="165">
        <v>30078211</v>
      </c>
      <c r="E77" s="298">
        <f>C77+D77</f>
        <v>36454206</v>
      </c>
    </row>
    <row r="78" spans="1:5" s="54" customFormat="1" ht="12" customHeight="1" thickBot="1">
      <c r="A78" s="194" t="s">
        <v>236</v>
      </c>
      <c r="B78" s="177" t="s">
        <v>214</v>
      </c>
      <c r="C78" s="165"/>
      <c r="D78" s="165"/>
      <c r="E78" s="298">
        <f>C78+D78</f>
        <v>0</v>
      </c>
    </row>
    <row r="79" spans="1:5" s="53" customFormat="1" ht="12" customHeight="1" thickBot="1">
      <c r="A79" s="195" t="s">
        <v>215</v>
      </c>
      <c r="B79" s="99" t="s">
        <v>216</v>
      </c>
      <c r="C79" s="161">
        <f>SUM(C80:C82)</f>
        <v>186684305</v>
      </c>
      <c r="D79" s="161">
        <f>SUM(D80:D82)</f>
        <v>7607903</v>
      </c>
      <c r="E79" s="98">
        <f>SUM(E80:E82)</f>
        <v>194292208</v>
      </c>
    </row>
    <row r="80" spans="1:5" s="54" customFormat="1" ht="12" customHeight="1">
      <c r="A80" s="192" t="s">
        <v>237</v>
      </c>
      <c r="B80" s="175" t="s">
        <v>217</v>
      </c>
      <c r="C80" s="165"/>
      <c r="D80" s="165">
        <v>7607903</v>
      </c>
      <c r="E80" s="298">
        <f>C80+D80</f>
        <v>7607903</v>
      </c>
    </row>
    <row r="81" spans="1:5" s="54" customFormat="1" ht="12" customHeight="1">
      <c r="A81" s="193" t="s">
        <v>238</v>
      </c>
      <c r="B81" s="176" t="s">
        <v>218</v>
      </c>
      <c r="C81" s="165"/>
      <c r="D81" s="165"/>
      <c r="E81" s="298">
        <f>C81+D81</f>
        <v>0</v>
      </c>
    </row>
    <row r="82" spans="1:5" s="54" customFormat="1" ht="12" customHeight="1" thickBot="1">
      <c r="A82" s="194" t="s">
        <v>239</v>
      </c>
      <c r="B82" s="177" t="s">
        <v>219</v>
      </c>
      <c r="C82" s="166">
        <v>186684305</v>
      </c>
      <c r="D82" s="284"/>
      <c r="E82" s="299">
        <f>C82+D82</f>
        <v>186684305</v>
      </c>
    </row>
    <row r="83" spans="1:5" s="54" customFormat="1" ht="12" customHeight="1" thickBot="1">
      <c r="A83" s="195" t="s">
        <v>220</v>
      </c>
      <c r="B83" s="99" t="s">
        <v>240</v>
      </c>
      <c r="C83" s="161">
        <f>SUM(C84:C87)</f>
        <v>0</v>
      </c>
      <c r="D83" s="161">
        <f>SUM(D84:D87)</f>
        <v>0</v>
      </c>
      <c r="E83" s="98">
        <f>SUM(E84:E87)</f>
        <v>0</v>
      </c>
    </row>
    <row r="84" spans="1:5" s="54" customFormat="1" ht="12" customHeight="1">
      <c r="A84" s="196" t="s">
        <v>221</v>
      </c>
      <c r="B84" s="175" t="s">
        <v>222</v>
      </c>
      <c r="C84" s="165"/>
      <c r="D84" s="165"/>
      <c r="E84" s="298">
        <f aca="true" t="shared" si="3" ref="E84:E89">C84+D84</f>
        <v>0</v>
      </c>
    </row>
    <row r="85" spans="1:5" s="54" customFormat="1" ht="12" customHeight="1">
      <c r="A85" s="197" t="s">
        <v>223</v>
      </c>
      <c r="B85" s="176" t="s">
        <v>224</v>
      </c>
      <c r="C85" s="165"/>
      <c r="D85" s="165"/>
      <c r="E85" s="298">
        <f t="shared" si="3"/>
        <v>0</v>
      </c>
    </row>
    <row r="86" spans="1:5" s="54" customFormat="1" ht="12" customHeight="1">
      <c r="A86" s="197" t="s">
        <v>225</v>
      </c>
      <c r="B86" s="176" t="s">
        <v>226</v>
      </c>
      <c r="C86" s="165"/>
      <c r="D86" s="165"/>
      <c r="E86" s="298">
        <f t="shared" si="3"/>
        <v>0</v>
      </c>
    </row>
    <row r="87" spans="1:5" s="53" customFormat="1" ht="12" customHeight="1" thickBot="1">
      <c r="A87" s="198" t="s">
        <v>227</v>
      </c>
      <c r="B87" s="177" t="s">
        <v>228</v>
      </c>
      <c r="C87" s="165"/>
      <c r="D87" s="165"/>
      <c r="E87" s="298">
        <f t="shared" si="3"/>
        <v>0</v>
      </c>
    </row>
    <row r="88" spans="1:5" s="53" customFormat="1" ht="12" customHeight="1" thickBot="1">
      <c r="A88" s="195" t="s">
        <v>229</v>
      </c>
      <c r="B88" s="99" t="s">
        <v>368</v>
      </c>
      <c r="C88" s="220"/>
      <c r="D88" s="220"/>
      <c r="E88" s="98">
        <f t="shared" si="3"/>
        <v>0</v>
      </c>
    </row>
    <row r="89" spans="1:5" s="53" customFormat="1" ht="12" customHeight="1" thickBot="1">
      <c r="A89" s="195" t="s">
        <v>389</v>
      </c>
      <c r="B89" s="99" t="s">
        <v>230</v>
      </c>
      <c r="C89" s="220"/>
      <c r="D89" s="220"/>
      <c r="E89" s="98">
        <f t="shared" si="3"/>
        <v>0</v>
      </c>
    </row>
    <row r="90" spans="1:5" s="53" customFormat="1" ht="12" customHeight="1" thickBot="1">
      <c r="A90" s="195" t="s">
        <v>390</v>
      </c>
      <c r="B90" s="182" t="s">
        <v>371</v>
      </c>
      <c r="C90" s="167">
        <f>+C67+C71+C76+C79+C83+C89+C88</f>
        <v>193060300</v>
      </c>
      <c r="D90" s="167">
        <f>+D67+D71+D76+D79+D83+D89+D88</f>
        <v>37686114</v>
      </c>
      <c r="E90" s="204">
        <f>+E67+E71+E76+E79+E83+E89+E88</f>
        <v>230746414</v>
      </c>
    </row>
    <row r="91" spans="1:5" s="53" customFormat="1" ht="12" customHeight="1" thickBot="1">
      <c r="A91" s="199" t="s">
        <v>391</v>
      </c>
      <c r="B91" s="183" t="s">
        <v>392</v>
      </c>
      <c r="C91" s="167">
        <f>+C66+C90</f>
        <v>488755287</v>
      </c>
      <c r="D91" s="167">
        <f>+D66+D90</f>
        <v>192076413</v>
      </c>
      <c r="E91" s="204">
        <f>+E66+E90</f>
        <v>680831700</v>
      </c>
    </row>
    <row r="92" spans="1:3" s="54" customFormat="1" ht="15" customHeight="1" thickBot="1">
      <c r="A92" s="88"/>
      <c r="B92" s="89"/>
      <c r="C92" s="144"/>
    </row>
    <row r="93" spans="1:5" s="48" customFormat="1" ht="16.5" customHeight="1" thickBot="1">
      <c r="A93" s="465" t="s">
        <v>40</v>
      </c>
      <c r="B93" s="466"/>
      <c r="C93" s="466"/>
      <c r="D93" s="466"/>
      <c r="E93" s="467"/>
    </row>
    <row r="94" spans="1:5" s="55" customFormat="1" ht="12" customHeight="1" thickBot="1">
      <c r="A94" s="23" t="s">
        <v>7</v>
      </c>
      <c r="B94" s="22" t="s">
        <v>396</v>
      </c>
      <c r="C94" s="161">
        <f>+C95+C96+C97+C98+C99+C112</f>
        <v>325335519</v>
      </c>
      <c r="D94" s="161">
        <f>+D95+D96+D97+D98+D99+D112</f>
        <v>-185680491</v>
      </c>
      <c r="E94" s="98">
        <f>+E95+E96+E97+E98+E99+E112</f>
        <v>139655028</v>
      </c>
    </row>
    <row r="95" spans="1:5" ht="12" customHeight="1">
      <c r="A95" s="200" t="s">
        <v>63</v>
      </c>
      <c r="B95" s="8" t="s">
        <v>36</v>
      </c>
      <c r="C95" s="408">
        <v>50814386</v>
      </c>
      <c r="D95" s="237">
        <v>2020192</v>
      </c>
      <c r="E95" s="301">
        <f aca="true" t="shared" si="4" ref="E95:E114">C95+D95</f>
        <v>52834578</v>
      </c>
    </row>
    <row r="96" spans="1:5" ht="12" customHeight="1">
      <c r="A96" s="193" t="s">
        <v>64</v>
      </c>
      <c r="B96" s="6" t="s">
        <v>108</v>
      </c>
      <c r="C96" s="409">
        <v>8040509</v>
      </c>
      <c r="D96" s="162">
        <v>383622</v>
      </c>
      <c r="E96" s="296">
        <f t="shared" si="4"/>
        <v>8424131</v>
      </c>
    </row>
    <row r="97" spans="1:5" ht="12" customHeight="1">
      <c r="A97" s="193" t="s">
        <v>65</v>
      </c>
      <c r="B97" s="6" t="s">
        <v>82</v>
      </c>
      <c r="C97" s="410">
        <v>36460272</v>
      </c>
      <c r="D97" s="162"/>
      <c r="E97" s="297">
        <f t="shared" si="4"/>
        <v>36460272</v>
      </c>
    </row>
    <row r="98" spans="1:5" ht="12" customHeight="1">
      <c r="A98" s="193" t="s">
        <v>66</v>
      </c>
      <c r="B98" s="9" t="s">
        <v>109</v>
      </c>
      <c r="C98" s="410">
        <v>9500000</v>
      </c>
      <c r="D98" s="162"/>
      <c r="E98" s="297">
        <f t="shared" si="4"/>
        <v>9500000</v>
      </c>
    </row>
    <row r="99" spans="1:5" ht="12" customHeight="1">
      <c r="A99" s="193" t="s">
        <v>74</v>
      </c>
      <c r="B99" s="17" t="s">
        <v>110</v>
      </c>
      <c r="C99" s="410">
        <v>22636047</v>
      </c>
      <c r="D99" s="162">
        <v>3800000</v>
      </c>
      <c r="E99" s="297">
        <f t="shared" si="4"/>
        <v>26436047</v>
      </c>
    </row>
    <row r="100" spans="1:5" ht="12" customHeight="1">
      <c r="A100" s="193" t="s">
        <v>67</v>
      </c>
      <c r="B100" s="6" t="s">
        <v>393</v>
      </c>
      <c r="C100" s="410"/>
      <c r="D100" s="162"/>
      <c r="E100" s="297">
        <f t="shared" si="4"/>
        <v>0</v>
      </c>
    </row>
    <row r="101" spans="1:5" ht="12" customHeight="1">
      <c r="A101" s="193" t="s">
        <v>68</v>
      </c>
      <c r="B101" s="65" t="s">
        <v>334</v>
      </c>
      <c r="C101" s="410"/>
      <c r="D101" s="162"/>
      <c r="E101" s="297">
        <f t="shared" si="4"/>
        <v>0</v>
      </c>
    </row>
    <row r="102" spans="1:5" ht="12" customHeight="1">
      <c r="A102" s="193" t="s">
        <v>75</v>
      </c>
      <c r="B102" s="65" t="s">
        <v>333</v>
      </c>
      <c r="C102" s="410"/>
      <c r="D102" s="251"/>
      <c r="E102" s="297">
        <f t="shared" si="4"/>
        <v>0</v>
      </c>
    </row>
    <row r="103" spans="1:5" ht="12" customHeight="1">
      <c r="A103" s="193" t="s">
        <v>76</v>
      </c>
      <c r="B103" s="65" t="s">
        <v>246</v>
      </c>
      <c r="C103" s="410"/>
      <c r="D103" s="251"/>
      <c r="E103" s="297">
        <f t="shared" si="4"/>
        <v>0</v>
      </c>
    </row>
    <row r="104" spans="1:5" ht="12" customHeight="1">
      <c r="A104" s="193" t="s">
        <v>77</v>
      </c>
      <c r="B104" s="66" t="s">
        <v>247</v>
      </c>
      <c r="C104" s="410"/>
      <c r="D104" s="251"/>
      <c r="E104" s="297">
        <f t="shared" si="4"/>
        <v>0</v>
      </c>
    </row>
    <row r="105" spans="1:5" ht="12" customHeight="1">
      <c r="A105" s="193" t="s">
        <v>78</v>
      </c>
      <c r="B105" s="66" t="s">
        <v>248</v>
      </c>
      <c r="C105" s="410"/>
      <c r="D105" s="251"/>
      <c r="E105" s="297">
        <f t="shared" si="4"/>
        <v>0</v>
      </c>
    </row>
    <row r="106" spans="1:5" ht="12" customHeight="1">
      <c r="A106" s="193" t="s">
        <v>80</v>
      </c>
      <c r="B106" s="65" t="s">
        <v>249</v>
      </c>
      <c r="C106" s="410"/>
      <c r="D106" s="251"/>
      <c r="E106" s="297">
        <f t="shared" si="4"/>
        <v>0</v>
      </c>
    </row>
    <row r="107" spans="1:5" ht="12" customHeight="1">
      <c r="A107" s="193" t="s">
        <v>111</v>
      </c>
      <c r="B107" s="65" t="s">
        <v>250</v>
      </c>
      <c r="C107" s="410"/>
      <c r="D107" s="251"/>
      <c r="E107" s="297">
        <f t="shared" si="4"/>
        <v>0</v>
      </c>
    </row>
    <row r="108" spans="1:5" ht="12" customHeight="1">
      <c r="A108" s="193" t="s">
        <v>244</v>
      </c>
      <c r="B108" s="66" t="s">
        <v>251</v>
      </c>
      <c r="C108" s="410"/>
      <c r="D108" s="251"/>
      <c r="E108" s="297">
        <f t="shared" si="4"/>
        <v>0</v>
      </c>
    </row>
    <row r="109" spans="1:5" ht="12" customHeight="1">
      <c r="A109" s="201" t="s">
        <v>245</v>
      </c>
      <c r="B109" s="67" t="s">
        <v>252</v>
      </c>
      <c r="C109" s="410"/>
      <c r="D109" s="251"/>
      <c r="E109" s="297">
        <f t="shared" si="4"/>
        <v>0</v>
      </c>
    </row>
    <row r="110" spans="1:5" ht="12" customHeight="1">
      <c r="A110" s="193" t="s">
        <v>331</v>
      </c>
      <c r="B110" s="67" t="s">
        <v>253</v>
      </c>
      <c r="C110" s="410"/>
      <c r="D110" s="251"/>
      <c r="E110" s="297">
        <f t="shared" si="4"/>
        <v>0</v>
      </c>
    </row>
    <row r="111" spans="1:5" ht="12" customHeight="1">
      <c r="A111" s="193" t="s">
        <v>332</v>
      </c>
      <c r="B111" s="66" t="s">
        <v>254</v>
      </c>
      <c r="C111" s="409">
        <v>22636047</v>
      </c>
      <c r="D111" s="162">
        <v>3800000</v>
      </c>
      <c r="E111" s="341">
        <f t="shared" si="4"/>
        <v>26436047</v>
      </c>
    </row>
    <row r="112" spans="1:5" ht="12" customHeight="1">
      <c r="A112" s="193" t="s">
        <v>336</v>
      </c>
      <c r="B112" s="9" t="s">
        <v>37</v>
      </c>
      <c r="C112" s="409">
        <f>SUM(C113:C114)</f>
        <v>197884305</v>
      </c>
      <c r="D112" s="162">
        <f>SUM(D113:D114)</f>
        <v>-191884305</v>
      </c>
      <c r="E112" s="341">
        <f t="shared" si="4"/>
        <v>6000000</v>
      </c>
    </row>
    <row r="113" spans="1:5" ht="12" customHeight="1">
      <c r="A113" s="194" t="s">
        <v>337</v>
      </c>
      <c r="B113" s="6" t="s">
        <v>394</v>
      </c>
      <c r="C113" s="410">
        <v>10000000</v>
      </c>
      <c r="D113" s="162">
        <v>-4000000</v>
      </c>
      <c r="E113" s="341">
        <f t="shared" si="4"/>
        <v>6000000</v>
      </c>
    </row>
    <row r="114" spans="1:5" ht="12" customHeight="1" thickBot="1">
      <c r="A114" s="202" t="s">
        <v>338</v>
      </c>
      <c r="B114" s="68" t="s">
        <v>395</v>
      </c>
      <c r="C114" s="411">
        <v>187884305</v>
      </c>
      <c r="D114" s="238">
        <v>-187884305</v>
      </c>
      <c r="E114" s="343">
        <f t="shared" si="4"/>
        <v>0</v>
      </c>
    </row>
    <row r="115" spans="1:5" ht="12" customHeight="1" thickBot="1">
      <c r="A115" s="169" t="s">
        <v>8</v>
      </c>
      <c r="B115" s="413" t="s">
        <v>255</v>
      </c>
      <c r="C115" s="423">
        <f>+C116+C118+C120</f>
        <v>22138256</v>
      </c>
      <c r="D115" s="424">
        <f>+D116+D118+D120</f>
        <v>368154505</v>
      </c>
      <c r="E115" s="233">
        <f>+E116+E118+E120</f>
        <v>390292761</v>
      </c>
    </row>
    <row r="116" spans="1:5" ht="12" customHeight="1">
      <c r="A116" s="200" t="s">
        <v>69</v>
      </c>
      <c r="B116" s="8" t="s">
        <v>126</v>
      </c>
      <c r="C116" s="237">
        <v>543560</v>
      </c>
      <c r="D116" s="163">
        <v>128606102</v>
      </c>
      <c r="E116" s="340">
        <f aca="true" t="shared" si="5" ref="E116:E128">C116+D116</f>
        <v>129149662</v>
      </c>
    </row>
    <row r="117" spans="1:5" ht="12" customHeight="1">
      <c r="A117" s="192" t="s">
        <v>70</v>
      </c>
      <c r="B117" s="10" t="s">
        <v>259</v>
      </c>
      <c r="C117" s="162"/>
      <c r="D117" s="162">
        <v>4000000</v>
      </c>
      <c r="E117" s="341">
        <f t="shared" si="5"/>
        <v>4000000</v>
      </c>
    </row>
    <row r="118" spans="1:5" ht="12" customHeight="1">
      <c r="A118" s="192" t="s">
        <v>71</v>
      </c>
      <c r="B118" s="10" t="s">
        <v>112</v>
      </c>
      <c r="C118" s="162">
        <v>21594696</v>
      </c>
      <c r="D118" s="162">
        <v>22285887</v>
      </c>
      <c r="E118" s="341">
        <f t="shared" si="5"/>
        <v>43880583</v>
      </c>
    </row>
    <row r="119" spans="1:5" ht="12" customHeight="1">
      <c r="A119" s="192" t="s">
        <v>72</v>
      </c>
      <c r="B119" s="10" t="s">
        <v>260</v>
      </c>
      <c r="C119" s="162"/>
      <c r="D119" s="162"/>
      <c r="E119" s="341">
        <f t="shared" si="5"/>
        <v>0</v>
      </c>
    </row>
    <row r="120" spans="1:5" ht="12" customHeight="1">
      <c r="A120" s="192" t="s">
        <v>73</v>
      </c>
      <c r="B120" s="101" t="s">
        <v>128</v>
      </c>
      <c r="C120" s="162"/>
      <c r="D120" s="250">
        <v>217262516</v>
      </c>
      <c r="E120" s="296">
        <f t="shared" si="5"/>
        <v>217262516</v>
      </c>
    </row>
    <row r="121" spans="1:5" ht="12" customHeight="1">
      <c r="A121" s="192" t="s">
        <v>79</v>
      </c>
      <c r="B121" s="100" t="s">
        <v>323</v>
      </c>
      <c r="C121" s="162"/>
      <c r="D121" s="250"/>
      <c r="E121" s="296">
        <f t="shared" si="5"/>
        <v>0</v>
      </c>
    </row>
    <row r="122" spans="1:5" ht="12" customHeight="1">
      <c r="A122" s="192" t="s">
        <v>81</v>
      </c>
      <c r="B122" s="171" t="s">
        <v>265</v>
      </c>
      <c r="C122" s="162"/>
      <c r="D122" s="250"/>
      <c r="E122" s="296">
        <f t="shared" si="5"/>
        <v>0</v>
      </c>
    </row>
    <row r="123" spans="1:5" ht="12" customHeight="1">
      <c r="A123" s="192" t="s">
        <v>113</v>
      </c>
      <c r="B123" s="66" t="s">
        <v>248</v>
      </c>
      <c r="C123" s="162"/>
      <c r="D123" s="250"/>
      <c r="E123" s="296">
        <f t="shared" si="5"/>
        <v>0</v>
      </c>
    </row>
    <row r="124" spans="1:5" ht="12" customHeight="1">
      <c r="A124" s="192" t="s">
        <v>114</v>
      </c>
      <c r="B124" s="66" t="s">
        <v>264</v>
      </c>
      <c r="C124" s="162"/>
      <c r="D124" s="250"/>
      <c r="E124" s="296">
        <f t="shared" si="5"/>
        <v>0</v>
      </c>
    </row>
    <row r="125" spans="1:5" ht="12" customHeight="1">
      <c r="A125" s="192" t="s">
        <v>115</v>
      </c>
      <c r="B125" s="66" t="s">
        <v>263</v>
      </c>
      <c r="C125" s="162"/>
      <c r="D125" s="250"/>
      <c r="E125" s="296">
        <f t="shared" si="5"/>
        <v>0</v>
      </c>
    </row>
    <row r="126" spans="1:5" ht="12" customHeight="1">
      <c r="A126" s="192" t="s">
        <v>256</v>
      </c>
      <c r="B126" s="66" t="s">
        <v>251</v>
      </c>
      <c r="C126" s="162"/>
      <c r="D126" s="250"/>
      <c r="E126" s="296">
        <f t="shared" si="5"/>
        <v>0</v>
      </c>
    </row>
    <row r="127" spans="1:5" ht="12" customHeight="1">
      <c r="A127" s="192" t="s">
        <v>257</v>
      </c>
      <c r="B127" s="66" t="s">
        <v>262</v>
      </c>
      <c r="C127" s="162"/>
      <c r="D127" s="250"/>
      <c r="E127" s="296">
        <f t="shared" si="5"/>
        <v>0</v>
      </c>
    </row>
    <row r="128" spans="1:5" ht="12" customHeight="1" thickBot="1">
      <c r="A128" s="414" t="s">
        <v>258</v>
      </c>
      <c r="B128" s="68" t="s">
        <v>261</v>
      </c>
      <c r="C128" s="238"/>
      <c r="D128" s="288"/>
      <c r="E128" s="302">
        <f t="shared" si="5"/>
        <v>0</v>
      </c>
    </row>
    <row r="129" spans="1:5" ht="12" customHeight="1" thickBot="1">
      <c r="A129" s="23" t="s">
        <v>9</v>
      </c>
      <c r="B129" s="59" t="s">
        <v>341</v>
      </c>
      <c r="C129" s="161">
        <f>+C94+C115</f>
        <v>347473775</v>
      </c>
      <c r="D129" s="248">
        <f>+D94+D115</f>
        <v>182474014</v>
      </c>
      <c r="E129" s="98">
        <f>+E94+E115</f>
        <v>529947789</v>
      </c>
    </row>
    <row r="130" spans="1:5" ht="12" customHeight="1" thickBot="1">
      <c r="A130" s="23" t="s">
        <v>10</v>
      </c>
      <c r="B130" s="59" t="s">
        <v>342</v>
      </c>
      <c r="C130" s="161">
        <f>+C131+C132+C133</f>
        <v>0</v>
      </c>
      <c r="D130" s="248">
        <f>+D131+D132+D133</f>
        <v>0</v>
      </c>
      <c r="E130" s="98">
        <f>+E131+E132+E133</f>
        <v>0</v>
      </c>
    </row>
    <row r="131" spans="1:5" s="55" customFormat="1" ht="12" customHeight="1">
      <c r="A131" s="192" t="s">
        <v>160</v>
      </c>
      <c r="B131" s="7" t="s">
        <v>399</v>
      </c>
      <c r="C131" s="162"/>
      <c r="D131" s="250"/>
      <c r="E131" s="296">
        <f>C131+D131</f>
        <v>0</v>
      </c>
    </row>
    <row r="132" spans="1:5" ht="12" customHeight="1">
      <c r="A132" s="192" t="s">
        <v>161</v>
      </c>
      <c r="B132" s="7" t="s">
        <v>350</v>
      </c>
      <c r="C132" s="162"/>
      <c r="D132" s="250"/>
      <c r="E132" s="296">
        <f>C132+D132</f>
        <v>0</v>
      </c>
    </row>
    <row r="133" spans="1:5" ht="12" customHeight="1" thickBot="1">
      <c r="A133" s="201" t="s">
        <v>162</v>
      </c>
      <c r="B133" s="5" t="s">
        <v>398</v>
      </c>
      <c r="C133" s="162"/>
      <c r="D133" s="250"/>
      <c r="E133" s="296">
        <f>C133+D133</f>
        <v>0</v>
      </c>
    </row>
    <row r="134" spans="1:5" ht="12" customHeight="1" thickBot="1">
      <c r="A134" s="23" t="s">
        <v>11</v>
      </c>
      <c r="B134" s="59" t="s">
        <v>343</v>
      </c>
      <c r="C134" s="161">
        <f>+C135+C136+C137+C138+C139+C140</f>
        <v>0</v>
      </c>
      <c r="D134" s="248">
        <f>+D135+D136+D137+D138+D139+D140</f>
        <v>0</v>
      </c>
      <c r="E134" s="98">
        <f>+E135+E136+E137+E138+E139+E140</f>
        <v>0</v>
      </c>
    </row>
    <row r="135" spans="1:5" ht="12" customHeight="1">
      <c r="A135" s="192" t="s">
        <v>56</v>
      </c>
      <c r="B135" s="7" t="s">
        <v>352</v>
      </c>
      <c r="C135" s="162"/>
      <c r="D135" s="250"/>
      <c r="E135" s="296">
        <f aca="true" t="shared" si="6" ref="E135:E140">C135+D135</f>
        <v>0</v>
      </c>
    </row>
    <row r="136" spans="1:5" ht="12" customHeight="1">
      <c r="A136" s="192" t="s">
        <v>57</v>
      </c>
      <c r="B136" s="7" t="s">
        <v>344</v>
      </c>
      <c r="C136" s="162"/>
      <c r="D136" s="250"/>
      <c r="E136" s="296">
        <f t="shared" si="6"/>
        <v>0</v>
      </c>
    </row>
    <row r="137" spans="1:5" ht="12" customHeight="1">
      <c r="A137" s="192" t="s">
        <v>58</v>
      </c>
      <c r="B137" s="7" t="s">
        <v>345</v>
      </c>
      <c r="C137" s="162"/>
      <c r="D137" s="250"/>
      <c r="E137" s="296">
        <f t="shared" si="6"/>
        <v>0</v>
      </c>
    </row>
    <row r="138" spans="1:5" ht="12" customHeight="1">
      <c r="A138" s="192" t="s">
        <v>100</v>
      </c>
      <c r="B138" s="7" t="s">
        <v>397</v>
      </c>
      <c r="C138" s="162"/>
      <c r="D138" s="250"/>
      <c r="E138" s="296">
        <f t="shared" si="6"/>
        <v>0</v>
      </c>
    </row>
    <row r="139" spans="1:5" ht="12" customHeight="1">
      <c r="A139" s="192" t="s">
        <v>101</v>
      </c>
      <c r="B139" s="7" t="s">
        <v>347</v>
      </c>
      <c r="C139" s="162"/>
      <c r="D139" s="250"/>
      <c r="E139" s="296">
        <f t="shared" si="6"/>
        <v>0</v>
      </c>
    </row>
    <row r="140" spans="1:5" s="55" customFormat="1" ht="12" customHeight="1" thickBot="1">
      <c r="A140" s="201" t="s">
        <v>102</v>
      </c>
      <c r="B140" s="5" t="s">
        <v>348</v>
      </c>
      <c r="C140" s="162"/>
      <c r="D140" s="250"/>
      <c r="E140" s="296">
        <f t="shared" si="6"/>
        <v>0</v>
      </c>
    </row>
    <row r="141" spans="1:11" ht="12" customHeight="1" thickBot="1">
      <c r="A141" s="23" t="s">
        <v>12</v>
      </c>
      <c r="B141" s="59" t="s">
        <v>413</v>
      </c>
      <c r="C141" s="167">
        <f>+C142+C143+C145+C146+C144</f>
        <v>141281512</v>
      </c>
      <c r="D141" s="252">
        <f>+D142+D143+D145+D146+D144</f>
        <v>9602399</v>
      </c>
      <c r="E141" s="204">
        <f>+E142+E143+E145+E146+E144</f>
        <v>150883911</v>
      </c>
      <c r="K141" s="97"/>
    </row>
    <row r="142" spans="1:5" ht="12.75">
      <c r="A142" s="192" t="s">
        <v>59</v>
      </c>
      <c r="B142" s="7" t="s">
        <v>266</v>
      </c>
      <c r="C142" s="162"/>
      <c r="D142" s="250"/>
      <c r="E142" s="296">
        <f>C142+D142</f>
        <v>0</v>
      </c>
    </row>
    <row r="143" spans="1:5" ht="12" customHeight="1">
      <c r="A143" s="192" t="s">
        <v>60</v>
      </c>
      <c r="B143" s="7" t="s">
        <v>267</v>
      </c>
      <c r="C143" s="162"/>
      <c r="D143" s="250">
        <v>7607903</v>
      </c>
      <c r="E143" s="296">
        <f>C143+D143</f>
        <v>7607903</v>
      </c>
    </row>
    <row r="144" spans="1:5" ht="12" customHeight="1">
      <c r="A144" s="192" t="s">
        <v>180</v>
      </c>
      <c r="B144" s="7" t="s">
        <v>412</v>
      </c>
      <c r="C144" s="162">
        <v>141281512</v>
      </c>
      <c r="D144" s="250">
        <v>1994496</v>
      </c>
      <c r="E144" s="296">
        <f>C144+D144</f>
        <v>143276008</v>
      </c>
    </row>
    <row r="145" spans="1:5" s="55" customFormat="1" ht="12" customHeight="1">
      <c r="A145" s="192" t="s">
        <v>181</v>
      </c>
      <c r="B145" s="7" t="s">
        <v>357</v>
      </c>
      <c r="C145" s="162"/>
      <c r="D145" s="250"/>
      <c r="E145" s="296">
        <f>C145+D145</f>
        <v>0</v>
      </c>
    </row>
    <row r="146" spans="1:5" s="55" customFormat="1" ht="12" customHeight="1" thickBot="1">
      <c r="A146" s="201" t="s">
        <v>182</v>
      </c>
      <c r="B146" s="5" t="s">
        <v>286</v>
      </c>
      <c r="C146" s="162"/>
      <c r="D146" s="250"/>
      <c r="E146" s="296">
        <f>C146+D146</f>
        <v>0</v>
      </c>
    </row>
    <row r="147" spans="1:5" s="55" customFormat="1" ht="12" customHeight="1" thickBot="1">
      <c r="A147" s="23" t="s">
        <v>13</v>
      </c>
      <c r="B147" s="59" t="s">
        <v>358</v>
      </c>
      <c r="C147" s="240">
        <f>+C148+C149+C150+C151+C152</f>
        <v>0</v>
      </c>
      <c r="D147" s="253">
        <f>+D148+D149+D150+D151+D152</f>
        <v>0</v>
      </c>
      <c r="E147" s="235">
        <f>+E148+E149+E150+E151+E152</f>
        <v>0</v>
      </c>
    </row>
    <row r="148" spans="1:5" s="55" customFormat="1" ht="12" customHeight="1">
      <c r="A148" s="192" t="s">
        <v>61</v>
      </c>
      <c r="B148" s="7" t="s">
        <v>353</v>
      </c>
      <c r="C148" s="162"/>
      <c r="D148" s="250"/>
      <c r="E148" s="296">
        <f aca="true" t="shared" si="7" ref="E148:E154">C148+D148</f>
        <v>0</v>
      </c>
    </row>
    <row r="149" spans="1:5" s="55" customFormat="1" ht="12" customHeight="1">
      <c r="A149" s="192" t="s">
        <v>62</v>
      </c>
      <c r="B149" s="7" t="s">
        <v>360</v>
      </c>
      <c r="C149" s="162"/>
      <c r="D149" s="250"/>
      <c r="E149" s="296">
        <f t="shared" si="7"/>
        <v>0</v>
      </c>
    </row>
    <row r="150" spans="1:5" s="55" customFormat="1" ht="12" customHeight="1">
      <c r="A150" s="192" t="s">
        <v>192</v>
      </c>
      <c r="B150" s="7" t="s">
        <v>355</v>
      </c>
      <c r="C150" s="162"/>
      <c r="D150" s="250"/>
      <c r="E150" s="296">
        <f t="shared" si="7"/>
        <v>0</v>
      </c>
    </row>
    <row r="151" spans="1:5" s="55" customFormat="1" ht="12" customHeight="1">
      <c r="A151" s="192" t="s">
        <v>193</v>
      </c>
      <c r="B151" s="7" t="s">
        <v>400</v>
      </c>
      <c r="C151" s="162"/>
      <c r="D151" s="250"/>
      <c r="E151" s="296">
        <f t="shared" si="7"/>
        <v>0</v>
      </c>
    </row>
    <row r="152" spans="1:5" ht="12.75" customHeight="1" thickBot="1">
      <c r="A152" s="201" t="s">
        <v>359</v>
      </c>
      <c r="B152" s="5" t="s">
        <v>362</v>
      </c>
      <c r="C152" s="164"/>
      <c r="D152" s="251"/>
      <c r="E152" s="297">
        <f t="shared" si="7"/>
        <v>0</v>
      </c>
    </row>
    <row r="153" spans="1:5" ht="12.75" customHeight="1" thickBot="1">
      <c r="A153" s="232" t="s">
        <v>14</v>
      </c>
      <c r="B153" s="59" t="s">
        <v>363</v>
      </c>
      <c r="C153" s="241"/>
      <c r="D153" s="254"/>
      <c r="E153" s="235">
        <f t="shared" si="7"/>
        <v>0</v>
      </c>
    </row>
    <row r="154" spans="1:5" ht="12.75" customHeight="1" thickBot="1">
      <c r="A154" s="232" t="s">
        <v>15</v>
      </c>
      <c r="B154" s="59" t="s">
        <v>364</v>
      </c>
      <c r="C154" s="241"/>
      <c r="D154" s="254"/>
      <c r="E154" s="235">
        <f t="shared" si="7"/>
        <v>0</v>
      </c>
    </row>
    <row r="155" spans="1:5" ht="12" customHeight="1" thickBot="1">
      <c r="A155" s="23" t="s">
        <v>16</v>
      </c>
      <c r="B155" s="59" t="s">
        <v>366</v>
      </c>
      <c r="C155" s="242">
        <f>+C130+C134+C141+C147+C153+C154</f>
        <v>141281512</v>
      </c>
      <c r="D155" s="255">
        <f>+D130+D134+D141+D147+D153+D154</f>
        <v>9602399</v>
      </c>
      <c r="E155" s="236">
        <f>+E130+E134+E141+E147+E153+E154</f>
        <v>150883911</v>
      </c>
    </row>
    <row r="156" spans="1:5" ht="15" customHeight="1" thickBot="1">
      <c r="A156" s="203" t="s">
        <v>17</v>
      </c>
      <c r="B156" s="149" t="s">
        <v>365</v>
      </c>
      <c r="C156" s="242">
        <f>+C129+C155</f>
        <v>488755287</v>
      </c>
      <c r="D156" s="255">
        <f>+D129+D155</f>
        <v>192076413</v>
      </c>
      <c r="E156" s="236">
        <f>+E129+E155</f>
        <v>680831700</v>
      </c>
    </row>
    <row r="157" spans="1:5" ht="13.5" thickBot="1">
      <c r="A157" s="152"/>
      <c r="B157" s="153"/>
      <c r="C157" s="154"/>
      <c r="D157" s="154"/>
      <c r="E157" s="154"/>
    </row>
    <row r="158" spans="1:5" ht="15" customHeight="1" thickBot="1">
      <c r="A158" s="95" t="s">
        <v>401</v>
      </c>
      <c r="B158" s="96"/>
      <c r="C158" s="335">
        <v>5</v>
      </c>
      <c r="D158" s="287"/>
      <c r="E158" s="303">
        <f>C158+D158</f>
        <v>5</v>
      </c>
    </row>
    <row r="159" spans="1:5" ht="14.25" customHeight="1" thickBot="1">
      <c r="A159" s="95" t="s">
        <v>123</v>
      </c>
      <c r="B159" s="96"/>
      <c r="C159" s="335">
        <v>80</v>
      </c>
      <c r="D159" s="287"/>
      <c r="E159" s="303">
        <f>C159+D159</f>
        <v>80</v>
      </c>
    </row>
  </sheetData>
  <sheetProtection formatCells="0"/>
  <mergeCells count="6">
    <mergeCell ref="B3:D3"/>
    <mergeCell ref="B4:D4"/>
    <mergeCell ref="A8:E8"/>
    <mergeCell ref="A93:E93"/>
    <mergeCell ref="A1:E1"/>
    <mergeCell ref="A2:E2"/>
  </mergeCells>
  <printOptions horizontalCentered="1"/>
  <pageMargins left="0.7874015748031497" right="0.7874015748031497" top="0.7874015748031497" bottom="0.984251968503937" header="0.7874015748031497" footer="0.7874015748031497"/>
  <pageSetup fitToHeight="3" horizontalDpi="600" verticalDpi="600" orientation="portrait" paperSize="9" scale="73" r:id="rId1"/>
  <rowBreaks count="2" manualBreakCount="2">
    <brk id="70" max="255" man="1"/>
    <brk id="9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100" workbookViewId="0" topLeftCell="A1">
      <selection activeCell="E6" sqref="E6"/>
    </sheetView>
  </sheetViews>
  <sheetFormatPr defaultColWidth="9.00390625" defaultRowHeight="12.75"/>
  <cols>
    <col min="1" max="1" width="16.125" style="155" customWidth="1"/>
    <col min="2" max="2" width="62.00390625" style="156" customWidth="1"/>
    <col min="3" max="3" width="14.125" style="157" customWidth="1"/>
    <col min="4" max="5" width="14.125" style="2" customWidth="1"/>
    <col min="6" max="16384" width="9.375" style="2" customWidth="1"/>
  </cols>
  <sheetData>
    <row r="1" spans="1:5" s="1" customFormat="1" ht="16.5" customHeight="1">
      <c r="A1" s="469" t="s">
        <v>562</v>
      </c>
      <c r="B1" s="469"/>
      <c r="C1" s="469"/>
      <c r="D1" s="469"/>
      <c r="E1" s="469"/>
    </row>
    <row r="2" spans="1:5" s="51" customFormat="1" ht="21" customHeight="1" thickBot="1">
      <c r="A2" s="470" t="s">
        <v>542</v>
      </c>
      <c r="B2" s="470"/>
      <c r="C2" s="470"/>
      <c r="D2" s="470"/>
      <c r="E2" s="470"/>
    </row>
    <row r="3" spans="1:5" s="52" customFormat="1" ht="15.75" customHeight="1" thickBot="1">
      <c r="A3" s="279" t="s">
        <v>44</v>
      </c>
      <c r="B3" s="468" t="s">
        <v>482</v>
      </c>
      <c r="C3" s="468"/>
      <c r="D3" s="468"/>
      <c r="E3" s="280" t="s">
        <v>38</v>
      </c>
    </row>
    <row r="4" spans="1:5" ht="24.75" thickBot="1">
      <c r="A4" s="279" t="s">
        <v>121</v>
      </c>
      <c r="B4" s="468" t="s">
        <v>315</v>
      </c>
      <c r="C4" s="468"/>
      <c r="D4" s="468"/>
      <c r="E4" s="281" t="s">
        <v>42</v>
      </c>
    </row>
    <row r="5" spans="1:5" s="48" customFormat="1" ht="12.75" customHeight="1" thickBot="1">
      <c r="A5" s="82"/>
      <c r="B5" s="82"/>
      <c r="C5" s="83"/>
      <c r="D5" s="52"/>
      <c r="E5" s="83" t="str">
        <f>'10. sz. mell'!E5</f>
        <v>Forintban!</v>
      </c>
    </row>
    <row r="6" spans="1:5" s="48" customFormat="1" ht="15.75" customHeight="1" thickBot="1">
      <c r="A6" s="168" t="s">
        <v>122</v>
      </c>
      <c r="B6" s="84" t="s">
        <v>476</v>
      </c>
      <c r="C6" s="317" t="s">
        <v>414</v>
      </c>
      <c r="D6" s="318" t="s">
        <v>470</v>
      </c>
      <c r="E6" s="320" t="str">
        <f>+CONCATENATE(LEFT(ÖSSZEFÜGGÉSEK!A6,4),". VII. 25.",CHAR(10),"Módosítás utáni")</f>
        <v>2017. VII. 25.
Módosítás utáni</v>
      </c>
    </row>
    <row r="7" spans="1:5" s="48" customFormat="1" ht="12" customHeight="1" thickBot="1">
      <c r="A7" s="76" t="s">
        <v>380</v>
      </c>
      <c r="B7" s="77" t="s">
        <v>381</v>
      </c>
      <c r="C7" s="77" t="s">
        <v>382</v>
      </c>
      <c r="D7" s="282" t="s">
        <v>384</v>
      </c>
      <c r="E7" s="329" t="s">
        <v>474</v>
      </c>
    </row>
    <row r="8" spans="1:5" s="53" customFormat="1" ht="12" customHeight="1" thickBot="1">
      <c r="A8" s="465" t="s">
        <v>39</v>
      </c>
      <c r="B8" s="466"/>
      <c r="C8" s="466"/>
      <c r="D8" s="466"/>
      <c r="E8" s="467"/>
    </row>
    <row r="9" spans="1:5" s="54" customFormat="1" ht="12" customHeight="1" thickBot="1">
      <c r="A9" s="23" t="s">
        <v>7</v>
      </c>
      <c r="B9" s="19" t="s">
        <v>145</v>
      </c>
      <c r="C9" s="161">
        <f>+C10+C11+C12+C13+C14+C15</f>
        <v>12091446</v>
      </c>
      <c r="D9" s="248">
        <f>+D10+D11+D12+D13+D14+D15</f>
        <v>0</v>
      </c>
      <c r="E9" s="98">
        <f>+E10+E11+E12+E13+E14+E15</f>
        <v>12091446</v>
      </c>
    </row>
    <row r="10" spans="1:5" s="54" customFormat="1" ht="12" customHeight="1">
      <c r="A10" s="192" t="s">
        <v>63</v>
      </c>
      <c r="B10" s="175" t="s">
        <v>146</v>
      </c>
      <c r="C10" s="163">
        <v>6131446</v>
      </c>
      <c r="D10" s="163"/>
      <c r="E10" s="205">
        <f aca="true" t="shared" si="0" ref="E10:E15">C10+D10</f>
        <v>6131446</v>
      </c>
    </row>
    <row r="11" spans="1:5" s="54" customFormat="1" ht="12" customHeight="1">
      <c r="A11" s="193" t="s">
        <v>64</v>
      </c>
      <c r="B11" s="176" t="s">
        <v>147</v>
      </c>
      <c r="C11" s="162"/>
      <c r="D11" s="162"/>
      <c r="E11" s="296">
        <f t="shared" si="0"/>
        <v>0</v>
      </c>
    </row>
    <row r="12" spans="1:5" s="54" customFormat="1" ht="12" customHeight="1">
      <c r="A12" s="193" t="s">
        <v>65</v>
      </c>
      <c r="B12" s="176" t="s">
        <v>148</v>
      </c>
      <c r="C12" s="162">
        <v>5960000</v>
      </c>
      <c r="D12" s="162"/>
      <c r="E12" s="296">
        <f t="shared" si="0"/>
        <v>5960000</v>
      </c>
    </row>
    <row r="13" spans="1:5" s="53" customFormat="1" ht="12" customHeight="1">
      <c r="A13" s="193" t="s">
        <v>66</v>
      </c>
      <c r="B13" s="176" t="s">
        <v>149</v>
      </c>
      <c r="C13" s="162"/>
      <c r="D13" s="250"/>
      <c r="E13" s="296">
        <f t="shared" si="0"/>
        <v>0</v>
      </c>
    </row>
    <row r="14" spans="1:5" s="53" customFormat="1" ht="12" customHeight="1">
      <c r="A14" s="193" t="s">
        <v>83</v>
      </c>
      <c r="B14" s="176" t="s">
        <v>388</v>
      </c>
      <c r="C14" s="162"/>
      <c r="D14" s="250"/>
      <c r="E14" s="296">
        <f t="shared" si="0"/>
        <v>0</v>
      </c>
    </row>
    <row r="15" spans="1:5" s="53" customFormat="1" ht="12" customHeight="1" thickBot="1">
      <c r="A15" s="194" t="s">
        <v>67</v>
      </c>
      <c r="B15" s="177" t="s">
        <v>326</v>
      </c>
      <c r="C15" s="162"/>
      <c r="D15" s="250"/>
      <c r="E15" s="296">
        <f t="shared" si="0"/>
        <v>0</v>
      </c>
    </row>
    <row r="16" spans="1:5" s="53" customFormat="1" ht="12" customHeight="1" thickBot="1">
      <c r="A16" s="23" t="s">
        <v>8</v>
      </c>
      <c r="B16" s="99" t="s">
        <v>150</v>
      </c>
      <c r="C16" s="161">
        <f>+C17+C18+C19+C20+C21</f>
        <v>1080000</v>
      </c>
      <c r="D16" s="248">
        <f>+D17+D18+D19+D20+D21</f>
        <v>123746</v>
      </c>
      <c r="E16" s="98">
        <f>+E17+E18+E19+E20+E21</f>
        <v>1203746</v>
      </c>
    </row>
    <row r="17" spans="1:5" s="53" customFormat="1" ht="12" customHeight="1">
      <c r="A17" s="192" t="s">
        <v>69</v>
      </c>
      <c r="B17" s="175" t="s">
        <v>151</v>
      </c>
      <c r="C17" s="163"/>
      <c r="D17" s="249"/>
      <c r="E17" s="205">
        <f aca="true" t="shared" si="1" ref="E17:E22">C17+D17</f>
        <v>0</v>
      </c>
    </row>
    <row r="18" spans="1:5" s="53" customFormat="1" ht="12" customHeight="1">
      <c r="A18" s="193" t="s">
        <v>70</v>
      </c>
      <c r="B18" s="176" t="s">
        <v>152</v>
      </c>
      <c r="C18" s="162"/>
      <c r="D18" s="250"/>
      <c r="E18" s="296">
        <f t="shared" si="1"/>
        <v>0</v>
      </c>
    </row>
    <row r="19" spans="1:5" s="53" customFormat="1" ht="12" customHeight="1">
      <c r="A19" s="193" t="s">
        <v>71</v>
      </c>
      <c r="B19" s="176" t="s">
        <v>317</v>
      </c>
      <c r="C19" s="162"/>
      <c r="D19" s="250"/>
      <c r="E19" s="296">
        <f t="shared" si="1"/>
        <v>0</v>
      </c>
    </row>
    <row r="20" spans="1:5" s="54" customFormat="1" ht="12" customHeight="1">
      <c r="A20" s="193" t="s">
        <v>72</v>
      </c>
      <c r="B20" s="176" t="s">
        <v>318</v>
      </c>
      <c r="C20" s="162"/>
      <c r="D20" s="250"/>
      <c r="E20" s="296">
        <f t="shared" si="1"/>
        <v>0</v>
      </c>
    </row>
    <row r="21" spans="1:5" s="54" customFormat="1" ht="12" customHeight="1">
      <c r="A21" s="193" t="s">
        <v>73</v>
      </c>
      <c r="B21" s="176" t="s">
        <v>153</v>
      </c>
      <c r="C21" s="162">
        <v>1080000</v>
      </c>
      <c r="D21" s="250">
        <v>123746</v>
      </c>
      <c r="E21" s="296">
        <f t="shared" si="1"/>
        <v>1203746</v>
      </c>
    </row>
    <row r="22" spans="1:5" s="54" customFormat="1" ht="12" customHeight="1" thickBot="1">
      <c r="A22" s="194" t="s">
        <v>79</v>
      </c>
      <c r="B22" s="177" t="s">
        <v>154</v>
      </c>
      <c r="C22" s="164"/>
      <c r="D22" s="251"/>
      <c r="E22" s="297">
        <f t="shared" si="1"/>
        <v>0</v>
      </c>
    </row>
    <row r="23" spans="1:5" s="53" customFormat="1" ht="12" customHeight="1" thickBot="1">
      <c r="A23" s="23" t="s">
        <v>9</v>
      </c>
      <c r="B23" s="19" t="s">
        <v>155</v>
      </c>
      <c r="C23" s="161">
        <f>+C24+C25+C26+C27+C28</f>
        <v>0</v>
      </c>
      <c r="D23" s="248">
        <f>+D24+D25+D26+D27+D28</f>
        <v>0</v>
      </c>
      <c r="E23" s="98">
        <f>+E24+E25+E26+E27+E28</f>
        <v>0</v>
      </c>
    </row>
    <row r="24" spans="1:5" s="54" customFormat="1" ht="12" customHeight="1">
      <c r="A24" s="192" t="s">
        <v>52</v>
      </c>
      <c r="B24" s="175" t="s">
        <v>156</v>
      </c>
      <c r="C24" s="163"/>
      <c r="D24" s="249"/>
      <c r="E24" s="205">
        <f aca="true" t="shared" si="2" ref="E24:E65">C24+D24</f>
        <v>0</v>
      </c>
    </row>
    <row r="25" spans="1:5" s="54" customFormat="1" ht="12" customHeight="1">
      <c r="A25" s="193" t="s">
        <v>53</v>
      </c>
      <c r="B25" s="176" t="s">
        <v>157</v>
      </c>
      <c r="C25" s="162"/>
      <c r="D25" s="250"/>
      <c r="E25" s="296">
        <f t="shared" si="2"/>
        <v>0</v>
      </c>
    </row>
    <row r="26" spans="1:5" s="54" customFormat="1" ht="12" customHeight="1">
      <c r="A26" s="193" t="s">
        <v>54</v>
      </c>
      <c r="B26" s="176" t="s">
        <v>319</v>
      </c>
      <c r="C26" s="162"/>
      <c r="D26" s="250"/>
      <c r="E26" s="296">
        <f t="shared" si="2"/>
        <v>0</v>
      </c>
    </row>
    <row r="27" spans="1:5" s="54" customFormat="1" ht="12" customHeight="1">
      <c r="A27" s="193" t="s">
        <v>55</v>
      </c>
      <c r="B27" s="176" t="s">
        <v>320</v>
      </c>
      <c r="C27" s="162"/>
      <c r="D27" s="250"/>
      <c r="E27" s="296">
        <f t="shared" si="2"/>
        <v>0</v>
      </c>
    </row>
    <row r="28" spans="1:5" s="54" customFormat="1" ht="12" customHeight="1">
      <c r="A28" s="193" t="s">
        <v>96</v>
      </c>
      <c r="B28" s="176" t="s">
        <v>158</v>
      </c>
      <c r="C28" s="162"/>
      <c r="D28" s="250"/>
      <c r="E28" s="296">
        <f t="shared" si="2"/>
        <v>0</v>
      </c>
    </row>
    <row r="29" spans="1:5" s="54" customFormat="1" ht="12" customHeight="1" thickBot="1">
      <c r="A29" s="194" t="s">
        <v>97</v>
      </c>
      <c r="B29" s="177" t="s">
        <v>159</v>
      </c>
      <c r="C29" s="164"/>
      <c r="D29" s="251"/>
      <c r="E29" s="297">
        <f t="shared" si="2"/>
        <v>0</v>
      </c>
    </row>
    <row r="30" spans="1:5" s="54" customFormat="1" ht="12" customHeight="1" thickBot="1">
      <c r="A30" s="23" t="s">
        <v>98</v>
      </c>
      <c r="B30" s="19" t="s">
        <v>467</v>
      </c>
      <c r="C30" s="167">
        <f>+C31+C32+C33+C34+C35+C36+C37</f>
        <v>0</v>
      </c>
      <c r="D30" s="167">
        <f>+D31+D32+D33+D34+D35+D36+D37</f>
        <v>0</v>
      </c>
      <c r="E30" s="204">
        <f>+E31+E32+E33+E34+E35+E36+E37</f>
        <v>0</v>
      </c>
    </row>
    <row r="31" spans="1:5" s="54" customFormat="1" ht="12" customHeight="1">
      <c r="A31" s="192" t="s">
        <v>160</v>
      </c>
      <c r="B31" s="175" t="s">
        <v>460</v>
      </c>
      <c r="C31" s="163"/>
      <c r="D31" s="163"/>
      <c r="E31" s="205">
        <f t="shared" si="2"/>
        <v>0</v>
      </c>
    </row>
    <row r="32" spans="1:5" s="54" customFormat="1" ht="12" customHeight="1">
      <c r="A32" s="193" t="s">
        <v>161</v>
      </c>
      <c r="B32" s="176" t="s">
        <v>461</v>
      </c>
      <c r="C32" s="162"/>
      <c r="D32" s="162"/>
      <c r="E32" s="296">
        <f t="shared" si="2"/>
        <v>0</v>
      </c>
    </row>
    <row r="33" spans="1:5" s="54" customFormat="1" ht="12" customHeight="1">
      <c r="A33" s="193" t="s">
        <v>162</v>
      </c>
      <c r="B33" s="176" t="s">
        <v>462</v>
      </c>
      <c r="C33" s="162"/>
      <c r="D33" s="162"/>
      <c r="E33" s="296">
        <f t="shared" si="2"/>
        <v>0</v>
      </c>
    </row>
    <row r="34" spans="1:5" s="54" customFormat="1" ht="12" customHeight="1">
      <c r="A34" s="193" t="s">
        <v>163</v>
      </c>
      <c r="B34" s="176" t="s">
        <v>463</v>
      </c>
      <c r="C34" s="162"/>
      <c r="D34" s="162"/>
      <c r="E34" s="296">
        <f t="shared" si="2"/>
        <v>0</v>
      </c>
    </row>
    <row r="35" spans="1:5" s="54" customFormat="1" ht="12" customHeight="1">
      <c r="A35" s="193" t="s">
        <v>464</v>
      </c>
      <c r="B35" s="176" t="s">
        <v>164</v>
      </c>
      <c r="C35" s="162"/>
      <c r="D35" s="162"/>
      <c r="E35" s="296">
        <f t="shared" si="2"/>
        <v>0</v>
      </c>
    </row>
    <row r="36" spans="1:5" s="54" customFormat="1" ht="12" customHeight="1">
      <c r="A36" s="193" t="s">
        <v>465</v>
      </c>
      <c r="B36" s="176" t="s">
        <v>165</v>
      </c>
      <c r="C36" s="162"/>
      <c r="D36" s="162"/>
      <c r="E36" s="296">
        <f t="shared" si="2"/>
        <v>0</v>
      </c>
    </row>
    <row r="37" spans="1:5" s="54" customFormat="1" ht="12" customHeight="1" thickBot="1">
      <c r="A37" s="194" t="s">
        <v>466</v>
      </c>
      <c r="B37" s="177" t="s">
        <v>166</v>
      </c>
      <c r="C37" s="164"/>
      <c r="D37" s="164"/>
      <c r="E37" s="297">
        <f t="shared" si="2"/>
        <v>0</v>
      </c>
    </row>
    <row r="38" spans="1:5" s="54" customFormat="1" ht="12" customHeight="1" thickBot="1">
      <c r="A38" s="23" t="s">
        <v>11</v>
      </c>
      <c r="B38" s="19" t="s">
        <v>327</v>
      </c>
      <c r="C38" s="161">
        <f>SUM(C39:C49)</f>
        <v>2260600</v>
      </c>
      <c r="D38" s="248">
        <f>SUM(D39:D49)</f>
        <v>0</v>
      </c>
      <c r="E38" s="98">
        <f>SUM(E39:E49)</f>
        <v>2260600</v>
      </c>
    </row>
    <row r="39" spans="1:5" s="54" customFormat="1" ht="12" customHeight="1">
      <c r="A39" s="192" t="s">
        <v>56</v>
      </c>
      <c r="B39" s="175" t="s">
        <v>169</v>
      </c>
      <c r="C39" s="163"/>
      <c r="D39" s="249"/>
      <c r="E39" s="205">
        <f t="shared" si="2"/>
        <v>0</v>
      </c>
    </row>
    <row r="40" spans="1:5" s="54" customFormat="1" ht="12" customHeight="1">
      <c r="A40" s="193" t="s">
        <v>57</v>
      </c>
      <c r="B40" s="176" t="s">
        <v>170</v>
      </c>
      <c r="C40" s="162"/>
      <c r="D40" s="250"/>
      <c r="E40" s="296">
        <f t="shared" si="2"/>
        <v>0</v>
      </c>
    </row>
    <row r="41" spans="1:5" s="54" customFormat="1" ht="12" customHeight="1">
      <c r="A41" s="193" t="s">
        <v>58</v>
      </c>
      <c r="B41" s="176" t="s">
        <v>171</v>
      </c>
      <c r="C41" s="162"/>
      <c r="D41" s="250"/>
      <c r="E41" s="296">
        <f t="shared" si="2"/>
        <v>0</v>
      </c>
    </row>
    <row r="42" spans="1:5" s="54" customFormat="1" ht="12" customHeight="1">
      <c r="A42" s="193" t="s">
        <v>100</v>
      </c>
      <c r="B42" s="176" t="s">
        <v>172</v>
      </c>
      <c r="C42" s="162"/>
      <c r="D42" s="250"/>
      <c r="E42" s="296">
        <f t="shared" si="2"/>
        <v>0</v>
      </c>
    </row>
    <row r="43" spans="1:5" s="54" customFormat="1" ht="12" customHeight="1">
      <c r="A43" s="193" t="s">
        <v>101</v>
      </c>
      <c r="B43" s="176" t="s">
        <v>173</v>
      </c>
      <c r="C43" s="162">
        <v>1780000</v>
      </c>
      <c r="D43" s="162"/>
      <c r="E43" s="296">
        <f t="shared" si="2"/>
        <v>1780000</v>
      </c>
    </row>
    <row r="44" spans="1:5" s="54" customFormat="1" ht="12" customHeight="1">
      <c r="A44" s="193" t="s">
        <v>102</v>
      </c>
      <c r="B44" s="176" t="s">
        <v>174</v>
      </c>
      <c r="C44" s="162">
        <v>480600</v>
      </c>
      <c r="D44" s="162"/>
      <c r="E44" s="296">
        <f t="shared" si="2"/>
        <v>480600</v>
      </c>
    </row>
    <row r="45" spans="1:5" s="54" customFormat="1" ht="12" customHeight="1">
      <c r="A45" s="193" t="s">
        <v>103</v>
      </c>
      <c r="B45" s="176" t="s">
        <v>175</v>
      </c>
      <c r="C45" s="162"/>
      <c r="D45" s="250"/>
      <c r="E45" s="296">
        <f t="shared" si="2"/>
        <v>0</v>
      </c>
    </row>
    <row r="46" spans="1:5" s="54" customFormat="1" ht="12" customHeight="1">
      <c r="A46" s="193" t="s">
        <v>104</v>
      </c>
      <c r="B46" s="176" t="s">
        <v>176</v>
      </c>
      <c r="C46" s="162"/>
      <c r="D46" s="250"/>
      <c r="E46" s="296">
        <f t="shared" si="2"/>
        <v>0</v>
      </c>
    </row>
    <row r="47" spans="1:5" s="54" customFormat="1" ht="12" customHeight="1">
      <c r="A47" s="193" t="s">
        <v>167</v>
      </c>
      <c r="B47" s="176" t="s">
        <v>177</v>
      </c>
      <c r="C47" s="165"/>
      <c r="D47" s="283"/>
      <c r="E47" s="298">
        <f t="shared" si="2"/>
        <v>0</v>
      </c>
    </row>
    <row r="48" spans="1:5" s="54" customFormat="1" ht="12" customHeight="1">
      <c r="A48" s="194" t="s">
        <v>168</v>
      </c>
      <c r="B48" s="177" t="s">
        <v>329</v>
      </c>
      <c r="C48" s="166"/>
      <c r="D48" s="284"/>
      <c r="E48" s="299">
        <f t="shared" si="2"/>
        <v>0</v>
      </c>
    </row>
    <row r="49" spans="1:5" s="54" customFormat="1" ht="12" customHeight="1" thickBot="1">
      <c r="A49" s="194" t="s">
        <v>328</v>
      </c>
      <c r="B49" s="177" t="s">
        <v>178</v>
      </c>
      <c r="C49" s="166"/>
      <c r="D49" s="284"/>
      <c r="E49" s="299">
        <f t="shared" si="2"/>
        <v>0</v>
      </c>
    </row>
    <row r="50" spans="1:5" s="54" customFormat="1" ht="12" customHeight="1" thickBot="1">
      <c r="A50" s="23" t="s">
        <v>12</v>
      </c>
      <c r="B50" s="19" t="s">
        <v>179</v>
      </c>
      <c r="C50" s="161">
        <f>SUM(C51:C55)</f>
        <v>0</v>
      </c>
      <c r="D50" s="248">
        <f>SUM(D51:D55)</f>
        <v>0</v>
      </c>
      <c r="E50" s="98">
        <f>SUM(E51:E55)</f>
        <v>0</v>
      </c>
    </row>
    <row r="51" spans="1:5" s="54" customFormat="1" ht="12" customHeight="1">
      <c r="A51" s="192" t="s">
        <v>59</v>
      </c>
      <c r="B51" s="175" t="s">
        <v>183</v>
      </c>
      <c r="C51" s="217"/>
      <c r="D51" s="285"/>
      <c r="E51" s="300">
        <f t="shared" si="2"/>
        <v>0</v>
      </c>
    </row>
    <row r="52" spans="1:5" s="54" customFormat="1" ht="12" customHeight="1">
      <c r="A52" s="193" t="s">
        <v>60</v>
      </c>
      <c r="B52" s="176" t="s">
        <v>184</v>
      </c>
      <c r="C52" s="165"/>
      <c r="D52" s="283"/>
      <c r="E52" s="298">
        <f t="shared" si="2"/>
        <v>0</v>
      </c>
    </row>
    <row r="53" spans="1:5" s="54" customFormat="1" ht="12" customHeight="1">
      <c r="A53" s="193" t="s">
        <v>180</v>
      </c>
      <c r="B53" s="176" t="s">
        <v>185</v>
      </c>
      <c r="C53" s="165"/>
      <c r="D53" s="283"/>
      <c r="E53" s="298">
        <f t="shared" si="2"/>
        <v>0</v>
      </c>
    </row>
    <row r="54" spans="1:5" s="54" customFormat="1" ht="12" customHeight="1">
      <c r="A54" s="193" t="s">
        <v>181</v>
      </c>
      <c r="B54" s="176" t="s">
        <v>186</v>
      </c>
      <c r="C54" s="165"/>
      <c r="D54" s="283"/>
      <c r="E54" s="298">
        <f t="shared" si="2"/>
        <v>0</v>
      </c>
    </row>
    <row r="55" spans="1:5" s="54" customFormat="1" ht="12" customHeight="1" thickBot="1">
      <c r="A55" s="194" t="s">
        <v>182</v>
      </c>
      <c r="B55" s="177" t="s">
        <v>187</v>
      </c>
      <c r="C55" s="166"/>
      <c r="D55" s="284"/>
      <c r="E55" s="299">
        <f t="shared" si="2"/>
        <v>0</v>
      </c>
    </row>
    <row r="56" spans="1:5" s="54" customFormat="1" ht="12" customHeight="1" thickBot="1">
      <c r="A56" s="23" t="s">
        <v>105</v>
      </c>
      <c r="B56" s="19" t="s">
        <v>188</v>
      </c>
      <c r="C56" s="161">
        <f>SUM(C57:C59)</f>
        <v>0</v>
      </c>
      <c r="D56" s="248">
        <f>SUM(D57:D59)</f>
        <v>0</v>
      </c>
      <c r="E56" s="98">
        <f>SUM(E57:E59)</f>
        <v>0</v>
      </c>
    </row>
    <row r="57" spans="1:5" s="54" customFormat="1" ht="12" customHeight="1">
      <c r="A57" s="192" t="s">
        <v>61</v>
      </c>
      <c r="B57" s="175" t="s">
        <v>189</v>
      </c>
      <c r="C57" s="163"/>
      <c r="D57" s="249"/>
      <c r="E57" s="205">
        <f t="shared" si="2"/>
        <v>0</v>
      </c>
    </row>
    <row r="58" spans="1:5" s="54" customFormat="1" ht="12" customHeight="1">
      <c r="A58" s="193" t="s">
        <v>62</v>
      </c>
      <c r="B58" s="176" t="s">
        <v>321</v>
      </c>
      <c r="C58" s="162"/>
      <c r="D58" s="250"/>
      <c r="E58" s="296">
        <f t="shared" si="2"/>
        <v>0</v>
      </c>
    </row>
    <row r="59" spans="1:5" s="54" customFormat="1" ht="12" customHeight="1">
      <c r="A59" s="193" t="s">
        <v>192</v>
      </c>
      <c r="B59" s="176" t="s">
        <v>190</v>
      </c>
      <c r="C59" s="162"/>
      <c r="D59" s="250"/>
      <c r="E59" s="296">
        <f t="shared" si="2"/>
        <v>0</v>
      </c>
    </row>
    <row r="60" spans="1:5" s="54" customFormat="1" ht="12" customHeight="1" thickBot="1">
      <c r="A60" s="194" t="s">
        <v>193</v>
      </c>
      <c r="B60" s="177" t="s">
        <v>191</v>
      </c>
      <c r="C60" s="164"/>
      <c r="D60" s="251"/>
      <c r="E60" s="297">
        <f t="shared" si="2"/>
        <v>0</v>
      </c>
    </row>
    <row r="61" spans="1:5" s="54" customFormat="1" ht="12" customHeight="1" thickBot="1">
      <c r="A61" s="23" t="s">
        <v>14</v>
      </c>
      <c r="B61" s="99" t="s">
        <v>194</v>
      </c>
      <c r="C61" s="161">
        <f>SUM(C62:C64)</f>
        <v>0</v>
      </c>
      <c r="D61" s="248">
        <f>SUM(D62:D64)</f>
        <v>0</v>
      </c>
      <c r="E61" s="98">
        <f>SUM(E62:E64)</f>
        <v>0</v>
      </c>
    </row>
    <row r="62" spans="1:5" s="54" customFormat="1" ht="12" customHeight="1">
      <c r="A62" s="192" t="s">
        <v>106</v>
      </c>
      <c r="B62" s="175" t="s">
        <v>196</v>
      </c>
      <c r="C62" s="165"/>
      <c r="D62" s="283"/>
      <c r="E62" s="298">
        <f t="shared" si="2"/>
        <v>0</v>
      </c>
    </row>
    <row r="63" spans="1:5" s="54" customFormat="1" ht="12" customHeight="1">
      <c r="A63" s="193" t="s">
        <v>107</v>
      </c>
      <c r="B63" s="176" t="s">
        <v>322</v>
      </c>
      <c r="C63" s="165"/>
      <c r="D63" s="283"/>
      <c r="E63" s="298">
        <f t="shared" si="2"/>
        <v>0</v>
      </c>
    </row>
    <row r="64" spans="1:5" s="54" customFormat="1" ht="12" customHeight="1">
      <c r="A64" s="193" t="s">
        <v>127</v>
      </c>
      <c r="B64" s="176" t="s">
        <v>197</v>
      </c>
      <c r="C64" s="165"/>
      <c r="D64" s="283"/>
      <c r="E64" s="298">
        <f t="shared" si="2"/>
        <v>0</v>
      </c>
    </row>
    <row r="65" spans="1:5" s="54" customFormat="1" ht="12" customHeight="1" thickBot="1">
      <c r="A65" s="194" t="s">
        <v>195</v>
      </c>
      <c r="B65" s="177" t="s">
        <v>198</v>
      </c>
      <c r="C65" s="165"/>
      <c r="D65" s="283"/>
      <c r="E65" s="298">
        <f t="shared" si="2"/>
        <v>0</v>
      </c>
    </row>
    <row r="66" spans="1:5" s="54" customFormat="1" ht="12" customHeight="1" thickBot="1">
      <c r="A66" s="23" t="s">
        <v>15</v>
      </c>
      <c r="B66" s="19" t="s">
        <v>199</v>
      </c>
      <c r="C66" s="167">
        <f>+C9+C16+C23+C30+C38+C50+C56+C61</f>
        <v>15432046</v>
      </c>
      <c r="D66" s="252">
        <f>+D9+D16+D23+D30+D38+D50+D56+D61</f>
        <v>123746</v>
      </c>
      <c r="E66" s="204">
        <f>+E9+E16+E23+E30+E38+E50+E56+E61</f>
        <v>15555792</v>
      </c>
    </row>
    <row r="67" spans="1:5" s="54" customFormat="1" ht="12" customHeight="1" thickBot="1">
      <c r="A67" s="195" t="s">
        <v>290</v>
      </c>
      <c r="B67" s="99" t="s">
        <v>201</v>
      </c>
      <c r="C67" s="161">
        <f>SUM(C68:C70)</f>
        <v>0</v>
      </c>
      <c r="D67" s="248">
        <f>SUM(D68:D70)</f>
        <v>0</v>
      </c>
      <c r="E67" s="98">
        <f>SUM(E68:E70)</f>
        <v>0</v>
      </c>
    </row>
    <row r="68" spans="1:5" s="54" customFormat="1" ht="12" customHeight="1">
      <c r="A68" s="192" t="s">
        <v>232</v>
      </c>
      <c r="B68" s="175" t="s">
        <v>202</v>
      </c>
      <c r="C68" s="165"/>
      <c r="D68" s="283"/>
      <c r="E68" s="298">
        <f>C68+D68</f>
        <v>0</v>
      </c>
    </row>
    <row r="69" spans="1:5" s="54" customFormat="1" ht="12" customHeight="1">
      <c r="A69" s="193" t="s">
        <v>241</v>
      </c>
      <c r="B69" s="176" t="s">
        <v>203</v>
      </c>
      <c r="C69" s="165"/>
      <c r="D69" s="283"/>
      <c r="E69" s="298">
        <f>C69+D69</f>
        <v>0</v>
      </c>
    </row>
    <row r="70" spans="1:5" s="54" customFormat="1" ht="12" customHeight="1" thickBot="1">
      <c r="A70" s="194" t="s">
        <v>242</v>
      </c>
      <c r="B70" s="178" t="s">
        <v>204</v>
      </c>
      <c r="C70" s="165"/>
      <c r="D70" s="286"/>
      <c r="E70" s="298">
        <f>C70+D70</f>
        <v>0</v>
      </c>
    </row>
    <row r="71" spans="1:5" s="54" customFormat="1" ht="12" customHeight="1" thickBot="1">
      <c r="A71" s="195" t="s">
        <v>205</v>
      </c>
      <c r="B71" s="99" t="s">
        <v>206</v>
      </c>
      <c r="C71" s="161">
        <f>SUM(C72:C75)</f>
        <v>0</v>
      </c>
      <c r="D71" s="161">
        <f>SUM(D72:D75)</f>
        <v>0</v>
      </c>
      <c r="E71" s="98">
        <f>SUM(E72:E75)</f>
        <v>0</v>
      </c>
    </row>
    <row r="72" spans="1:5" s="54" customFormat="1" ht="12" customHeight="1">
      <c r="A72" s="192" t="s">
        <v>84</v>
      </c>
      <c r="B72" s="175" t="s">
        <v>207</v>
      </c>
      <c r="C72" s="165"/>
      <c r="D72" s="165"/>
      <c r="E72" s="298">
        <f>C72+D72</f>
        <v>0</v>
      </c>
    </row>
    <row r="73" spans="1:5" s="54" customFormat="1" ht="12" customHeight="1">
      <c r="A73" s="193" t="s">
        <v>85</v>
      </c>
      <c r="B73" s="176" t="s">
        <v>208</v>
      </c>
      <c r="C73" s="165"/>
      <c r="D73" s="165"/>
      <c r="E73" s="298">
        <f>C73+D73</f>
        <v>0</v>
      </c>
    </row>
    <row r="74" spans="1:5" s="54" customFormat="1" ht="12" customHeight="1">
      <c r="A74" s="193" t="s">
        <v>233</v>
      </c>
      <c r="B74" s="176" t="s">
        <v>209</v>
      </c>
      <c r="C74" s="165"/>
      <c r="D74" s="165"/>
      <c r="E74" s="298">
        <f>C74+D74</f>
        <v>0</v>
      </c>
    </row>
    <row r="75" spans="1:5" s="54" customFormat="1" ht="12" customHeight="1" thickBot="1">
      <c r="A75" s="194" t="s">
        <v>234</v>
      </c>
      <c r="B75" s="177" t="s">
        <v>210</v>
      </c>
      <c r="C75" s="165"/>
      <c r="D75" s="165"/>
      <c r="E75" s="298">
        <f>C75+D75</f>
        <v>0</v>
      </c>
    </row>
    <row r="76" spans="1:5" s="54" customFormat="1" ht="12" customHeight="1" thickBot="1">
      <c r="A76" s="195" t="s">
        <v>211</v>
      </c>
      <c r="B76" s="99" t="s">
        <v>212</v>
      </c>
      <c r="C76" s="161">
        <f>SUM(C77:C78)</f>
        <v>0</v>
      </c>
      <c r="D76" s="161">
        <f>SUM(D77:D78)</f>
        <v>0</v>
      </c>
      <c r="E76" s="98">
        <f>SUM(E77:E78)</f>
        <v>0</v>
      </c>
    </row>
    <row r="77" spans="1:5" s="53" customFormat="1" ht="12" customHeight="1">
      <c r="A77" s="192" t="s">
        <v>235</v>
      </c>
      <c r="B77" s="175" t="s">
        <v>213</v>
      </c>
      <c r="C77" s="165"/>
      <c r="D77" s="165"/>
      <c r="E77" s="298">
        <f>C77+D77</f>
        <v>0</v>
      </c>
    </row>
    <row r="78" spans="1:5" s="54" customFormat="1" ht="12" customHeight="1" thickBot="1">
      <c r="A78" s="194" t="s">
        <v>236</v>
      </c>
      <c r="B78" s="177" t="s">
        <v>214</v>
      </c>
      <c r="C78" s="165"/>
      <c r="D78" s="165"/>
      <c r="E78" s="298">
        <f>C78+D78</f>
        <v>0</v>
      </c>
    </row>
    <row r="79" spans="1:5" s="54" customFormat="1" ht="12" customHeight="1" thickBot="1">
      <c r="A79" s="195" t="s">
        <v>215</v>
      </c>
      <c r="B79" s="99" t="s">
        <v>216</v>
      </c>
      <c r="C79" s="161">
        <f>SUM(C80:C82)</f>
        <v>0</v>
      </c>
      <c r="D79" s="161">
        <f>SUM(D80:D82)</f>
        <v>0</v>
      </c>
      <c r="E79" s="98">
        <f>SUM(E80:E82)</f>
        <v>0</v>
      </c>
    </row>
    <row r="80" spans="1:5" s="54" customFormat="1" ht="12" customHeight="1">
      <c r="A80" s="192" t="s">
        <v>237</v>
      </c>
      <c r="B80" s="175" t="s">
        <v>217</v>
      </c>
      <c r="C80" s="165"/>
      <c r="D80" s="165"/>
      <c r="E80" s="298">
        <f>C80+D80</f>
        <v>0</v>
      </c>
    </row>
    <row r="81" spans="1:5" s="54" customFormat="1" ht="12" customHeight="1">
      <c r="A81" s="193" t="s">
        <v>238</v>
      </c>
      <c r="B81" s="176" t="s">
        <v>218</v>
      </c>
      <c r="C81" s="165"/>
      <c r="D81" s="165"/>
      <c r="E81" s="298">
        <f>C81+D81</f>
        <v>0</v>
      </c>
    </row>
    <row r="82" spans="1:5" s="54" customFormat="1" ht="12" customHeight="1" thickBot="1">
      <c r="A82" s="194" t="s">
        <v>239</v>
      </c>
      <c r="B82" s="177" t="s">
        <v>219</v>
      </c>
      <c r="C82" s="165"/>
      <c r="D82" s="165"/>
      <c r="E82" s="298">
        <f>C82+D82</f>
        <v>0</v>
      </c>
    </row>
    <row r="83" spans="1:5" s="54" customFormat="1" ht="12" customHeight="1" thickBot="1">
      <c r="A83" s="195" t="s">
        <v>220</v>
      </c>
      <c r="B83" s="99" t="s">
        <v>240</v>
      </c>
      <c r="C83" s="161">
        <f>SUM(C84:C87)</f>
        <v>0</v>
      </c>
      <c r="D83" s="161">
        <f>SUM(D84:D87)</f>
        <v>0</v>
      </c>
      <c r="E83" s="98">
        <f>SUM(E84:E87)</f>
        <v>0</v>
      </c>
    </row>
    <row r="84" spans="1:5" s="54" customFormat="1" ht="12" customHeight="1">
      <c r="A84" s="196" t="s">
        <v>221</v>
      </c>
      <c r="B84" s="175" t="s">
        <v>222</v>
      </c>
      <c r="C84" s="165"/>
      <c r="D84" s="165"/>
      <c r="E84" s="298">
        <f aca="true" t="shared" si="3" ref="E84:E89">C84+D84</f>
        <v>0</v>
      </c>
    </row>
    <row r="85" spans="1:5" s="53" customFormat="1" ht="12" customHeight="1">
      <c r="A85" s="197" t="s">
        <v>223</v>
      </c>
      <c r="B85" s="176" t="s">
        <v>224</v>
      </c>
      <c r="C85" s="165"/>
      <c r="D85" s="165"/>
      <c r="E85" s="298">
        <f t="shared" si="3"/>
        <v>0</v>
      </c>
    </row>
    <row r="86" spans="1:5" s="53" customFormat="1" ht="12" customHeight="1">
      <c r="A86" s="197" t="s">
        <v>225</v>
      </c>
      <c r="B86" s="176" t="s">
        <v>226</v>
      </c>
      <c r="C86" s="165"/>
      <c r="D86" s="165"/>
      <c r="E86" s="298">
        <f t="shared" si="3"/>
        <v>0</v>
      </c>
    </row>
    <row r="87" spans="1:5" s="53" customFormat="1" ht="12" customHeight="1" thickBot="1">
      <c r="A87" s="198" t="s">
        <v>227</v>
      </c>
      <c r="B87" s="177" t="s">
        <v>228</v>
      </c>
      <c r="C87" s="165"/>
      <c r="D87" s="165"/>
      <c r="E87" s="298">
        <f t="shared" si="3"/>
        <v>0</v>
      </c>
    </row>
    <row r="88" spans="1:5" s="53" customFormat="1" ht="12" customHeight="1" thickBot="1">
      <c r="A88" s="195" t="s">
        <v>229</v>
      </c>
      <c r="B88" s="99" t="s">
        <v>368</v>
      </c>
      <c r="C88" s="220"/>
      <c r="D88" s="220"/>
      <c r="E88" s="98">
        <f t="shared" si="3"/>
        <v>0</v>
      </c>
    </row>
    <row r="89" spans="1:5" s="53" customFormat="1" ht="12" customHeight="1" thickBot="1">
      <c r="A89" s="195" t="s">
        <v>389</v>
      </c>
      <c r="B89" s="99" t="s">
        <v>230</v>
      </c>
      <c r="C89" s="220"/>
      <c r="D89" s="220"/>
      <c r="E89" s="98">
        <f t="shared" si="3"/>
        <v>0</v>
      </c>
    </row>
    <row r="90" spans="1:5" s="54" customFormat="1" ht="15" customHeight="1" thickBot="1">
      <c r="A90" s="195" t="s">
        <v>390</v>
      </c>
      <c r="B90" s="182" t="s">
        <v>371</v>
      </c>
      <c r="C90" s="167">
        <f>+C67+C71+C76+C79+C83+C89+C88</f>
        <v>0</v>
      </c>
      <c r="D90" s="167">
        <f>+D67+D71+D76+D79+D83+D89+D88</f>
        <v>0</v>
      </c>
      <c r="E90" s="204">
        <f>+E67+E71+E76+E79+E83+E89+E88</f>
        <v>0</v>
      </c>
    </row>
    <row r="91" spans="1:5" s="48" customFormat="1" ht="16.5" customHeight="1" thickBot="1">
      <c r="A91" s="199" t="s">
        <v>391</v>
      </c>
      <c r="B91" s="183" t="s">
        <v>392</v>
      </c>
      <c r="C91" s="167">
        <f>+C66+C90</f>
        <v>15432046</v>
      </c>
      <c r="D91" s="167">
        <f>+D66+D90</f>
        <v>123746</v>
      </c>
      <c r="E91" s="204">
        <f>+E66+E90</f>
        <v>15555792</v>
      </c>
    </row>
    <row r="92" spans="1:5" s="55" customFormat="1" ht="12" customHeight="1" thickBot="1">
      <c r="A92" s="88"/>
      <c r="B92" s="89"/>
      <c r="C92" s="144"/>
      <c r="D92" s="54"/>
      <c r="E92" s="54"/>
    </row>
    <row r="93" spans="1:5" ht="12" customHeight="1" thickBot="1">
      <c r="A93" s="465" t="s">
        <v>40</v>
      </c>
      <c r="B93" s="466"/>
      <c r="C93" s="466"/>
      <c r="D93" s="466"/>
      <c r="E93" s="467"/>
    </row>
    <row r="94" spans="1:5" ht="12" customHeight="1" thickBot="1">
      <c r="A94" s="169" t="s">
        <v>7</v>
      </c>
      <c r="B94" s="413" t="s">
        <v>396</v>
      </c>
      <c r="C94" s="412">
        <f>+C95+C96+C97+C98+C99+C112</f>
        <v>15022496</v>
      </c>
      <c r="D94" s="412">
        <f>+D95+D96+D97+D98+D99+D112</f>
        <v>123746</v>
      </c>
      <c r="E94" s="233">
        <f>+E95+E96+E97+E98+E99+E112</f>
        <v>15146242</v>
      </c>
    </row>
    <row r="95" spans="1:5" ht="12" customHeight="1">
      <c r="A95" s="200" t="s">
        <v>63</v>
      </c>
      <c r="B95" s="8" t="s">
        <v>36</v>
      </c>
      <c r="C95" s="237">
        <v>8619800</v>
      </c>
      <c r="D95" s="237">
        <v>100985</v>
      </c>
      <c r="E95" s="340">
        <f aca="true" t="shared" si="4" ref="E95:E114">C95+D95</f>
        <v>8720785</v>
      </c>
    </row>
    <row r="96" spans="1:5" ht="12" customHeight="1">
      <c r="A96" s="193" t="s">
        <v>64</v>
      </c>
      <c r="B96" s="6" t="s">
        <v>108</v>
      </c>
      <c r="C96" s="162">
        <v>2007176</v>
      </c>
      <c r="D96" s="162">
        <v>22761</v>
      </c>
      <c r="E96" s="341">
        <f t="shared" si="4"/>
        <v>2029937</v>
      </c>
    </row>
    <row r="97" spans="1:5" ht="12" customHeight="1">
      <c r="A97" s="193" t="s">
        <v>65</v>
      </c>
      <c r="B97" s="6" t="s">
        <v>82</v>
      </c>
      <c r="C97" s="162">
        <v>4395520</v>
      </c>
      <c r="D97" s="162"/>
      <c r="E97" s="341">
        <f t="shared" si="4"/>
        <v>4395520</v>
      </c>
    </row>
    <row r="98" spans="1:5" ht="12" customHeight="1">
      <c r="A98" s="193" t="s">
        <v>66</v>
      </c>
      <c r="B98" s="9" t="s">
        <v>109</v>
      </c>
      <c r="C98" s="164"/>
      <c r="D98" s="251"/>
      <c r="E98" s="297">
        <f t="shared" si="4"/>
        <v>0</v>
      </c>
    </row>
    <row r="99" spans="1:5" ht="12" customHeight="1">
      <c r="A99" s="193" t="s">
        <v>74</v>
      </c>
      <c r="B99" s="17" t="s">
        <v>110</v>
      </c>
      <c r="C99" s="164"/>
      <c r="D99" s="251"/>
      <c r="E99" s="297">
        <f t="shared" si="4"/>
        <v>0</v>
      </c>
    </row>
    <row r="100" spans="1:5" ht="12" customHeight="1">
      <c r="A100" s="193" t="s">
        <v>67</v>
      </c>
      <c r="B100" s="6" t="s">
        <v>393</v>
      </c>
      <c r="C100" s="164"/>
      <c r="D100" s="251"/>
      <c r="E100" s="297">
        <f t="shared" si="4"/>
        <v>0</v>
      </c>
    </row>
    <row r="101" spans="1:5" ht="12" customHeight="1">
      <c r="A101" s="193" t="s">
        <v>68</v>
      </c>
      <c r="B101" s="65" t="s">
        <v>334</v>
      </c>
      <c r="C101" s="164"/>
      <c r="D101" s="251"/>
      <c r="E101" s="297">
        <f t="shared" si="4"/>
        <v>0</v>
      </c>
    </row>
    <row r="102" spans="1:5" ht="12" customHeight="1">
      <c r="A102" s="193" t="s">
        <v>75</v>
      </c>
      <c r="B102" s="65" t="s">
        <v>333</v>
      </c>
      <c r="C102" s="164"/>
      <c r="D102" s="251"/>
      <c r="E102" s="297">
        <f t="shared" si="4"/>
        <v>0</v>
      </c>
    </row>
    <row r="103" spans="1:5" ht="12" customHeight="1">
      <c r="A103" s="193" t="s">
        <v>76</v>
      </c>
      <c r="B103" s="65" t="s">
        <v>246</v>
      </c>
      <c r="C103" s="164"/>
      <c r="D103" s="251"/>
      <c r="E103" s="297">
        <f t="shared" si="4"/>
        <v>0</v>
      </c>
    </row>
    <row r="104" spans="1:5" ht="12" customHeight="1">
      <c r="A104" s="193" t="s">
        <v>77</v>
      </c>
      <c r="B104" s="66" t="s">
        <v>247</v>
      </c>
      <c r="C104" s="164"/>
      <c r="D104" s="251"/>
      <c r="E104" s="297">
        <f t="shared" si="4"/>
        <v>0</v>
      </c>
    </row>
    <row r="105" spans="1:5" ht="12" customHeight="1">
      <c r="A105" s="193" t="s">
        <v>78</v>
      </c>
      <c r="B105" s="66" t="s">
        <v>248</v>
      </c>
      <c r="C105" s="164"/>
      <c r="D105" s="251"/>
      <c r="E105" s="297">
        <f t="shared" si="4"/>
        <v>0</v>
      </c>
    </row>
    <row r="106" spans="1:5" ht="12" customHeight="1">
      <c r="A106" s="193" t="s">
        <v>80</v>
      </c>
      <c r="B106" s="65" t="s">
        <v>249</v>
      </c>
      <c r="C106" s="164"/>
      <c r="D106" s="251"/>
      <c r="E106" s="297">
        <f t="shared" si="4"/>
        <v>0</v>
      </c>
    </row>
    <row r="107" spans="1:5" ht="12" customHeight="1">
      <c r="A107" s="193" t="s">
        <v>111</v>
      </c>
      <c r="B107" s="65" t="s">
        <v>250</v>
      </c>
      <c r="C107" s="164"/>
      <c r="D107" s="251"/>
      <c r="E107" s="297">
        <f t="shared" si="4"/>
        <v>0</v>
      </c>
    </row>
    <row r="108" spans="1:5" ht="12" customHeight="1">
      <c r="A108" s="193" t="s">
        <v>244</v>
      </c>
      <c r="B108" s="66" t="s">
        <v>251</v>
      </c>
      <c r="C108" s="162"/>
      <c r="D108" s="251"/>
      <c r="E108" s="297">
        <f t="shared" si="4"/>
        <v>0</v>
      </c>
    </row>
    <row r="109" spans="1:5" ht="12" customHeight="1">
      <c r="A109" s="201" t="s">
        <v>245</v>
      </c>
      <c r="B109" s="67" t="s">
        <v>252</v>
      </c>
      <c r="C109" s="164"/>
      <c r="D109" s="251"/>
      <c r="E109" s="297">
        <f t="shared" si="4"/>
        <v>0</v>
      </c>
    </row>
    <row r="110" spans="1:5" ht="12" customHeight="1">
      <c r="A110" s="193" t="s">
        <v>331</v>
      </c>
      <c r="B110" s="67" t="s">
        <v>253</v>
      </c>
      <c r="C110" s="164"/>
      <c r="D110" s="251"/>
      <c r="E110" s="297">
        <f t="shared" si="4"/>
        <v>0</v>
      </c>
    </row>
    <row r="111" spans="1:5" ht="12" customHeight="1">
      <c r="A111" s="193" t="s">
        <v>332</v>
      </c>
      <c r="B111" s="66" t="s">
        <v>254</v>
      </c>
      <c r="C111" s="162"/>
      <c r="D111" s="250"/>
      <c r="E111" s="296">
        <f t="shared" si="4"/>
        <v>0</v>
      </c>
    </row>
    <row r="112" spans="1:5" ht="12" customHeight="1">
      <c r="A112" s="193" t="s">
        <v>336</v>
      </c>
      <c r="B112" s="9" t="s">
        <v>37</v>
      </c>
      <c r="C112" s="162"/>
      <c r="D112" s="250"/>
      <c r="E112" s="296">
        <f t="shared" si="4"/>
        <v>0</v>
      </c>
    </row>
    <row r="113" spans="1:5" ht="12" customHeight="1">
      <c r="A113" s="194" t="s">
        <v>337</v>
      </c>
      <c r="B113" s="6" t="s">
        <v>394</v>
      </c>
      <c r="C113" s="164"/>
      <c r="D113" s="251"/>
      <c r="E113" s="297">
        <f t="shared" si="4"/>
        <v>0</v>
      </c>
    </row>
    <row r="114" spans="1:5" ht="12" customHeight="1" thickBot="1">
      <c r="A114" s="202" t="s">
        <v>338</v>
      </c>
      <c r="B114" s="68" t="s">
        <v>395</v>
      </c>
      <c r="C114" s="238"/>
      <c r="D114" s="288"/>
      <c r="E114" s="302">
        <f t="shared" si="4"/>
        <v>0</v>
      </c>
    </row>
    <row r="115" spans="1:5" ht="12" customHeight="1" thickBot="1">
      <c r="A115" s="23" t="s">
        <v>8</v>
      </c>
      <c r="B115" s="22" t="s">
        <v>255</v>
      </c>
      <c r="C115" s="161">
        <f>+C116+C118+C120</f>
        <v>409550</v>
      </c>
      <c r="D115" s="248">
        <f>+D116+D118+D120</f>
        <v>0</v>
      </c>
      <c r="E115" s="98">
        <f>+E116+E118+E120</f>
        <v>409550</v>
      </c>
    </row>
    <row r="116" spans="1:5" ht="12" customHeight="1">
      <c r="A116" s="192" t="s">
        <v>69</v>
      </c>
      <c r="B116" s="7" t="s">
        <v>126</v>
      </c>
      <c r="C116" s="163">
        <v>409550</v>
      </c>
      <c r="D116" s="249"/>
      <c r="E116" s="205">
        <f aca="true" t="shared" si="5" ref="E116:E128">C116+D116</f>
        <v>409550</v>
      </c>
    </row>
    <row r="117" spans="1:5" ht="12" customHeight="1">
      <c r="A117" s="192" t="s">
        <v>70</v>
      </c>
      <c r="B117" s="10" t="s">
        <v>259</v>
      </c>
      <c r="C117" s="163"/>
      <c r="D117" s="249"/>
      <c r="E117" s="205">
        <f t="shared" si="5"/>
        <v>0</v>
      </c>
    </row>
    <row r="118" spans="1:5" ht="12" customHeight="1">
      <c r="A118" s="192" t="s">
        <v>71</v>
      </c>
      <c r="B118" s="10" t="s">
        <v>112</v>
      </c>
      <c r="C118" s="162"/>
      <c r="D118" s="250"/>
      <c r="E118" s="296">
        <f t="shared" si="5"/>
        <v>0</v>
      </c>
    </row>
    <row r="119" spans="1:5" ht="12" customHeight="1">
      <c r="A119" s="192" t="s">
        <v>72</v>
      </c>
      <c r="B119" s="10" t="s">
        <v>260</v>
      </c>
      <c r="C119" s="162"/>
      <c r="D119" s="250"/>
      <c r="E119" s="296">
        <f t="shared" si="5"/>
        <v>0</v>
      </c>
    </row>
    <row r="120" spans="1:5" ht="12" customHeight="1">
      <c r="A120" s="192" t="s">
        <v>73</v>
      </c>
      <c r="B120" s="101" t="s">
        <v>128</v>
      </c>
      <c r="C120" s="162"/>
      <c r="D120" s="250"/>
      <c r="E120" s="296">
        <f t="shared" si="5"/>
        <v>0</v>
      </c>
    </row>
    <row r="121" spans="1:5" ht="12" customHeight="1">
      <c r="A121" s="192" t="s">
        <v>79</v>
      </c>
      <c r="B121" s="100" t="s">
        <v>323</v>
      </c>
      <c r="C121" s="162"/>
      <c r="D121" s="250"/>
      <c r="E121" s="296">
        <f t="shared" si="5"/>
        <v>0</v>
      </c>
    </row>
    <row r="122" spans="1:5" ht="12" customHeight="1">
      <c r="A122" s="192" t="s">
        <v>81</v>
      </c>
      <c r="B122" s="171" t="s">
        <v>265</v>
      </c>
      <c r="C122" s="162"/>
      <c r="D122" s="250"/>
      <c r="E122" s="296">
        <f t="shared" si="5"/>
        <v>0</v>
      </c>
    </row>
    <row r="123" spans="1:5" ht="12" customHeight="1">
      <c r="A123" s="192" t="s">
        <v>113</v>
      </c>
      <c r="B123" s="66" t="s">
        <v>248</v>
      </c>
      <c r="C123" s="162"/>
      <c r="D123" s="250"/>
      <c r="E123" s="296">
        <f t="shared" si="5"/>
        <v>0</v>
      </c>
    </row>
    <row r="124" spans="1:5" ht="12" customHeight="1">
      <c r="A124" s="192" t="s">
        <v>114</v>
      </c>
      <c r="B124" s="66" t="s">
        <v>264</v>
      </c>
      <c r="C124" s="162"/>
      <c r="D124" s="250"/>
      <c r="E124" s="296">
        <f t="shared" si="5"/>
        <v>0</v>
      </c>
    </row>
    <row r="125" spans="1:5" ht="12" customHeight="1">
      <c r="A125" s="192" t="s">
        <v>115</v>
      </c>
      <c r="B125" s="66" t="s">
        <v>263</v>
      </c>
      <c r="C125" s="162"/>
      <c r="D125" s="250"/>
      <c r="E125" s="296">
        <f t="shared" si="5"/>
        <v>0</v>
      </c>
    </row>
    <row r="126" spans="1:5" ht="12" customHeight="1">
      <c r="A126" s="192" t="s">
        <v>256</v>
      </c>
      <c r="B126" s="66" t="s">
        <v>251</v>
      </c>
      <c r="C126" s="162"/>
      <c r="D126" s="250"/>
      <c r="E126" s="296">
        <f t="shared" si="5"/>
        <v>0</v>
      </c>
    </row>
    <row r="127" spans="1:5" ht="12" customHeight="1">
      <c r="A127" s="192" t="s">
        <v>257</v>
      </c>
      <c r="B127" s="66" t="s">
        <v>262</v>
      </c>
      <c r="C127" s="162"/>
      <c r="D127" s="250"/>
      <c r="E127" s="296">
        <f t="shared" si="5"/>
        <v>0</v>
      </c>
    </row>
    <row r="128" spans="1:5" ht="12" customHeight="1" thickBot="1">
      <c r="A128" s="201" t="s">
        <v>258</v>
      </c>
      <c r="B128" s="66" t="s">
        <v>261</v>
      </c>
      <c r="C128" s="164"/>
      <c r="D128" s="251"/>
      <c r="E128" s="297">
        <f t="shared" si="5"/>
        <v>0</v>
      </c>
    </row>
    <row r="129" spans="1:5" s="55" customFormat="1" ht="12" customHeight="1" thickBot="1">
      <c r="A129" s="23" t="s">
        <v>9</v>
      </c>
      <c r="B129" s="59" t="s">
        <v>341</v>
      </c>
      <c r="C129" s="161">
        <f>+C94+C115</f>
        <v>15432046</v>
      </c>
      <c r="D129" s="248">
        <f>+D94+D115</f>
        <v>123746</v>
      </c>
      <c r="E129" s="98">
        <f>+E94+E115</f>
        <v>15555792</v>
      </c>
    </row>
    <row r="130" spans="1:5" ht="12" customHeight="1" thickBot="1">
      <c r="A130" s="23" t="s">
        <v>10</v>
      </c>
      <c r="B130" s="59" t="s">
        <v>342</v>
      </c>
      <c r="C130" s="161">
        <f>+C131+C132+C133</f>
        <v>0</v>
      </c>
      <c r="D130" s="248">
        <f>+D131+D132+D133</f>
        <v>0</v>
      </c>
      <c r="E130" s="98">
        <f>+E131+E132+E133</f>
        <v>0</v>
      </c>
    </row>
    <row r="131" spans="1:5" ht="12" customHeight="1">
      <c r="A131" s="192" t="s">
        <v>160</v>
      </c>
      <c r="B131" s="7" t="s">
        <v>399</v>
      </c>
      <c r="C131" s="162"/>
      <c r="D131" s="250"/>
      <c r="E131" s="296">
        <f>C131+D131</f>
        <v>0</v>
      </c>
    </row>
    <row r="132" spans="1:5" ht="12" customHeight="1">
      <c r="A132" s="192" t="s">
        <v>161</v>
      </c>
      <c r="B132" s="7" t="s">
        <v>350</v>
      </c>
      <c r="C132" s="162"/>
      <c r="D132" s="250"/>
      <c r="E132" s="296">
        <f>C132+D132</f>
        <v>0</v>
      </c>
    </row>
    <row r="133" spans="1:5" ht="12" customHeight="1" thickBot="1">
      <c r="A133" s="201" t="s">
        <v>162</v>
      </c>
      <c r="B133" s="5" t="s">
        <v>398</v>
      </c>
      <c r="C133" s="162"/>
      <c r="D133" s="250"/>
      <c r="E133" s="296">
        <f>C133+D133</f>
        <v>0</v>
      </c>
    </row>
    <row r="134" spans="1:5" ht="12" customHeight="1" thickBot="1">
      <c r="A134" s="23" t="s">
        <v>11</v>
      </c>
      <c r="B134" s="59" t="s">
        <v>343</v>
      </c>
      <c r="C134" s="161">
        <f>+C135+C136+C137+C138+C139+C140</f>
        <v>0</v>
      </c>
      <c r="D134" s="248">
        <f>+D135+D136+D137+D138+D139+D140</f>
        <v>0</v>
      </c>
      <c r="E134" s="98">
        <f>+E135+E136+E137+E138+E139+E140</f>
        <v>0</v>
      </c>
    </row>
    <row r="135" spans="1:5" ht="12" customHeight="1">
      <c r="A135" s="192" t="s">
        <v>56</v>
      </c>
      <c r="B135" s="7" t="s">
        <v>352</v>
      </c>
      <c r="C135" s="162"/>
      <c r="D135" s="250"/>
      <c r="E135" s="296">
        <f aca="true" t="shared" si="6" ref="E135:E140">C135+D135</f>
        <v>0</v>
      </c>
    </row>
    <row r="136" spans="1:5" ht="12" customHeight="1">
      <c r="A136" s="192" t="s">
        <v>57</v>
      </c>
      <c r="B136" s="7" t="s">
        <v>344</v>
      </c>
      <c r="C136" s="162"/>
      <c r="D136" s="250"/>
      <c r="E136" s="296">
        <f t="shared" si="6"/>
        <v>0</v>
      </c>
    </row>
    <row r="137" spans="1:5" ht="12" customHeight="1">
      <c r="A137" s="192" t="s">
        <v>58</v>
      </c>
      <c r="B137" s="7" t="s">
        <v>345</v>
      </c>
      <c r="C137" s="162"/>
      <c r="D137" s="250"/>
      <c r="E137" s="296">
        <f t="shared" si="6"/>
        <v>0</v>
      </c>
    </row>
    <row r="138" spans="1:5" s="55" customFormat="1" ht="12" customHeight="1">
      <c r="A138" s="192" t="s">
        <v>100</v>
      </c>
      <c r="B138" s="7" t="s">
        <v>397</v>
      </c>
      <c r="C138" s="162"/>
      <c r="D138" s="250"/>
      <c r="E138" s="296">
        <f t="shared" si="6"/>
        <v>0</v>
      </c>
    </row>
    <row r="139" spans="1:11" ht="12" customHeight="1">
      <c r="A139" s="192" t="s">
        <v>101</v>
      </c>
      <c r="B139" s="7" t="s">
        <v>347</v>
      </c>
      <c r="C139" s="162"/>
      <c r="D139" s="250"/>
      <c r="E139" s="296">
        <f t="shared" si="6"/>
        <v>0</v>
      </c>
      <c r="K139" s="97"/>
    </row>
    <row r="140" spans="1:5" ht="13.5" thickBot="1">
      <c r="A140" s="201" t="s">
        <v>102</v>
      </c>
      <c r="B140" s="5" t="s">
        <v>348</v>
      </c>
      <c r="C140" s="162"/>
      <c r="D140" s="250"/>
      <c r="E140" s="296">
        <f t="shared" si="6"/>
        <v>0</v>
      </c>
    </row>
    <row r="141" spans="1:5" ht="12" customHeight="1" thickBot="1">
      <c r="A141" s="23" t="s">
        <v>12</v>
      </c>
      <c r="B141" s="59" t="s">
        <v>413</v>
      </c>
      <c r="C141" s="167">
        <f>+C142+C143+C145+C146+C144</f>
        <v>0</v>
      </c>
      <c r="D141" s="252">
        <f>+D142+D143+D145+D146+D144</f>
        <v>0</v>
      </c>
      <c r="E141" s="204">
        <f>+E142+E143+E145+E146+E144</f>
        <v>0</v>
      </c>
    </row>
    <row r="142" spans="1:5" ht="12" customHeight="1">
      <c r="A142" s="192" t="s">
        <v>59</v>
      </c>
      <c r="B142" s="7" t="s">
        <v>266</v>
      </c>
      <c r="C142" s="162"/>
      <c r="D142" s="250"/>
      <c r="E142" s="296">
        <f>C142+D142</f>
        <v>0</v>
      </c>
    </row>
    <row r="143" spans="1:5" s="55" customFormat="1" ht="12" customHeight="1">
      <c r="A143" s="192" t="s">
        <v>60</v>
      </c>
      <c r="B143" s="7" t="s">
        <v>267</v>
      </c>
      <c r="C143" s="162"/>
      <c r="D143" s="250"/>
      <c r="E143" s="296">
        <f>C143+D143</f>
        <v>0</v>
      </c>
    </row>
    <row r="144" spans="1:5" s="55" customFormat="1" ht="12" customHeight="1">
      <c r="A144" s="192" t="s">
        <v>180</v>
      </c>
      <c r="B144" s="7" t="s">
        <v>412</v>
      </c>
      <c r="C144" s="162"/>
      <c r="D144" s="250"/>
      <c r="E144" s="296">
        <f>C144+D144</f>
        <v>0</v>
      </c>
    </row>
    <row r="145" spans="1:5" s="55" customFormat="1" ht="12" customHeight="1">
      <c r="A145" s="192" t="s">
        <v>181</v>
      </c>
      <c r="B145" s="7" t="s">
        <v>357</v>
      </c>
      <c r="C145" s="162"/>
      <c r="D145" s="250"/>
      <c r="E145" s="296">
        <f>C145+D145</f>
        <v>0</v>
      </c>
    </row>
    <row r="146" spans="1:5" s="55" customFormat="1" ht="12" customHeight="1" thickBot="1">
      <c r="A146" s="201" t="s">
        <v>182</v>
      </c>
      <c r="B146" s="5" t="s">
        <v>286</v>
      </c>
      <c r="C146" s="162"/>
      <c r="D146" s="250"/>
      <c r="E146" s="296">
        <f>C146+D146</f>
        <v>0</v>
      </c>
    </row>
    <row r="147" spans="1:5" s="55" customFormat="1" ht="12" customHeight="1" thickBot="1">
      <c r="A147" s="23" t="s">
        <v>13</v>
      </c>
      <c r="B147" s="59" t="s">
        <v>358</v>
      </c>
      <c r="C147" s="240">
        <f>+C148+C149+C150+C151+C152</f>
        <v>0</v>
      </c>
      <c r="D147" s="253">
        <f>+D148+D149+D150+D151+D152</f>
        <v>0</v>
      </c>
      <c r="E147" s="235">
        <f>+E148+E149+E150+E151+E152</f>
        <v>0</v>
      </c>
    </row>
    <row r="148" spans="1:5" s="55" customFormat="1" ht="12" customHeight="1">
      <c r="A148" s="192" t="s">
        <v>61</v>
      </c>
      <c r="B148" s="7" t="s">
        <v>353</v>
      </c>
      <c r="C148" s="162"/>
      <c r="D148" s="250"/>
      <c r="E148" s="296">
        <f aca="true" t="shared" si="7" ref="E148:E154">C148+D148</f>
        <v>0</v>
      </c>
    </row>
    <row r="149" spans="1:5" s="55" customFormat="1" ht="12" customHeight="1">
      <c r="A149" s="192" t="s">
        <v>62</v>
      </c>
      <c r="B149" s="7" t="s">
        <v>360</v>
      </c>
      <c r="C149" s="162"/>
      <c r="D149" s="250"/>
      <c r="E149" s="296">
        <f t="shared" si="7"/>
        <v>0</v>
      </c>
    </row>
    <row r="150" spans="1:5" ht="12.75" customHeight="1">
      <c r="A150" s="192" t="s">
        <v>192</v>
      </c>
      <c r="B150" s="7" t="s">
        <v>355</v>
      </c>
      <c r="C150" s="162"/>
      <c r="D150" s="250"/>
      <c r="E150" s="296">
        <f t="shared" si="7"/>
        <v>0</v>
      </c>
    </row>
    <row r="151" spans="1:5" ht="12.75" customHeight="1">
      <c r="A151" s="192" t="s">
        <v>193</v>
      </c>
      <c r="B151" s="7" t="s">
        <v>400</v>
      </c>
      <c r="C151" s="162"/>
      <c r="D151" s="250"/>
      <c r="E151" s="296">
        <f t="shared" si="7"/>
        <v>0</v>
      </c>
    </row>
    <row r="152" spans="1:5" ht="12.75" customHeight="1" thickBot="1">
      <c r="A152" s="201" t="s">
        <v>359</v>
      </c>
      <c r="B152" s="5" t="s">
        <v>362</v>
      </c>
      <c r="C152" s="164"/>
      <c r="D152" s="251"/>
      <c r="E152" s="297">
        <f t="shared" si="7"/>
        <v>0</v>
      </c>
    </row>
    <row r="153" spans="1:5" ht="12" customHeight="1" thickBot="1">
      <c r="A153" s="232" t="s">
        <v>14</v>
      </c>
      <c r="B153" s="59" t="s">
        <v>363</v>
      </c>
      <c r="C153" s="241"/>
      <c r="D153" s="254"/>
      <c r="E153" s="235">
        <f t="shared" si="7"/>
        <v>0</v>
      </c>
    </row>
    <row r="154" spans="1:5" ht="15" customHeight="1" thickBot="1">
      <c r="A154" s="232" t="s">
        <v>15</v>
      </c>
      <c r="B154" s="59" t="s">
        <v>364</v>
      </c>
      <c r="C154" s="241"/>
      <c r="D154" s="254"/>
      <c r="E154" s="235">
        <f t="shared" si="7"/>
        <v>0</v>
      </c>
    </row>
    <row r="155" spans="1:5" ht="13.5" thickBot="1">
      <c r="A155" s="23" t="s">
        <v>16</v>
      </c>
      <c r="B155" s="59" t="s">
        <v>366</v>
      </c>
      <c r="C155" s="242">
        <f>+C130+C134+C141+C147+C153+C154</f>
        <v>0</v>
      </c>
      <c r="D155" s="255">
        <f>+D130+D134+D141+D147+D153+D154</f>
        <v>0</v>
      </c>
      <c r="E155" s="236">
        <f>+E130+E134+E141+E147+E153+E154</f>
        <v>0</v>
      </c>
    </row>
    <row r="156" spans="1:5" ht="15" customHeight="1" thickBot="1">
      <c r="A156" s="203" t="s">
        <v>17</v>
      </c>
      <c r="B156" s="149" t="s">
        <v>365</v>
      </c>
      <c r="C156" s="242">
        <f>+C129+C155</f>
        <v>15432046</v>
      </c>
      <c r="D156" s="255">
        <f>+D129+D155</f>
        <v>123746</v>
      </c>
      <c r="E156" s="236">
        <f>+E129+E155</f>
        <v>15555792</v>
      </c>
    </row>
    <row r="157" spans="1:5" ht="14.25" customHeight="1" thickBot="1">
      <c r="A157" s="152"/>
      <c r="B157" s="153"/>
      <c r="C157" s="154"/>
      <c r="D157" s="154"/>
      <c r="E157" s="154"/>
    </row>
    <row r="158" spans="1:5" ht="13.5" thickBot="1">
      <c r="A158" s="95" t="s">
        <v>401</v>
      </c>
      <c r="B158" s="96"/>
      <c r="C158" s="287">
        <v>4</v>
      </c>
      <c r="D158" s="287"/>
      <c r="E158" s="303">
        <f>C158+D158</f>
        <v>4</v>
      </c>
    </row>
    <row r="159" spans="1:5" ht="13.5" thickBot="1">
      <c r="A159" s="95" t="s">
        <v>123</v>
      </c>
      <c r="B159" s="96"/>
      <c r="C159" s="287">
        <v>0</v>
      </c>
      <c r="D159" s="287"/>
      <c r="E159" s="303">
        <f>C159+D159</f>
        <v>0</v>
      </c>
    </row>
  </sheetData>
  <sheetProtection formatCells="0"/>
  <mergeCells count="6">
    <mergeCell ref="B3:D3"/>
    <mergeCell ref="B4:D4"/>
    <mergeCell ref="A8:E8"/>
    <mergeCell ref="A93:E93"/>
    <mergeCell ref="A1:E1"/>
    <mergeCell ref="A2:E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8" max="255" man="1"/>
    <brk id="8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100" workbookViewId="0" topLeftCell="A1">
      <selection activeCell="E6" sqref="E6"/>
    </sheetView>
  </sheetViews>
  <sheetFormatPr defaultColWidth="9.00390625" defaultRowHeight="12.75"/>
  <cols>
    <col min="1" max="1" width="16.125" style="155" customWidth="1"/>
    <col min="2" max="2" width="62.00390625" style="156" customWidth="1"/>
    <col min="3" max="3" width="14.125" style="157" customWidth="1"/>
    <col min="4" max="5" width="14.125" style="2" customWidth="1"/>
    <col min="6" max="16384" width="9.375" style="2" customWidth="1"/>
  </cols>
  <sheetData>
    <row r="1" spans="1:5" s="1" customFormat="1" ht="16.5" customHeight="1">
      <c r="A1" s="469" t="s">
        <v>563</v>
      </c>
      <c r="B1" s="469"/>
      <c r="C1" s="469"/>
      <c r="D1" s="469"/>
      <c r="E1" s="469"/>
    </row>
    <row r="2" spans="1:5" s="51" customFormat="1" ht="21" customHeight="1" thickBot="1">
      <c r="A2" s="470" t="s">
        <v>543</v>
      </c>
      <c r="B2" s="470"/>
      <c r="C2" s="470"/>
      <c r="D2" s="470"/>
      <c r="E2" s="470"/>
    </row>
    <row r="3" spans="1:5" s="51" customFormat="1" ht="21" customHeight="1" thickBot="1">
      <c r="A3" s="279" t="s">
        <v>44</v>
      </c>
      <c r="B3" s="468" t="s">
        <v>482</v>
      </c>
      <c r="C3" s="468"/>
      <c r="D3" s="468"/>
      <c r="E3" s="280" t="s">
        <v>38</v>
      </c>
    </row>
    <row r="4" spans="1:5" s="51" customFormat="1" ht="24.75" thickBot="1">
      <c r="A4" s="279" t="s">
        <v>121</v>
      </c>
      <c r="B4" s="468" t="s">
        <v>411</v>
      </c>
      <c r="C4" s="468"/>
      <c r="D4" s="468"/>
      <c r="E4" s="281" t="s">
        <v>42</v>
      </c>
    </row>
    <row r="5" spans="1:5" s="52" customFormat="1" ht="15.75" customHeight="1" thickBot="1">
      <c r="A5" s="82"/>
      <c r="B5" s="82"/>
      <c r="C5" s="83"/>
      <c r="E5" s="83" t="str">
        <f>'11. sz. mell'!E5</f>
        <v>Forintban!</v>
      </c>
    </row>
    <row r="6" spans="1:5" ht="36.75" thickBot="1">
      <c r="A6" s="168" t="s">
        <v>122</v>
      </c>
      <c r="B6" s="84" t="s">
        <v>476</v>
      </c>
      <c r="C6" s="319" t="s">
        <v>414</v>
      </c>
      <c r="D6" s="319" t="s">
        <v>470</v>
      </c>
      <c r="E6" s="320" t="str">
        <f>+CONCATENATE(LEFT(ÖSSZEFÜGGÉSEK!A6,4),". VII. 25.",CHAR(10),"Módosítás utáni")</f>
        <v>2017. VII. 25.
Módosítás utáni</v>
      </c>
    </row>
    <row r="7" spans="1:5" s="48" customFormat="1" ht="12.75" customHeight="1" thickBot="1">
      <c r="A7" s="76" t="s">
        <v>380</v>
      </c>
      <c r="B7" s="77" t="s">
        <v>381</v>
      </c>
      <c r="C7" s="77" t="s">
        <v>382</v>
      </c>
      <c r="D7" s="282" t="s">
        <v>384</v>
      </c>
      <c r="E7" s="329" t="s">
        <v>474</v>
      </c>
    </row>
    <row r="8" spans="1:5" s="48" customFormat="1" ht="15.75" customHeight="1" thickBot="1">
      <c r="A8" s="465" t="s">
        <v>39</v>
      </c>
      <c r="B8" s="466"/>
      <c r="C8" s="466"/>
      <c r="D8" s="466"/>
      <c r="E8" s="467"/>
    </row>
    <row r="9" spans="1:5" s="48" customFormat="1" ht="12" customHeight="1" thickBot="1">
      <c r="A9" s="23" t="s">
        <v>7</v>
      </c>
      <c r="B9" s="19" t="s">
        <v>145</v>
      </c>
      <c r="C9" s="161">
        <f>+C10+C11+C12+C13+C14+C15</f>
        <v>20772761</v>
      </c>
      <c r="D9" s="248">
        <f>+D10+D11+D12+D13+D14+D15</f>
        <v>0</v>
      </c>
      <c r="E9" s="98">
        <f>+E10+E11+E12+E13+E14+E15</f>
        <v>20772761</v>
      </c>
    </row>
    <row r="10" spans="1:5" s="53" customFormat="1" ht="12" customHeight="1">
      <c r="A10" s="192" t="s">
        <v>63</v>
      </c>
      <c r="B10" s="175" t="s">
        <v>146</v>
      </c>
      <c r="C10" s="336">
        <v>20772761</v>
      </c>
      <c r="D10" s="249"/>
      <c r="E10" s="205">
        <f aca="true" t="shared" si="0" ref="E10:E15">C10+D10</f>
        <v>20772761</v>
      </c>
    </row>
    <row r="11" spans="1:5" s="54" customFormat="1" ht="12" customHeight="1">
      <c r="A11" s="193" t="s">
        <v>64</v>
      </c>
      <c r="B11" s="176" t="s">
        <v>147</v>
      </c>
      <c r="C11" s="162"/>
      <c r="D11" s="250"/>
      <c r="E11" s="296">
        <f t="shared" si="0"/>
        <v>0</v>
      </c>
    </row>
    <row r="12" spans="1:5" s="54" customFormat="1" ht="12" customHeight="1">
      <c r="A12" s="193" t="s">
        <v>65</v>
      </c>
      <c r="B12" s="176" t="s">
        <v>148</v>
      </c>
      <c r="C12" s="162"/>
      <c r="D12" s="250"/>
      <c r="E12" s="296">
        <f t="shared" si="0"/>
        <v>0</v>
      </c>
    </row>
    <row r="13" spans="1:5" s="54" customFormat="1" ht="12" customHeight="1">
      <c r="A13" s="193" t="s">
        <v>66</v>
      </c>
      <c r="B13" s="176" t="s">
        <v>149</v>
      </c>
      <c r="C13" s="162"/>
      <c r="D13" s="250"/>
      <c r="E13" s="296">
        <f t="shared" si="0"/>
        <v>0</v>
      </c>
    </row>
    <row r="14" spans="1:5" s="54" customFormat="1" ht="12" customHeight="1">
      <c r="A14" s="193" t="s">
        <v>83</v>
      </c>
      <c r="B14" s="176" t="s">
        <v>388</v>
      </c>
      <c r="C14" s="162"/>
      <c r="D14" s="250"/>
      <c r="E14" s="296">
        <f t="shared" si="0"/>
        <v>0</v>
      </c>
    </row>
    <row r="15" spans="1:5" s="53" customFormat="1" ht="12" customHeight="1" thickBot="1">
      <c r="A15" s="194" t="s">
        <v>67</v>
      </c>
      <c r="B15" s="177" t="s">
        <v>326</v>
      </c>
      <c r="C15" s="162"/>
      <c r="D15" s="250"/>
      <c r="E15" s="296">
        <f t="shared" si="0"/>
        <v>0</v>
      </c>
    </row>
    <row r="16" spans="1:5" s="53" customFormat="1" ht="12" customHeight="1" thickBot="1">
      <c r="A16" s="23" t="s">
        <v>8</v>
      </c>
      <c r="B16" s="99" t="s">
        <v>150</v>
      </c>
      <c r="C16" s="161">
        <f>+C17+C18+C19+C20+C21</f>
        <v>0</v>
      </c>
      <c r="D16" s="248">
        <f>+D17+D18+D19+D20+D21</f>
        <v>0</v>
      </c>
      <c r="E16" s="98">
        <f>+E17+E18+E19+E20+E21</f>
        <v>0</v>
      </c>
    </row>
    <row r="17" spans="1:5" s="53" customFormat="1" ht="12" customHeight="1">
      <c r="A17" s="192" t="s">
        <v>69</v>
      </c>
      <c r="B17" s="175" t="s">
        <v>151</v>
      </c>
      <c r="C17" s="163"/>
      <c r="D17" s="249"/>
      <c r="E17" s="205">
        <f aca="true" t="shared" si="1" ref="E17:E22">C17+D17</f>
        <v>0</v>
      </c>
    </row>
    <row r="18" spans="1:5" s="53" customFormat="1" ht="12" customHeight="1">
      <c r="A18" s="193" t="s">
        <v>70</v>
      </c>
      <c r="B18" s="176" t="s">
        <v>152</v>
      </c>
      <c r="C18" s="162"/>
      <c r="D18" s="250"/>
      <c r="E18" s="296">
        <f t="shared" si="1"/>
        <v>0</v>
      </c>
    </row>
    <row r="19" spans="1:5" s="53" customFormat="1" ht="12" customHeight="1">
      <c r="A19" s="193" t="s">
        <v>71</v>
      </c>
      <c r="B19" s="176" t="s">
        <v>317</v>
      </c>
      <c r="C19" s="162"/>
      <c r="D19" s="250"/>
      <c r="E19" s="296">
        <f t="shared" si="1"/>
        <v>0</v>
      </c>
    </row>
    <row r="20" spans="1:5" s="53" customFormat="1" ht="12" customHeight="1">
      <c r="A20" s="193" t="s">
        <v>72</v>
      </c>
      <c r="B20" s="176" t="s">
        <v>318</v>
      </c>
      <c r="C20" s="162"/>
      <c r="D20" s="250"/>
      <c r="E20" s="296">
        <f t="shared" si="1"/>
        <v>0</v>
      </c>
    </row>
    <row r="21" spans="1:5" s="53" customFormat="1" ht="12" customHeight="1">
      <c r="A21" s="193" t="s">
        <v>73</v>
      </c>
      <c r="B21" s="176" t="s">
        <v>153</v>
      </c>
      <c r="C21" s="162"/>
      <c r="D21" s="250"/>
      <c r="E21" s="296">
        <f t="shared" si="1"/>
        <v>0</v>
      </c>
    </row>
    <row r="22" spans="1:5" s="54" customFormat="1" ht="12" customHeight="1" thickBot="1">
      <c r="A22" s="194" t="s">
        <v>79</v>
      </c>
      <c r="B22" s="177" t="s">
        <v>154</v>
      </c>
      <c r="C22" s="164"/>
      <c r="D22" s="251"/>
      <c r="E22" s="297">
        <f t="shared" si="1"/>
        <v>0</v>
      </c>
    </row>
    <row r="23" spans="1:5" s="54" customFormat="1" ht="12" customHeight="1" thickBot="1">
      <c r="A23" s="23" t="s">
        <v>9</v>
      </c>
      <c r="B23" s="19" t="s">
        <v>155</v>
      </c>
      <c r="C23" s="161">
        <f>+C24+C25+C26+C27+C28</f>
        <v>0</v>
      </c>
      <c r="D23" s="248">
        <f>+D24+D25+D26+D27+D28</f>
        <v>0</v>
      </c>
      <c r="E23" s="98">
        <f>+E24+E25+E26+E27+E28</f>
        <v>0</v>
      </c>
    </row>
    <row r="24" spans="1:5" s="54" customFormat="1" ht="12" customHeight="1">
      <c r="A24" s="192" t="s">
        <v>52</v>
      </c>
      <c r="B24" s="175" t="s">
        <v>156</v>
      </c>
      <c r="C24" s="163"/>
      <c r="D24" s="249"/>
      <c r="E24" s="205">
        <f aca="true" t="shared" si="2" ref="E24:E65">C24+D24</f>
        <v>0</v>
      </c>
    </row>
    <row r="25" spans="1:5" s="53" customFormat="1" ht="12" customHeight="1">
      <c r="A25" s="193" t="s">
        <v>53</v>
      </c>
      <c r="B25" s="176" t="s">
        <v>157</v>
      </c>
      <c r="C25" s="162"/>
      <c r="D25" s="250"/>
      <c r="E25" s="296">
        <f t="shared" si="2"/>
        <v>0</v>
      </c>
    </row>
    <row r="26" spans="1:5" s="54" customFormat="1" ht="12" customHeight="1">
      <c r="A26" s="193" t="s">
        <v>54</v>
      </c>
      <c r="B26" s="176" t="s">
        <v>319</v>
      </c>
      <c r="C26" s="162"/>
      <c r="D26" s="250"/>
      <c r="E26" s="296">
        <f t="shared" si="2"/>
        <v>0</v>
      </c>
    </row>
    <row r="27" spans="1:5" s="54" customFormat="1" ht="12" customHeight="1">
      <c r="A27" s="193" t="s">
        <v>55</v>
      </c>
      <c r="B27" s="176" t="s">
        <v>320</v>
      </c>
      <c r="C27" s="162"/>
      <c r="D27" s="250"/>
      <c r="E27" s="296">
        <f t="shared" si="2"/>
        <v>0</v>
      </c>
    </row>
    <row r="28" spans="1:5" s="54" customFormat="1" ht="12" customHeight="1">
      <c r="A28" s="193" t="s">
        <v>96</v>
      </c>
      <c r="B28" s="176" t="s">
        <v>158</v>
      </c>
      <c r="C28" s="162"/>
      <c r="D28" s="250"/>
      <c r="E28" s="296">
        <f t="shared" si="2"/>
        <v>0</v>
      </c>
    </row>
    <row r="29" spans="1:5" s="54" customFormat="1" ht="12" customHeight="1" thickBot="1">
      <c r="A29" s="194" t="s">
        <v>97</v>
      </c>
      <c r="B29" s="177" t="s">
        <v>159</v>
      </c>
      <c r="C29" s="164"/>
      <c r="D29" s="251"/>
      <c r="E29" s="297">
        <f t="shared" si="2"/>
        <v>0</v>
      </c>
    </row>
    <row r="30" spans="1:5" s="54" customFormat="1" ht="12" customHeight="1" thickBot="1">
      <c r="A30" s="23" t="s">
        <v>98</v>
      </c>
      <c r="B30" s="19" t="s">
        <v>467</v>
      </c>
      <c r="C30" s="167">
        <f>+C31+C32+C33+C34+C35+C36+C37</f>
        <v>0</v>
      </c>
      <c r="D30" s="167">
        <f>+D31+D32+D33+D34+D35+D36+D37</f>
        <v>0</v>
      </c>
      <c r="E30" s="204">
        <f>+E31+E32+E33+E34+E35+E36+E37</f>
        <v>0</v>
      </c>
    </row>
    <row r="31" spans="1:5" s="54" customFormat="1" ht="12" customHeight="1">
      <c r="A31" s="192" t="s">
        <v>160</v>
      </c>
      <c r="B31" s="175" t="s">
        <v>460</v>
      </c>
      <c r="C31" s="163"/>
      <c r="D31" s="163"/>
      <c r="E31" s="205">
        <f t="shared" si="2"/>
        <v>0</v>
      </c>
    </row>
    <row r="32" spans="1:5" s="54" customFormat="1" ht="12" customHeight="1">
      <c r="A32" s="193" t="s">
        <v>161</v>
      </c>
      <c r="B32" s="176" t="s">
        <v>461</v>
      </c>
      <c r="C32" s="162"/>
      <c r="D32" s="162"/>
      <c r="E32" s="296">
        <f t="shared" si="2"/>
        <v>0</v>
      </c>
    </row>
    <row r="33" spans="1:5" s="54" customFormat="1" ht="12" customHeight="1">
      <c r="A33" s="193" t="s">
        <v>162</v>
      </c>
      <c r="B33" s="176" t="s">
        <v>462</v>
      </c>
      <c r="C33" s="162"/>
      <c r="D33" s="162"/>
      <c r="E33" s="296">
        <f t="shared" si="2"/>
        <v>0</v>
      </c>
    </row>
    <row r="34" spans="1:5" s="54" customFormat="1" ht="12" customHeight="1">
      <c r="A34" s="193" t="s">
        <v>163</v>
      </c>
      <c r="B34" s="176" t="s">
        <v>463</v>
      </c>
      <c r="C34" s="162"/>
      <c r="D34" s="162"/>
      <c r="E34" s="296">
        <f t="shared" si="2"/>
        <v>0</v>
      </c>
    </row>
    <row r="35" spans="1:5" s="54" customFormat="1" ht="12" customHeight="1">
      <c r="A35" s="193" t="s">
        <v>464</v>
      </c>
      <c r="B35" s="176" t="s">
        <v>164</v>
      </c>
      <c r="C35" s="162"/>
      <c r="D35" s="162"/>
      <c r="E35" s="296">
        <f t="shared" si="2"/>
        <v>0</v>
      </c>
    </row>
    <row r="36" spans="1:5" s="54" customFormat="1" ht="12" customHeight="1">
      <c r="A36" s="193" t="s">
        <v>465</v>
      </c>
      <c r="B36" s="176" t="s">
        <v>165</v>
      </c>
      <c r="C36" s="162"/>
      <c r="D36" s="162"/>
      <c r="E36" s="296">
        <f t="shared" si="2"/>
        <v>0</v>
      </c>
    </row>
    <row r="37" spans="1:5" s="54" customFormat="1" ht="12" customHeight="1" thickBot="1">
      <c r="A37" s="194" t="s">
        <v>466</v>
      </c>
      <c r="B37" s="177" t="s">
        <v>166</v>
      </c>
      <c r="C37" s="164"/>
      <c r="D37" s="164"/>
      <c r="E37" s="297">
        <f t="shared" si="2"/>
        <v>0</v>
      </c>
    </row>
    <row r="38" spans="1:5" s="54" customFormat="1" ht="12" customHeight="1" thickBot="1">
      <c r="A38" s="23" t="s">
        <v>11</v>
      </c>
      <c r="B38" s="19" t="s">
        <v>327</v>
      </c>
      <c r="C38" s="161">
        <f>SUM(C39:C49)</f>
        <v>0</v>
      </c>
      <c r="D38" s="248">
        <f>SUM(D39:D49)</f>
        <v>0</v>
      </c>
      <c r="E38" s="98">
        <f>SUM(E39:E49)</f>
        <v>0</v>
      </c>
    </row>
    <row r="39" spans="1:5" s="54" customFormat="1" ht="12" customHeight="1">
      <c r="A39" s="192" t="s">
        <v>56</v>
      </c>
      <c r="B39" s="175" t="s">
        <v>169</v>
      </c>
      <c r="C39" s="163"/>
      <c r="D39" s="249"/>
      <c r="E39" s="205">
        <f t="shared" si="2"/>
        <v>0</v>
      </c>
    </row>
    <row r="40" spans="1:5" s="54" customFormat="1" ht="12" customHeight="1">
      <c r="A40" s="193" t="s">
        <v>57</v>
      </c>
      <c r="B40" s="176" t="s">
        <v>170</v>
      </c>
      <c r="C40" s="162"/>
      <c r="D40" s="250"/>
      <c r="E40" s="296">
        <f t="shared" si="2"/>
        <v>0</v>
      </c>
    </row>
    <row r="41" spans="1:5" s="54" customFormat="1" ht="12" customHeight="1">
      <c r="A41" s="193" t="s">
        <v>58</v>
      </c>
      <c r="B41" s="176" t="s">
        <v>171</v>
      </c>
      <c r="C41" s="162"/>
      <c r="D41" s="250"/>
      <c r="E41" s="296">
        <f t="shared" si="2"/>
        <v>0</v>
      </c>
    </row>
    <row r="42" spans="1:5" s="54" customFormat="1" ht="12" customHeight="1">
      <c r="A42" s="193" t="s">
        <v>100</v>
      </c>
      <c r="B42" s="176" t="s">
        <v>172</v>
      </c>
      <c r="C42" s="162"/>
      <c r="D42" s="250"/>
      <c r="E42" s="296">
        <f t="shared" si="2"/>
        <v>0</v>
      </c>
    </row>
    <row r="43" spans="1:5" s="54" customFormat="1" ht="12" customHeight="1">
      <c r="A43" s="193" t="s">
        <v>101</v>
      </c>
      <c r="B43" s="176" t="s">
        <v>173</v>
      </c>
      <c r="C43" s="162"/>
      <c r="D43" s="250"/>
      <c r="E43" s="296">
        <f t="shared" si="2"/>
        <v>0</v>
      </c>
    </row>
    <row r="44" spans="1:5" s="54" customFormat="1" ht="12" customHeight="1">
      <c r="A44" s="193" t="s">
        <v>102</v>
      </c>
      <c r="B44" s="176" t="s">
        <v>174</v>
      </c>
      <c r="C44" s="162"/>
      <c r="D44" s="250"/>
      <c r="E44" s="296">
        <f t="shared" si="2"/>
        <v>0</v>
      </c>
    </row>
    <row r="45" spans="1:5" s="54" customFormat="1" ht="12" customHeight="1">
      <c r="A45" s="193" t="s">
        <v>103</v>
      </c>
      <c r="B45" s="176" t="s">
        <v>175</v>
      </c>
      <c r="C45" s="162"/>
      <c r="D45" s="250"/>
      <c r="E45" s="296">
        <f t="shared" si="2"/>
        <v>0</v>
      </c>
    </row>
    <row r="46" spans="1:5" s="54" customFormat="1" ht="12" customHeight="1">
      <c r="A46" s="193" t="s">
        <v>104</v>
      </c>
      <c r="B46" s="176" t="s">
        <v>176</v>
      </c>
      <c r="C46" s="162"/>
      <c r="D46" s="250"/>
      <c r="E46" s="296">
        <f t="shared" si="2"/>
        <v>0</v>
      </c>
    </row>
    <row r="47" spans="1:5" s="54" customFormat="1" ht="12" customHeight="1">
      <c r="A47" s="193" t="s">
        <v>167</v>
      </c>
      <c r="B47" s="176" t="s">
        <v>177</v>
      </c>
      <c r="C47" s="165"/>
      <c r="D47" s="283"/>
      <c r="E47" s="298">
        <f t="shared" si="2"/>
        <v>0</v>
      </c>
    </row>
    <row r="48" spans="1:5" s="54" customFormat="1" ht="12" customHeight="1">
      <c r="A48" s="194" t="s">
        <v>168</v>
      </c>
      <c r="B48" s="177" t="s">
        <v>329</v>
      </c>
      <c r="C48" s="166"/>
      <c r="D48" s="284"/>
      <c r="E48" s="299">
        <f t="shared" si="2"/>
        <v>0</v>
      </c>
    </row>
    <row r="49" spans="1:5" s="54" customFormat="1" ht="12" customHeight="1" thickBot="1">
      <c r="A49" s="194" t="s">
        <v>328</v>
      </c>
      <c r="B49" s="177" t="s">
        <v>178</v>
      </c>
      <c r="C49" s="166"/>
      <c r="D49" s="284"/>
      <c r="E49" s="299">
        <f t="shared" si="2"/>
        <v>0</v>
      </c>
    </row>
    <row r="50" spans="1:5" s="54" customFormat="1" ht="12" customHeight="1" thickBot="1">
      <c r="A50" s="23" t="s">
        <v>12</v>
      </c>
      <c r="B50" s="19" t="s">
        <v>179</v>
      </c>
      <c r="C50" s="161">
        <f>SUM(C51:C55)</f>
        <v>0</v>
      </c>
      <c r="D50" s="248">
        <f>SUM(D51:D55)</f>
        <v>0</v>
      </c>
      <c r="E50" s="98">
        <f>SUM(E51:E55)</f>
        <v>0</v>
      </c>
    </row>
    <row r="51" spans="1:5" s="54" customFormat="1" ht="12" customHeight="1">
      <c r="A51" s="192" t="s">
        <v>59</v>
      </c>
      <c r="B51" s="175" t="s">
        <v>183</v>
      </c>
      <c r="C51" s="217"/>
      <c r="D51" s="285"/>
      <c r="E51" s="300">
        <f t="shared" si="2"/>
        <v>0</v>
      </c>
    </row>
    <row r="52" spans="1:5" s="54" customFormat="1" ht="12" customHeight="1">
      <c r="A52" s="193" t="s">
        <v>60</v>
      </c>
      <c r="B52" s="176" t="s">
        <v>184</v>
      </c>
      <c r="C52" s="165"/>
      <c r="D52" s="283"/>
      <c r="E52" s="298">
        <f t="shared" si="2"/>
        <v>0</v>
      </c>
    </row>
    <row r="53" spans="1:5" s="54" customFormat="1" ht="12" customHeight="1">
      <c r="A53" s="193" t="s">
        <v>180</v>
      </c>
      <c r="B53" s="176" t="s">
        <v>185</v>
      </c>
      <c r="C53" s="165"/>
      <c r="D53" s="283"/>
      <c r="E53" s="298">
        <f t="shared" si="2"/>
        <v>0</v>
      </c>
    </row>
    <row r="54" spans="1:5" s="54" customFormat="1" ht="12" customHeight="1">
      <c r="A54" s="193" t="s">
        <v>181</v>
      </c>
      <c r="B54" s="176" t="s">
        <v>186</v>
      </c>
      <c r="C54" s="165"/>
      <c r="D54" s="283"/>
      <c r="E54" s="298">
        <f t="shared" si="2"/>
        <v>0</v>
      </c>
    </row>
    <row r="55" spans="1:5" s="54" customFormat="1" ht="12" customHeight="1" thickBot="1">
      <c r="A55" s="194" t="s">
        <v>182</v>
      </c>
      <c r="B55" s="177" t="s">
        <v>187</v>
      </c>
      <c r="C55" s="166"/>
      <c r="D55" s="284"/>
      <c r="E55" s="299">
        <f t="shared" si="2"/>
        <v>0</v>
      </c>
    </row>
    <row r="56" spans="1:5" s="54" customFormat="1" ht="12" customHeight="1" thickBot="1">
      <c r="A56" s="23" t="s">
        <v>105</v>
      </c>
      <c r="B56" s="19" t="s">
        <v>188</v>
      </c>
      <c r="C56" s="161">
        <f>SUM(C57:C59)</f>
        <v>0</v>
      </c>
      <c r="D56" s="248">
        <f>SUM(D57:D59)</f>
        <v>0</v>
      </c>
      <c r="E56" s="98">
        <f>SUM(E57:E59)</f>
        <v>0</v>
      </c>
    </row>
    <row r="57" spans="1:5" s="54" customFormat="1" ht="12" customHeight="1">
      <c r="A57" s="192" t="s">
        <v>61</v>
      </c>
      <c r="B57" s="175" t="s">
        <v>189</v>
      </c>
      <c r="C57" s="163"/>
      <c r="D57" s="249"/>
      <c r="E57" s="205">
        <f t="shared" si="2"/>
        <v>0</v>
      </c>
    </row>
    <row r="58" spans="1:5" s="54" customFormat="1" ht="12" customHeight="1">
      <c r="A58" s="193" t="s">
        <v>62</v>
      </c>
      <c r="B58" s="176" t="s">
        <v>321</v>
      </c>
      <c r="C58" s="162"/>
      <c r="D58" s="250"/>
      <c r="E58" s="296">
        <f t="shared" si="2"/>
        <v>0</v>
      </c>
    </row>
    <row r="59" spans="1:5" s="54" customFormat="1" ht="12" customHeight="1">
      <c r="A59" s="193" t="s">
        <v>192</v>
      </c>
      <c r="B59" s="176" t="s">
        <v>190</v>
      </c>
      <c r="C59" s="162"/>
      <c r="D59" s="250"/>
      <c r="E59" s="296">
        <f t="shared" si="2"/>
        <v>0</v>
      </c>
    </row>
    <row r="60" spans="1:5" s="54" customFormat="1" ht="12" customHeight="1" thickBot="1">
      <c r="A60" s="194" t="s">
        <v>193</v>
      </c>
      <c r="B60" s="177" t="s">
        <v>191</v>
      </c>
      <c r="C60" s="164"/>
      <c r="D60" s="251"/>
      <c r="E60" s="297">
        <f t="shared" si="2"/>
        <v>0</v>
      </c>
    </row>
    <row r="61" spans="1:5" s="54" customFormat="1" ht="12" customHeight="1" thickBot="1">
      <c r="A61" s="23" t="s">
        <v>14</v>
      </c>
      <c r="B61" s="99" t="s">
        <v>194</v>
      </c>
      <c r="C61" s="161">
        <f>SUM(C62:C64)</f>
        <v>0</v>
      </c>
      <c r="D61" s="248">
        <f>SUM(D62:D64)</f>
        <v>0</v>
      </c>
      <c r="E61" s="98">
        <f>SUM(E62:E64)</f>
        <v>0</v>
      </c>
    </row>
    <row r="62" spans="1:5" s="54" customFormat="1" ht="12" customHeight="1">
      <c r="A62" s="192" t="s">
        <v>106</v>
      </c>
      <c r="B62" s="175" t="s">
        <v>196</v>
      </c>
      <c r="C62" s="165"/>
      <c r="D62" s="283"/>
      <c r="E62" s="298">
        <f t="shared" si="2"/>
        <v>0</v>
      </c>
    </row>
    <row r="63" spans="1:5" s="54" customFormat="1" ht="12" customHeight="1">
      <c r="A63" s="193" t="s">
        <v>107</v>
      </c>
      <c r="B63" s="176" t="s">
        <v>322</v>
      </c>
      <c r="C63" s="165"/>
      <c r="D63" s="283"/>
      <c r="E63" s="298">
        <f t="shared" si="2"/>
        <v>0</v>
      </c>
    </row>
    <row r="64" spans="1:5" s="54" customFormat="1" ht="12" customHeight="1">
      <c r="A64" s="193" t="s">
        <v>127</v>
      </c>
      <c r="B64" s="176" t="s">
        <v>197</v>
      </c>
      <c r="C64" s="165"/>
      <c r="D64" s="283"/>
      <c r="E64" s="298">
        <f t="shared" si="2"/>
        <v>0</v>
      </c>
    </row>
    <row r="65" spans="1:5" s="54" customFormat="1" ht="12" customHeight="1" thickBot="1">
      <c r="A65" s="194" t="s">
        <v>195</v>
      </c>
      <c r="B65" s="177" t="s">
        <v>198</v>
      </c>
      <c r="C65" s="165"/>
      <c r="D65" s="283"/>
      <c r="E65" s="298">
        <f t="shared" si="2"/>
        <v>0</v>
      </c>
    </row>
    <row r="66" spans="1:5" s="54" customFormat="1" ht="12" customHeight="1" thickBot="1">
      <c r="A66" s="23" t="s">
        <v>15</v>
      </c>
      <c r="B66" s="19" t="s">
        <v>199</v>
      </c>
      <c r="C66" s="167">
        <f>+C9+C16+C23+C30+C38+C50+C56+C61</f>
        <v>20772761</v>
      </c>
      <c r="D66" s="252">
        <f>+D9+D16+D23+D30+D38+D50+D56+D61</f>
        <v>0</v>
      </c>
      <c r="E66" s="204">
        <f>+E9+E16+E23+E30+E38+E50+E56+E61</f>
        <v>20772761</v>
      </c>
    </row>
    <row r="67" spans="1:5" s="54" customFormat="1" ht="12" customHeight="1" thickBot="1">
      <c r="A67" s="195" t="s">
        <v>290</v>
      </c>
      <c r="B67" s="99" t="s">
        <v>201</v>
      </c>
      <c r="C67" s="161">
        <f>SUM(C68:C70)</f>
        <v>0</v>
      </c>
      <c r="D67" s="248">
        <f>SUM(D68:D70)</f>
        <v>0</v>
      </c>
      <c r="E67" s="98">
        <f>SUM(E68:E70)</f>
        <v>0</v>
      </c>
    </row>
    <row r="68" spans="1:5" s="54" customFormat="1" ht="12" customHeight="1">
      <c r="A68" s="192" t="s">
        <v>232</v>
      </c>
      <c r="B68" s="175" t="s">
        <v>202</v>
      </c>
      <c r="C68" s="165"/>
      <c r="D68" s="283"/>
      <c r="E68" s="298">
        <f>C68+D68</f>
        <v>0</v>
      </c>
    </row>
    <row r="69" spans="1:5" s="54" customFormat="1" ht="12" customHeight="1">
      <c r="A69" s="193" t="s">
        <v>241</v>
      </c>
      <c r="B69" s="176" t="s">
        <v>203</v>
      </c>
      <c r="C69" s="165"/>
      <c r="D69" s="283"/>
      <c r="E69" s="298">
        <f>C69+D69</f>
        <v>0</v>
      </c>
    </row>
    <row r="70" spans="1:5" s="54" customFormat="1" ht="12" customHeight="1" thickBot="1">
      <c r="A70" s="194" t="s">
        <v>242</v>
      </c>
      <c r="B70" s="178" t="s">
        <v>204</v>
      </c>
      <c r="C70" s="165"/>
      <c r="D70" s="286"/>
      <c r="E70" s="298">
        <f>C70+D70</f>
        <v>0</v>
      </c>
    </row>
    <row r="71" spans="1:5" s="54" customFormat="1" ht="12" customHeight="1" thickBot="1">
      <c r="A71" s="195" t="s">
        <v>205</v>
      </c>
      <c r="B71" s="99" t="s">
        <v>206</v>
      </c>
      <c r="C71" s="161">
        <f>SUM(C72:C75)</f>
        <v>0</v>
      </c>
      <c r="D71" s="161">
        <f>SUM(D72:D75)</f>
        <v>0</v>
      </c>
      <c r="E71" s="98">
        <f>SUM(E72:E75)</f>
        <v>0</v>
      </c>
    </row>
    <row r="72" spans="1:5" s="54" customFormat="1" ht="12" customHeight="1">
      <c r="A72" s="192" t="s">
        <v>84</v>
      </c>
      <c r="B72" s="175" t="s">
        <v>207</v>
      </c>
      <c r="C72" s="165"/>
      <c r="D72" s="165"/>
      <c r="E72" s="298">
        <f>C72+D72</f>
        <v>0</v>
      </c>
    </row>
    <row r="73" spans="1:5" s="54" customFormat="1" ht="12" customHeight="1">
      <c r="A73" s="193" t="s">
        <v>85</v>
      </c>
      <c r="B73" s="176" t="s">
        <v>208</v>
      </c>
      <c r="C73" s="165"/>
      <c r="D73" s="165"/>
      <c r="E73" s="298">
        <f>C73+D73</f>
        <v>0</v>
      </c>
    </row>
    <row r="74" spans="1:5" s="54" customFormat="1" ht="12" customHeight="1">
      <c r="A74" s="193" t="s">
        <v>233</v>
      </c>
      <c r="B74" s="176" t="s">
        <v>209</v>
      </c>
      <c r="C74" s="165"/>
      <c r="D74" s="165"/>
      <c r="E74" s="298">
        <f>C74+D74</f>
        <v>0</v>
      </c>
    </row>
    <row r="75" spans="1:5" s="54" customFormat="1" ht="12" customHeight="1" thickBot="1">
      <c r="A75" s="194" t="s">
        <v>234</v>
      </c>
      <c r="B75" s="177" t="s">
        <v>210</v>
      </c>
      <c r="C75" s="165"/>
      <c r="D75" s="165"/>
      <c r="E75" s="298">
        <f>C75+D75</f>
        <v>0</v>
      </c>
    </row>
    <row r="76" spans="1:5" s="54" customFormat="1" ht="12" customHeight="1" thickBot="1">
      <c r="A76" s="195" t="s">
        <v>211</v>
      </c>
      <c r="B76" s="99" t="s">
        <v>212</v>
      </c>
      <c r="C76" s="161">
        <f>SUM(C77:C78)</f>
        <v>0</v>
      </c>
      <c r="D76" s="161">
        <f>SUM(D77:D78)</f>
        <v>0</v>
      </c>
      <c r="E76" s="98">
        <f>SUM(E77:E78)</f>
        <v>0</v>
      </c>
    </row>
    <row r="77" spans="1:5" s="54" customFormat="1" ht="12" customHeight="1">
      <c r="A77" s="192" t="s">
        <v>235</v>
      </c>
      <c r="B77" s="175" t="s">
        <v>213</v>
      </c>
      <c r="C77" s="165"/>
      <c r="D77" s="165"/>
      <c r="E77" s="298">
        <f>C77+D77</f>
        <v>0</v>
      </c>
    </row>
    <row r="78" spans="1:5" s="54" customFormat="1" ht="12" customHeight="1" thickBot="1">
      <c r="A78" s="194" t="s">
        <v>236</v>
      </c>
      <c r="B78" s="177" t="s">
        <v>214</v>
      </c>
      <c r="C78" s="165"/>
      <c r="D78" s="165"/>
      <c r="E78" s="298">
        <f>C78+D78</f>
        <v>0</v>
      </c>
    </row>
    <row r="79" spans="1:5" s="53" customFormat="1" ht="12" customHeight="1" thickBot="1">
      <c r="A79" s="195" t="s">
        <v>215</v>
      </c>
      <c r="B79" s="99" t="s">
        <v>216</v>
      </c>
      <c r="C79" s="161">
        <f>SUM(C80:C82)</f>
        <v>0</v>
      </c>
      <c r="D79" s="161">
        <f>SUM(D80:D82)</f>
        <v>0</v>
      </c>
      <c r="E79" s="98">
        <f>SUM(E80:E82)</f>
        <v>0</v>
      </c>
    </row>
    <row r="80" spans="1:5" s="54" customFormat="1" ht="12" customHeight="1">
      <c r="A80" s="192" t="s">
        <v>237</v>
      </c>
      <c r="B80" s="175" t="s">
        <v>217</v>
      </c>
      <c r="C80" s="165"/>
      <c r="D80" s="165"/>
      <c r="E80" s="298">
        <f>C80+D80</f>
        <v>0</v>
      </c>
    </row>
    <row r="81" spans="1:5" s="54" customFormat="1" ht="12" customHeight="1">
      <c r="A81" s="193" t="s">
        <v>238</v>
      </c>
      <c r="B81" s="176" t="s">
        <v>218</v>
      </c>
      <c r="C81" s="165"/>
      <c r="D81" s="165"/>
      <c r="E81" s="298">
        <f>C81+D81</f>
        <v>0</v>
      </c>
    </row>
    <row r="82" spans="1:5" s="54" customFormat="1" ht="12" customHeight="1" thickBot="1">
      <c r="A82" s="194" t="s">
        <v>239</v>
      </c>
      <c r="B82" s="177" t="s">
        <v>219</v>
      </c>
      <c r="C82" s="165"/>
      <c r="D82" s="165"/>
      <c r="E82" s="298">
        <f>C82+D82</f>
        <v>0</v>
      </c>
    </row>
    <row r="83" spans="1:5" s="54" customFormat="1" ht="12" customHeight="1" thickBot="1">
      <c r="A83" s="195" t="s">
        <v>220</v>
      </c>
      <c r="B83" s="99" t="s">
        <v>240</v>
      </c>
      <c r="C83" s="161">
        <f>SUM(C84:C87)</f>
        <v>0</v>
      </c>
      <c r="D83" s="161">
        <f>SUM(D84:D87)</f>
        <v>0</v>
      </c>
      <c r="E83" s="98">
        <f>SUM(E84:E87)</f>
        <v>0</v>
      </c>
    </row>
    <row r="84" spans="1:5" s="54" customFormat="1" ht="12" customHeight="1">
      <c r="A84" s="196" t="s">
        <v>221</v>
      </c>
      <c r="B84" s="175" t="s">
        <v>222</v>
      </c>
      <c r="C84" s="165"/>
      <c r="D84" s="165"/>
      <c r="E84" s="298">
        <f aca="true" t="shared" si="3" ref="E84:E89">C84+D84</f>
        <v>0</v>
      </c>
    </row>
    <row r="85" spans="1:5" s="54" customFormat="1" ht="12" customHeight="1">
      <c r="A85" s="197" t="s">
        <v>223</v>
      </c>
      <c r="B85" s="176" t="s">
        <v>224</v>
      </c>
      <c r="C85" s="165"/>
      <c r="D85" s="165"/>
      <c r="E85" s="298">
        <f t="shared" si="3"/>
        <v>0</v>
      </c>
    </row>
    <row r="86" spans="1:5" s="54" customFormat="1" ht="12" customHeight="1">
      <c r="A86" s="197" t="s">
        <v>225</v>
      </c>
      <c r="B86" s="176" t="s">
        <v>226</v>
      </c>
      <c r="C86" s="165"/>
      <c r="D86" s="165"/>
      <c r="E86" s="298">
        <f t="shared" si="3"/>
        <v>0</v>
      </c>
    </row>
    <row r="87" spans="1:5" s="53" customFormat="1" ht="12" customHeight="1" thickBot="1">
      <c r="A87" s="198" t="s">
        <v>227</v>
      </c>
      <c r="B87" s="177" t="s">
        <v>228</v>
      </c>
      <c r="C87" s="165"/>
      <c r="D87" s="165"/>
      <c r="E87" s="298">
        <f t="shared" si="3"/>
        <v>0</v>
      </c>
    </row>
    <row r="88" spans="1:5" s="53" customFormat="1" ht="12" customHeight="1" thickBot="1">
      <c r="A88" s="195" t="s">
        <v>229</v>
      </c>
      <c r="B88" s="99" t="s">
        <v>368</v>
      </c>
      <c r="C88" s="220"/>
      <c r="D88" s="220"/>
      <c r="E88" s="98">
        <f t="shared" si="3"/>
        <v>0</v>
      </c>
    </row>
    <row r="89" spans="1:5" s="53" customFormat="1" ht="12" customHeight="1" thickBot="1">
      <c r="A89" s="195" t="s">
        <v>389</v>
      </c>
      <c r="B89" s="99" t="s">
        <v>230</v>
      </c>
      <c r="C89" s="220"/>
      <c r="D89" s="220"/>
      <c r="E89" s="98">
        <f t="shared" si="3"/>
        <v>0</v>
      </c>
    </row>
    <row r="90" spans="1:5" s="53" customFormat="1" ht="12" customHeight="1" thickBot="1">
      <c r="A90" s="195" t="s">
        <v>390</v>
      </c>
      <c r="B90" s="182" t="s">
        <v>371</v>
      </c>
      <c r="C90" s="167">
        <f>+C67+C71+C76+C79+C83+C89+C88</f>
        <v>0</v>
      </c>
      <c r="D90" s="167">
        <f>+D67+D71+D76+D79+D83+D89+D88</f>
        <v>0</v>
      </c>
      <c r="E90" s="204">
        <f>+E67+E71+E76+E79+E83+E89+E88</f>
        <v>0</v>
      </c>
    </row>
    <row r="91" spans="1:5" s="53" customFormat="1" ht="12" customHeight="1" thickBot="1">
      <c r="A91" s="199" t="s">
        <v>391</v>
      </c>
      <c r="B91" s="183" t="s">
        <v>392</v>
      </c>
      <c r="C91" s="167">
        <f>+C66+C90</f>
        <v>20772761</v>
      </c>
      <c r="D91" s="167">
        <f>+D66+D90</f>
        <v>0</v>
      </c>
      <c r="E91" s="204">
        <f>+E66+E90</f>
        <v>20772761</v>
      </c>
    </row>
    <row r="92" spans="1:3" s="54" customFormat="1" ht="15" customHeight="1" thickBot="1">
      <c r="A92" s="88"/>
      <c r="B92" s="89"/>
      <c r="C92" s="144"/>
    </row>
    <row r="93" spans="1:5" s="48" customFormat="1" ht="16.5" customHeight="1" thickBot="1">
      <c r="A93" s="465" t="s">
        <v>40</v>
      </c>
      <c r="B93" s="466"/>
      <c r="C93" s="466"/>
      <c r="D93" s="466"/>
      <c r="E93" s="467"/>
    </row>
    <row r="94" spans="1:5" s="55" customFormat="1" ht="12" customHeight="1" thickBot="1">
      <c r="A94" s="23" t="s">
        <v>7</v>
      </c>
      <c r="B94" s="22" t="s">
        <v>396</v>
      </c>
      <c r="C94" s="161">
        <f>+C95+C96+C97+C98+C99+C112</f>
        <v>20772761</v>
      </c>
      <c r="D94" s="161">
        <f>+D95+D96+D97+D98+D99+D112</f>
        <v>0</v>
      </c>
      <c r="E94" s="98">
        <f>+E95+E96+E97+E98+E99+E112</f>
        <v>20772761</v>
      </c>
    </row>
    <row r="95" spans="1:5" ht="12" customHeight="1">
      <c r="A95" s="200" t="s">
        <v>63</v>
      </c>
      <c r="B95" s="8" t="s">
        <v>36</v>
      </c>
      <c r="C95" s="237">
        <v>11035460</v>
      </c>
      <c r="D95" s="237"/>
      <c r="E95" s="340">
        <f aca="true" t="shared" si="4" ref="E95:E114">C95+D95</f>
        <v>11035460</v>
      </c>
    </row>
    <row r="96" spans="1:5" ht="12" customHeight="1">
      <c r="A96" s="193" t="s">
        <v>64</v>
      </c>
      <c r="B96" s="6" t="s">
        <v>108</v>
      </c>
      <c r="C96" s="162">
        <v>2465021</v>
      </c>
      <c r="D96" s="162"/>
      <c r="E96" s="341">
        <f t="shared" si="4"/>
        <v>2465021</v>
      </c>
    </row>
    <row r="97" spans="1:5" ht="12" customHeight="1">
      <c r="A97" s="193" t="s">
        <v>65</v>
      </c>
      <c r="B97" s="6" t="s">
        <v>82</v>
      </c>
      <c r="C97" s="162">
        <v>7272280</v>
      </c>
      <c r="D97" s="162"/>
      <c r="E97" s="341">
        <f t="shared" si="4"/>
        <v>7272280</v>
      </c>
    </row>
    <row r="98" spans="1:5" ht="12" customHeight="1">
      <c r="A98" s="193" t="s">
        <v>66</v>
      </c>
      <c r="B98" s="9" t="s">
        <v>109</v>
      </c>
      <c r="C98" s="164"/>
      <c r="D98" s="251"/>
      <c r="E98" s="297">
        <f t="shared" si="4"/>
        <v>0</v>
      </c>
    </row>
    <row r="99" spans="1:5" ht="12" customHeight="1">
      <c r="A99" s="193" t="s">
        <v>74</v>
      </c>
      <c r="B99" s="17" t="s">
        <v>110</v>
      </c>
      <c r="C99" s="164"/>
      <c r="D99" s="251"/>
      <c r="E99" s="297">
        <f t="shared" si="4"/>
        <v>0</v>
      </c>
    </row>
    <row r="100" spans="1:5" ht="12" customHeight="1">
      <c r="A100" s="193" t="s">
        <v>67</v>
      </c>
      <c r="B100" s="6" t="s">
        <v>393</v>
      </c>
      <c r="C100" s="164"/>
      <c r="D100" s="251"/>
      <c r="E100" s="297">
        <f t="shared" si="4"/>
        <v>0</v>
      </c>
    </row>
    <row r="101" spans="1:5" ht="12" customHeight="1">
      <c r="A101" s="193" t="s">
        <v>68</v>
      </c>
      <c r="B101" s="65" t="s">
        <v>334</v>
      </c>
      <c r="C101" s="164"/>
      <c r="D101" s="251"/>
      <c r="E101" s="297">
        <f t="shared" si="4"/>
        <v>0</v>
      </c>
    </row>
    <row r="102" spans="1:5" ht="12" customHeight="1">
      <c r="A102" s="193" t="s">
        <v>75</v>
      </c>
      <c r="B102" s="65" t="s">
        <v>333</v>
      </c>
      <c r="C102" s="164"/>
      <c r="D102" s="251"/>
      <c r="E102" s="297">
        <f t="shared" si="4"/>
        <v>0</v>
      </c>
    </row>
    <row r="103" spans="1:5" ht="12" customHeight="1">
      <c r="A103" s="193" t="s">
        <v>76</v>
      </c>
      <c r="B103" s="65" t="s">
        <v>246</v>
      </c>
      <c r="C103" s="164"/>
      <c r="D103" s="251"/>
      <c r="E103" s="297">
        <f t="shared" si="4"/>
        <v>0</v>
      </c>
    </row>
    <row r="104" spans="1:5" ht="12" customHeight="1">
      <c r="A104" s="193" t="s">
        <v>77</v>
      </c>
      <c r="B104" s="66" t="s">
        <v>247</v>
      </c>
      <c r="C104" s="164"/>
      <c r="D104" s="251"/>
      <c r="E104" s="297">
        <f t="shared" si="4"/>
        <v>0</v>
      </c>
    </row>
    <row r="105" spans="1:5" ht="12" customHeight="1">
      <c r="A105" s="193" t="s">
        <v>78</v>
      </c>
      <c r="B105" s="66" t="s">
        <v>248</v>
      </c>
      <c r="C105" s="164"/>
      <c r="D105" s="251"/>
      <c r="E105" s="297">
        <f t="shared" si="4"/>
        <v>0</v>
      </c>
    </row>
    <row r="106" spans="1:5" ht="12" customHeight="1">
      <c r="A106" s="193" t="s">
        <v>80</v>
      </c>
      <c r="B106" s="65" t="s">
        <v>249</v>
      </c>
      <c r="C106" s="164"/>
      <c r="D106" s="251"/>
      <c r="E106" s="297">
        <f t="shared" si="4"/>
        <v>0</v>
      </c>
    </row>
    <row r="107" spans="1:5" ht="12" customHeight="1">
      <c r="A107" s="193" t="s">
        <v>111</v>
      </c>
      <c r="B107" s="65" t="s">
        <v>250</v>
      </c>
      <c r="C107" s="164"/>
      <c r="D107" s="251"/>
      <c r="E107" s="297">
        <f t="shared" si="4"/>
        <v>0</v>
      </c>
    </row>
    <row r="108" spans="1:5" ht="12" customHeight="1">
      <c r="A108" s="193" t="s">
        <v>244</v>
      </c>
      <c r="B108" s="66" t="s">
        <v>251</v>
      </c>
      <c r="C108" s="162"/>
      <c r="D108" s="251"/>
      <c r="E108" s="297">
        <f t="shared" si="4"/>
        <v>0</v>
      </c>
    </row>
    <row r="109" spans="1:5" ht="12" customHeight="1">
      <c r="A109" s="201" t="s">
        <v>245</v>
      </c>
      <c r="B109" s="67" t="s">
        <v>252</v>
      </c>
      <c r="C109" s="164"/>
      <c r="D109" s="251"/>
      <c r="E109" s="297">
        <f t="shared" si="4"/>
        <v>0</v>
      </c>
    </row>
    <row r="110" spans="1:5" ht="12" customHeight="1">
      <c r="A110" s="193" t="s">
        <v>331</v>
      </c>
      <c r="B110" s="67" t="s">
        <v>253</v>
      </c>
      <c r="C110" s="164"/>
      <c r="D110" s="251"/>
      <c r="E110" s="297">
        <f t="shared" si="4"/>
        <v>0</v>
      </c>
    </row>
    <row r="111" spans="1:5" ht="12" customHeight="1">
      <c r="A111" s="193" t="s">
        <v>332</v>
      </c>
      <c r="B111" s="66" t="s">
        <v>254</v>
      </c>
      <c r="C111" s="162"/>
      <c r="D111" s="250"/>
      <c r="E111" s="296">
        <f t="shared" si="4"/>
        <v>0</v>
      </c>
    </row>
    <row r="112" spans="1:5" ht="12" customHeight="1">
      <c r="A112" s="193" t="s">
        <v>336</v>
      </c>
      <c r="B112" s="9" t="s">
        <v>37</v>
      </c>
      <c r="C112" s="162"/>
      <c r="D112" s="250"/>
      <c r="E112" s="296">
        <f t="shared" si="4"/>
        <v>0</v>
      </c>
    </row>
    <row r="113" spans="1:5" ht="12" customHeight="1">
      <c r="A113" s="194" t="s">
        <v>337</v>
      </c>
      <c r="B113" s="6" t="s">
        <v>394</v>
      </c>
      <c r="C113" s="164"/>
      <c r="D113" s="251"/>
      <c r="E113" s="297">
        <f t="shared" si="4"/>
        <v>0</v>
      </c>
    </row>
    <row r="114" spans="1:5" ht="12" customHeight="1" thickBot="1">
      <c r="A114" s="202" t="s">
        <v>338</v>
      </c>
      <c r="B114" s="68" t="s">
        <v>395</v>
      </c>
      <c r="C114" s="238"/>
      <c r="D114" s="288"/>
      <c r="E114" s="302">
        <f t="shared" si="4"/>
        <v>0</v>
      </c>
    </row>
    <row r="115" spans="1:5" ht="12" customHeight="1" thickBot="1">
      <c r="A115" s="23" t="s">
        <v>8</v>
      </c>
      <c r="B115" s="22" t="s">
        <v>255</v>
      </c>
      <c r="C115" s="161">
        <f>+C116+C118+C120</f>
        <v>0</v>
      </c>
      <c r="D115" s="248">
        <f>+D116+D118+D120</f>
        <v>0</v>
      </c>
      <c r="E115" s="98">
        <f>+E116+E118+E120</f>
        <v>0</v>
      </c>
    </row>
    <row r="116" spans="1:5" ht="12" customHeight="1">
      <c r="A116" s="192" t="s">
        <v>69</v>
      </c>
      <c r="B116" s="6" t="s">
        <v>126</v>
      </c>
      <c r="C116" s="163"/>
      <c r="D116" s="249"/>
      <c r="E116" s="205">
        <f aca="true" t="shared" si="5" ref="E116:E128">C116+D116</f>
        <v>0</v>
      </c>
    </row>
    <row r="117" spans="1:5" ht="12" customHeight="1">
      <c r="A117" s="192" t="s">
        <v>70</v>
      </c>
      <c r="B117" s="10" t="s">
        <v>259</v>
      </c>
      <c r="C117" s="163"/>
      <c r="D117" s="249"/>
      <c r="E117" s="205">
        <f t="shared" si="5"/>
        <v>0</v>
      </c>
    </row>
    <row r="118" spans="1:5" ht="12" customHeight="1">
      <c r="A118" s="192" t="s">
        <v>71</v>
      </c>
      <c r="B118" s="10" t="s">
        <v>112</v>
      </c>
      <c r="C118" s="162"/>
      <c r="D118" s="250"/>
      <c r="E118" s="296">
        <f t="shared" si="5"/>
        <v>0</v>
      </c>
    </row>
    <row r="119" spans="1:5" ht="12" customHeight="1">
      <c r="A119" s="192" t="s">
        <v>72</v>
      </c>
      <c r="B119" s="10" t="s">
        <v>260</v>
      </c>
      <c r="C119" s="162"/>
      <c r="D119" s="250"/>
      <c r="E119" s="296">
        <f t="shared" si="5"/>
        <v>0</v>
      </c>
    </row>
    <row r="120" spans="1:5" ht="12" customHeight="1">
      <c r="A120" s="192" t="s">
        <v>73</v>
      </c>
      <c r="B120" s="101" t="s">
        <v>128</v>
      </c>
      <c r="C120" s="162"/>
      <c r="D120" s="250"/>
      <c r="E120" s="296">
        <f t="shared" si="5"/>
        <v>0</v>
      </c>
    </row>
    <row r="121" spans="1:5" ht="12" customHeight="1">
      <c r="A121" s="192" t="s">
        <v>79</v>
      </c>
      <c r="B121" s="100" t="s">
        <v>323</v>
      </c>
      <c r="C121" s="162"/>
      <c r="D121" s="250"/>
      <c r="E121" s="296">
        <f t="shared" si="5"/>
        <v>0</v>
      </c>
    </row>
    <row r="122" spans="1:5" ht="12" customHeight="1">
      <c r="A122" s="192" t="s">
        <v>81</v>
      </c>
      <c r="B122" s="171" t="s">
        <v>265</v>
      </c>
      <c r="C122" s="162"/>
      <c r="D122" s="250"/>
      <c r="E122" s="296">
        <f t="shared" si="5"/>
        <v>0</v>
      </c>
    </row>
    <row r="123" spans="1:5" ht="12" customHeight="1">
      <c r="A123" s="192" t="s">
        <v>113</v>
      </c>
      <c r="B123" s="66" t="s">
        <v>248</v>
      </c>
      <c r="C123" s="162"/>
      <c r="D123" s="250"/>
      <c r="E123" s="296">
        <f t="shared" si="5"/>
        <v>0</v>
      </c>
    </row>
    <row r="124" spans="1:5" ht="12" customHeight="1">
      <c r="A124" s="192" t="s">
        <v>114</v>
      </c>
      <c r="B124" s="66" t="s">
        <v>264</v>
      </c>
      <c r="C124" s="162"/>
      <c r="D124" s="250"/>
      <c r="E124" s="296">
        <f t="shared" si="5"/>
        <v>0</v>
      </c>
    </row>
    <row r="125" spans="1:5" ht="12" customHeight="1">
      <c r="A125" s="192" t="s">
        <v>115</v>
      </c>
      <c r="B125" s="66" t="s">
        <v>263</v>
      </c>
      <c r="C125" s="162"/>
      <c r="D125" s="250"/>
      <c r="E125" s="296">
        <f t="shared" si="5"/>
        <v>0</v>
      </c>
    </row>
    <row r="126" spans="1:5" ht="12" customHeight="1">
      <c r="A126" s="192" t="s">
        <v>256</v>
      </c>
      <c r="B126" s="66" t="s">
        <v>251</v>
      </c>
      <c r="C126" s="162"/>
      <c r="D126" s="250"/>
      <c r="E126" s="296">
        <f t="shared" si="5"/>
        <v>0</v>
      </c>
    </row>
    <row r="127" spans="1:5" ht="12" customHeight="1">
      <c r="A127" s="192" t="s">
        <v>257</v>
      </c>
      <c r="B127" s="66" t="s">
        <v>262</v>
      </c>
      <c r="C127" s="162"/>
      <c r="D127" s="250"/>
      <c r="E127" s="296">
        <f t="shared" si="5"/>
        <v>0</v>
      </c>
    </row>
    <row r="128" spans="1:5" ht="12" customHeight="1" thickBot="1">
      <c r="A128" s="201" t="s">
        <v>258</v>
      </c>
      <c r="B128" s="66" t="s">
        <v>261</v>
      </c>
      <c r="C128" s="164"/>
      <c r="D128" s="251"/>
      <c r="E128" s="297">
        <f t="shared" si="5"/>
        <v>0</v>
      </c>
    </row>
    <row r="129" spans="1:5" ht="12" customHeight="1" thickBot="1">
      <c r="A129" s="23" t="s">
        <v>9</v>
      </c>
      <c r="B129" s="59" t="s">
        <v>341</v>
      </c>
      <c r="C129" s="161">
        <f>+C94+C115</f>
        <v>20772761</v>
      </c>
      <c r="D129" s="248">
        <f>+D94+D115</f>
        <v>0</v>
      </c>
      <c r="E129" s="98">
        <f>+E94+E115</f>
        <v>20772761</v>
      </c>
    </row>
    <row r="130" spans="1:5" ht="12" customHeight="1" thickBot="1">
      <c r="A130" s="23" t="s">
        <v>10</v>
      </c>
      <c r="B130" s="59" t="s">
        <v>342</v>
      </c>
      <c r="C130" s="161">
        <f>+C131+C132+C133</f>
        <v>0</v>
      </c>
      <c r="D130" s="248">
        <f>+D131+D132+D133</f>
        <v>0</v>
      </c>
      <c r="E130" s="98">
        <f>+E131+E132+E133</f>
        <v>0</v>
      </c>
    </row>
    <row r="131" spans="1:5" s="55" customFormat="1" ht="12" customHeight="1">
      <c r="A131" s="192" t="s">
        <v>160</v>
      </c>
      <c r="B131" s="7" t="s">
        <v>399</v>
      </c>
      <c r="C131" s="162"/>
      <c r="D131" s="250"/>
      <c r="E131" s="296">
        <f>C131+D131</f>
        <v>0</v>
      </c>
    </row>
    <row r="132" spans="1:5" ht="12" customHeight="1">
      <c r="A132" s="192" t="s">
        <v>161</v>
      </c>
      <c r="B132" s="7" t="s">
        <v>350</v>
      </c>
      <c r="C132" s="162"/>
      <c r="D132" s="250"/>
      <c r="E132" s="296">
        <f>C132+D132</f>
        <v>0</v>
      </c>
    </row>
    <row r="133" spans="1:5" ht="12" customHeight="1" thickBot="1">
      <c r="A133" s="201" t="s">
        <v>162</v>
      </c>
      <c r="B133" s="5" t="s">
        <v>398</v>
      </c>
      <c r="C133" s="162"/>
      <c r="D133" s="250"/>
      <c r="E133" s="296">
        <f>C133+D133</f>
        <v>0</v>
      </c>
    </row>
    <row r="134" spans="1:5" ht="12" customHeight="1" thickBot="1">
      <c r="A134" s="23" t="s">
        <v>11</v>
      </c>
      <c r="B134" s="59" t="s">
        <v>343</v>
      </c>
      <c r="C134" s="161">
        <f>+C135+C136+C137+C138+C139+C140</f>
        <v>0</v>
      </c>
      <c r="D134" s="248">
        <f>+D135+D136+D137+D138+D139+D140</f>
        <v>0</v>
      </c>
      <c r="E134" s="98">
        <f>+E135+E136+E137+E138+E139+E140</f>
        <v>0</v>
      </c>
    </row>
    <row r="135" spans="1:5" ht="12" customHeight="1">
      <c r="A135" s="192" t="s">
        <v>56</v>
      </c>
      <c r="B135" s="7" t="s">
        <v>352</v>
      </c>
      <c r="C135" s="162"/>
      <c r="D135" s="250"/>
      <c r="E135" s="296">
        <f aca="true" t="shared" si="6" ref="E135:E140">C135+D135</f>
        <v>0</v>
      </c>
    </row>
    <row r="136" spans="1:5" ht="12" customHeight="1">
      <c r="A136" s="192" t="s">
        <v>57</v>
      </c>
      <c r="B136" s="7" t="s">
        <v>344</v>
      </c>
      <c r="C136" s="162"/>
      <c r="D136" s="250"/>
      <c r="E136" s="296">
        <f t="shared" si="6"/>
        <v>0</v>
      </c>
    </row>
    <row r="137" spans="1:5" ht="12" customHeight="1">
      <c r="A137" s="192" t="s">
        <v>58</v>
      </c>
      <c r="B137" s="7" t="s">
        <v>345</v>
      </c>
      <c r="C137" s="162"/>
      <c r="D137" s="250"/>
      <c r="E137" s="296">
        <f t="shared" si="6"/>
        <v>0</v>
      </c>
    </row>
    <row r="138" spans="1:5" ht="12" customHeight="1">
      <c r="A138" s="192" t="s">
        <v>100</v>
      </c>
      <c r="B138" s="7" t="s">
        <v>397</v>
      </c>
      <c r="C138" s="162"/>
      <c r="D138" s="250"/>
      <c r="E138" s="296">
        <f t="shared" si="6"/>
        <v>0</v>
      </c>
    </row>
    <row r="139" spans="1:5" ht="12" customHeight="1">
      <c r="A139" s="192" t="s">
        <v>101</v>
      </c>
      <c r="B139" s="7" t="s">
        <v>347</v>
      </c>
      <c r="C139" s="162"/>
      <c r="D139" s="250"/>
      <c r="E139" s="296">
        <f t="shared" si="6"/>
        <v>0</v>
      </c>
    </row>
    <row r="140" spans="1:5" s="55" customFormat="1" ht="12" customHeight="1" thickBot="1">
      <c r="A140" s="201" t="s">
        <v>102</v>
      </c>
      <c r="B140" s="5" t="s">
        <v>348</v>
      </c>
      <c r="C140" s="162"/>
      <c r="D140" s="250"/>
      <c r="E140" s="296">
        <f t="shared" si="6"/>
        <v>0</v>
      </c>
    </row>
    <row r="141" spans="1:11" ht="12" customHeight="1" thickBot="1">
      <c r="A141" s="23" t="s">
        <v>12</v>
      </c>
      <c r="B141" s="59" t="s">
        <v>413</v>
      </c>
      <c r="C141" s="167">
        <f>+C142+C143+C145+C146+C144</f>
        <v>0</v>
      </c>
      <c r="D141" s="252">
        <f>+D142+D143+D145+D146+D144</f>
        <v>0</v>
      </c>
      <c r="E141" s="204">
        <f>+E142+E143+E145+E146+E144</f>
        <v>0</v>
      </c>
      <c r="K141" s="97"/>
    </row>
    <row r="142" spans="1:5" ht="12.75">
      <c r="A142" s="192" t="s">
        <v>59</v>
      </c>
      <c r="B142" s="7" t="s">
        <v>266</v>
      </c>
      <c r="C142" s="162"/>
      <c r="D142" s="250"/>
      <c r="E142" s="296">
        <f>C142+D142</f>
        <v>0</v>
      </c>
    </row>
    <row r="143" spans="1:5" ht="12" customHeight="1">
      <c r="A143" s="192" t="s">
        <v>60</v>
      </c>
      <c r="B143" s="7" t="s">
        <v>267</v>
      </c>
      <c r="C143" s="162"/>
      <c r="D143" s="250"/>
      <c r="E143" s="296">
        <f>C143+D143</f>
        <v>0</v>
      </c>
    </row>
    <row r="144" spans="1:5" ht="12" customHeight="1">
      <c r="A144" s="192" t="s">
        <v>180</v>
      </c>
      <c r="B144" s="7" t="s">
        <v>412</v>
      </c>
      <c r="C144" s="162"/>
      <c r="D144" s="250"/>
      <c r="E144" s="296">
        <f>C144+D144</f>
        <v>0</v>
      </c>
    </row>
    <row r="145" spans="1:5" s="55" customFormat="1" ht="12" customHeight="1">
      <c r="A145" s="192" t="s">
        <v>181</v>
      </c>
      <c r="B145" s="7" t="s">
        <v>357</v>
      </c>
      <c r="C145" s="162"/>
      <c r="D145" s="250"/>
      <c r="E145" s="296">
        <f>C145+D145</f>
        <v>0</v>
      </c>
    </row>
    <row r="146" spans="1:5" s="55" customFormat="1" ht="12" customHeight="1" thickBot="1">
      <c r="A146" s="201" t="s">
        <v>182</v>
      </c>
      <c r="B146" s="5" t="s">
        <v>286</v>
      </c>
      <c r="C146" s="162"/>
      <c r="D146" s="250"/>
      <c r="E146" s="296">
        <f>C146+D146</f>
        <v>0</v>
      </c>
    </row>
    <row r="147" spans="1:5" s="55" customFormat="1" ht="12" customHeight="1" thickBot="1">
      <c r="A147" s="23" t="s">
        <v>13</v>
      </c>
      <c r="B147" s="59" t="s">
        <v>358</v>
      </c>
      <c r="C147" s="240">
        <f>+C148+C149+C150+C151+C152</f>
        <v>0</v>
      </c>
      <c r="D147" s="253">
        <f>+D148+D149+D150+D151+D152</f>
        <v>0</v>
      </c>
      <c r="E147" s="235">
        <f>+E148+E149+E150+E151+E152</f>
        <v>0</v>
      </c>
    </row>
    <row r="148" spans="1:5" s="55" customFormat="1" ht="12" customHeight="1">
      <c r="A148" s="192" t="s">
        <v>61</v>
      </c>
      <c r="B148" s="7" t="s">
        <v>353</v>
      </c>
      <c r="C148" s="162"/>
      <c r="D148" s="250"/>
      <c r="E148" s="296">
        <f aca="true" t="shared" si="7" ref="E148:E154">C148+D148</f>
        <v>0</v>
      </c>
    </row>
    <row r="149" spans="1:5" s="55" customFormat="1" ht="12" customHeight="1">
      <c r="A149" s="192" t="s">
        <v>62</v>
      </c>
      <c r="B149" s="7" t="s">
        <v>360</v>
      </c>
      <c r="C149" s="162"/>
      <c r="D149" s="250"/>
      <c r="E149" s="296">
        <f t="shared" si="7"/>
        <v>0</v>
      </c>
    </row>
    <row r="150" spans="1:5" s="55" customFormat="1" ht="12" customHeight="1">
      <c r="A150" s="192" t="s">
        <v>192</v>
      </c>
      <c r="B150" s="7" t="s">
        <v>355</v>
      </c>
      <c r="C150" s="162"/>
      <c r="D150" s="250"/>
      <c r="E150" s="296">
        <f t="shared" si="7"/>
        <v>0</v>
      </c>
    </row>
    <row r="151" spans="1:5" s="55" customFormat="1" ht="12" customHeight="1">
      <c r="A151" s="192" t="s">
        <v>193</v>
      </c>
      <c r="B151" s="7" t="s">
        <v>400</v>
      </c>
      <c r="C151" s="162"/>
      <c r="D151" s="250"/>
      <c r="E151" s="296">
        <f t="shared" si="7"/>
        <v>0</v>
      </c>
    </row>
    <row r="152" spans="1:5" ht="12.75" customHeight="1" thickBot="1">
      <c r="A152" s="201" t="s">
        <v>359</v>
      </c>
      <c r="B152" s="5" t="s">
        <v>362</v>
      </c>
      <c r="C152" s="164"/>
      <c r="D152" s="251"/>
      <c r="E152" s="297">
        <f t="shared" si="7"/>
        <v>0</v>
      </c>
    </row>
    <row r="153" spans="1:5" ht="12.75" customHeight="1" thickBot="1">
      <c r="A153" s="232" t="s">
        <v>14</v>
      </c>
      <c r="B153" s="59" t="s">
        <v>363</v>
      </c>
      <c r="C153" s="241"/>
      <c r="D153" s="254"/>
      <c r="E153" s="235">
        <f t="shared" si="7"/>
        <v>0</v>
      </c>
    </row>
    <row r="154" spans="1:5" ht="12.75" customHeight="1" thickBot="1">
      <c r="A154" s="232" t="s">
        <v>15</v>
      </c>
      <c r="B154" s="59" t="s">
        <v>364</v>
      </c>
      <c r="C154" s="241"/>
      <c r="D154" s="254"/>
      <c r="E154" s="235">
        <f t="shared" si="7"/>
        <v>0</v>
      </c>
    </row>
    <row r="155" spans="1:5" ht="12" customHeight="1" thickBot="1">
      <c r="A155" s="23" t="s">
        <v>16</v>
      </c>
      <c r="B155" s="59" t="s">
        <v>366</v>
      </c>
      <c r="C155" s="242">
        <f>+C130+C134+C141+C147+C153+C154</f>
        <v>0</v>
      </c>
      <c r="D155" s="255">
        <f>+D130+D134+D141+D147+D153+D154</f>
        <v>0</v>
      </c>
      <c r="E155" s="236">
        <f>+E130+E134+E141+E147+E153+E154</f>
        <v>0</v>
      </c>
    </row>
    <row r="156" spans="1:5" ht="15" customHeight="1" thickBot="1">
      <c r="A156" s="203" t="s">
        <v>17</v>
      </c>
      <c r="B156" s="149" t="s">
        <v>365</v>
      </c>
      <c r="C156" s="242">
        <f>+C129+C155</f>
        <v>20772761</v>
      </c>
      <c r="D156" s="255">
        <f>+D129+D155</f>
        <v>0</v>
      </c>
      <c r="E156" s="236">
        <f>+E129+E155</f>
        <v>20772761</v>
      </c>
    </row>
    <row r="157" spans="1:5" ht="13.5" thickBot="1">
      <c r="A157" s="152"/>
      <c r="B157" s="153"/>
      <c r="C157" s="154"/>
      <c r="D157" s="154"/>
      <c r="E157" s="154"/>
    </row>
    <row r="158" spans="1:5" ht="15" customHeight="1" thickBot="1">
      <c r="A158" s="95" t="s">
        <v>401</v>
      </c>
      <c r="B158" s="96"/>
      <c r="C158" s="287">
        <v>6</v>
      </c>
      <c r="D158" s="287"/>
      <c r="E158" s="303">
        <f>C158+D158</f>
        <v>6</v>
      </c>
    </row>
    <row r="159" spans="1:5" ht="14.25" customHeight="1" thickBot="1">
      <c r="A159" s="95" t="s">
        <v>123</v>
      </c>
      <c r="B159" s="96"/>
      <c r="C159" s="287">
        <v>0</v>
      </c>
      <c r="D159" s="287"/>
      <c r="E159" s="303">
        <f>C159+D159</f>
        <v>0</v>
      </c>
    </row>
  </sheetData>
  <sheetProtection formatCells="0"/>
  <mergeCells count="6">
    <mergeCell ref="B3:D3"/>
    <mergeCell ref="B4:D4"/>
    <mergeCell ref="A8:E8"/>
    <mergeCell ref="A93:E93"/>
    <mergeCell ref="A1:E1"/>
    <mergeCell ref="A2:E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0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2"/>
  <sheetViews>
    <sheetView zoomScale="130" zoomScaleNormal="130" workbookViewId="0" topLeftCell="A1">
      <selection activeCell="E6" sqref="E6"/>
    </sheetView>
  </sheetViews>
  <sheetFormatPr defaultColWidth="9.00390625" defaultRowHeight="12.75"/>
  <cols>
    <col min="1" max="1" width="13.00390625" style="93" customWidth="1"/>
    <col min="2" max="2" width="59.00390625" style="94" customWidth="1"/>
    <col min="3" max="5" width="15.875" style="94" customWidth="1"/>
    <col min="6" max="16384" width="9.375" style="94" customWidth="1"/>
  </cols>
  <sheetData>
    <row r="1" spans="1:5" s="1" customFormat="1" ht="16.5" customHeight="1">
      <c r="A1" s="469" t="s">
        <v>564</v>
      </c>
      <c r="B1" s="469"/>
      <c r="C1" s="469"/>
      <c r="D1" s="469"/>
      <c r="E1" s="469"/>
    </row>
    <row r="2" spans="1:5" s="51" customFormat="1" ht="21" customHeight="1" thickBot="1">
      <c r="A2" s="470" t="s">
        <v>544</v>
      </c>
      <c r="B2" s="470"/>
      <c r="C2" s="470"/>
      <c r="D2" s="470"/>
      <c r="E2" s="470"/>
    </row>
    <row r="3" spans="1:5" s="212" customFormat="1" ht="24.75" thickBot="1">
      <c r="A3" s="75" t="s">
        <v>437</v>
      </c>
      <c r="B3" s="471" t="s">
        <v>483</v>
      </c>
      <c r="C3" s="472"/>
      <c r="D3" s="473"/>
      <c r="E3" s="290" t="s">
        <v>42</v>
      </c>
    </row>
    <row r="4" spans="1:5" s="212" customFormat="1" ht="24.75" thickBot="1">
      <c r="A4" s="75" t="s">
        <v>121</v>
      </c>
      <c r="B4" s="471" t="s">
        <v>294</v>
      </c>
      <c r="C4" s="472"/>
      <c r="D4" s="473"/>
      <c r="E4" s="290" t="s">
        <v>38</v>
      </c>
    </row>
    <row r="5" spans="1:5" s="213" customFormat="1" ht="15.75" customHeight="1" thickBot="1">
      <c r="A5" s="82"/>
      <c r="B5" s="82"/>
      <c r="C5" s="83"/>
      <c r="D5" s="52"/>
      <c r="E5" s="83" t="str">
        <f>'12. sz. mell'!E5</f>
        <v>Forintban!</v>
      </c>
    </row>
    <row r="6" spans="1:5" ht="24.75" thickBot="1">
      <c r="A6" s="168" t="s">
        <v>122</v>
      </c>
      <c r="B6" s="84" t="s">
        <v>476</v>
      </c>
      <c r="C6" s="319" t="s">
        <v>414</v>
      </c>
      <c r="D6" s="319" t="s">
        <v>470</v>
      </c>
      <c r="E6" s="320" t="str">
        <f>+CONCATENATE(LEFT(ÖSSZEFÜGGÉSEK!A6,4),". VII. 25.",CHAR(10),"Módosítás utáni")</f>
        <v>2017. VII. 25.
Módosítás utáni</v>
      </c>
    </row>
    <row r="7" spans="1:5" s="214" customFormat="1" ht="12.75" customHeight="1" thickBot="1">
      <c r="A7" s="76" t="s">
        <v>380</v>
      </c>
      <c r="B7" s="77" t="s">
        <v>381</v>
      </c>
      <c r="C7" s="77" t="s">
        <v>382</v>
      </c>
      <c r="D7" s="282" t="s">
        <v>384</v>
      </c>
      <c r="E7" s="329" t="s">
        <v>474</v>
      </c>
    </row>
    <row r="8" spans="1:5" s="214" customFormat="1" ht="15.75" customHeight="1" thickBot="1">
      <c r="A8" s="465" t="s">
        <v>39</v>
      </c>
      <c r="B8" s="466"/>
      <c r="C8" s="466"/>
      <c r="D8" s="466"/>
      <c r="E8" s="467"/>
    </row>
    <row r="9" spans="1:5" s="148" customFormat="1" ht="12" customHeight="1" thickBot="1">
      <c r="A9" s="76" t="s">
        <v>7</v>
      </c>
      <c r="B9" s="85" t="s">
        <v>402</v>
      </c>
      <c r="C9" s="109">
        <f>SUM(C10:C20)</f>
        <v>0</v>
      </c>
      <c r="D9" s="109">
        <f>SUM(D10:D20)</f>
        <v>0</v>
      </c>
      <c r="E9" s="143">
        <f>SUM(E10:E20)</f>
        <v>0</v>
      </c>
    </row>
    <row r="10" spans="1:5" s="148" customFormat="1" ht="12" customHeight="1">
      <c r="A10" s="207" t="s">
        <v>63</v>
      </c>
      <c r="B10" s="8" t="s">
        <v>169</v>
      </c>
      <c r="C10" s="268"/>
      <c r="D10" s="268"/>
      <c r="E10" s="321">
        <f>C10+D10</f>
        <v>0</v>
      </c>
    </row>
    <row r="11" spans="1:5" s="148" customFormat="1" ht="12" customHeight="1">
      <c r="A11" s="208" t="s">
        <v>64</v>
      </c>
      <c r="B11" s="6" t="s">
        <v>170</v>
      </c>
      <c r="C11" s="106"/>
      <c r="D11" s="106"/>
      <c r="E11" s="313">
        <f aca="true" t="shared" si="0" ref="E11:E19">C11+D11</f>
        <v>0</v>
      </c>
    </row>
    <row r="12" spans="1:5" s="148" customFormat="1" ht="12" customHeight="1">
      <c r="A12" s="208" t="s">
        <v>65</v>
      </c>
      <c r="B12" s="6" t="s">
        <v>171</v>
      </c>
      <c r="C12" s="106"/>
      <c r="D12" s="106"/>
      <c r="E12" s="313">
        <f t="shared" si="0"/>
        <v>0</v>
      </c>
    </row>
    <row r="13" spans="1:5" s="148" customFormat="1" ht="12" customHeight="1">
      <c r="A13" s="208" t="s">
        <v>66</v>
      </c>
      <c r="B13" s="6" t="s">
        <v>172</v>
      </c>
      <c r="C13" s="106"/>
      <c r="D13" s="106"/>
      <c r="E13" s="313">
        <f t="shared" si="0"/>
        <v>0</v>
      </c>
    </row>
    <row r="14" spans="1:5" s="148" customFormat="1" ht="12" customHeight="1">
      <c r="A14" s="208" t="s">
        <v>83</v>
      </c>
      <c r="B14" s="6" t="s">
        <v>173</v>
      </c>
      <c r="C14" s="106"/>
      <c r="D14" s="106"/>
      <c r="E14" s="313">
        <f t="shared" si="0"/>
        <v>0</v>
      </c>
    </row>
    <row r="15" spans="1:5" s="148" customFormat="1" ht="12" customHeight="1">
      <c r="A15" s="208" t="s">
        <v>67</v>
      </c>
      <c r="B15" s="6" t="s">
        <v>296</v>
      </c>
      <c r="C15" s="106"/>
      <c r="D15" s="106"/>
      <c r="E15" s="313">
        <f t="shared" si="0"/>
        <v>0</v>
      </c>
    </row>
    <row r="16" spans="1:5" s="148" customFormat="1" ht="12" customHeight="1">
      <c r="A16" s="208" t="s">
        <v>68</v>
      </c>
      <c r="B16" s="5" t="s">
        <v>297</v>
      </c>
      <c r="C16" s="106"/>
      <c r="D16" s="106"/>
      <c r="E16" s="313">
        <f t="shared" si="0"/>
        <v>0</v>
      </c>
    </row>
    <row r="17" spans="1:5" s="148" customFormat="1" ht="12" customHeight="1">
      <c r="A17" s="208" t="s">
        <v>75</v>
      </c>
      <c r="B17" s="6" t="s">
        <v>176</v>
      </c>
      <c r="C17" s="266"/>
      <c r="D17" s="266"/>
      <c r="E17" s="314">
        <f t="shared" si="0"/>
        <v>0</v>
      </c>
    </row>
    <row r="18" spans="1:5" s="215" customFormat="1" ht="12" customHeight="1">
      <c r="A18" s="208" t="s">
        <v>76</v>
      </c>
      <c r="B18" s="6" t="s">
        <v>177</v>
      </c>
      <c r="C18" s="106"/>
      <c r="D18" s="106"/>
      <c r="E18" s="313">
        <f t="shared" si="0"/>
        <v>0</v>
      </c>
    </row>
    <row r="19" spans="1:5" s="215" customFormat="1" ht="12" customHeight="1">
      <c r="A19" s="208" t="s">
        <v>77</v>
      </c>
      <c r="B19" s="6" t="s">
        <v>329</v>
      </c>
      <c r="C19" s="108"/>
      <c r="D19" s="108"/>
      <c r="E19" s="322">
        <f t="shared" si="0"/>
        <v>0</v>
      </c>
    </row>
    <row r="20" spans="1:5" s="215" customFormat="1" ht="12" customHeight="1" thickBot="1">
      <c r="A20" s="208" t="s">
        <v>78</v>
      </c>
      <c r="B20" s="5" t="s">
        <v>178</v>
      </c>
      <c r="C20" s="108"/>
      <c r="D20" s="108"/>
      <c r="E20" s="322">
        <f>C20+D20</f>
        <v>0</v>
      </c>
    </row>
    <row r="21" spans="1:5" s="148" customFormat="1" ht="12" customHeight="1" thickBot="1">
      <c r="A21" s="76" t="s">
        <v>8</v>
      </c>
      <c r="B21" s="85" t="s">
        <v>298</v>
      </c>
      <c r="C21" s="109">
        <f>SUM(C22:C24)</f>
        <v>0</v>
      </c>
      <c r="D21" s="109">
        <f>SUM(D22:D24)</f>
        <v>0</v>
      </c>
      <c r="E21" s="143">
        <f>SUM(E22:E24)</f>
        <v>0</v>
      </c>
    </row>
    <row r="22" spans="1:5" s="215" customFormat="1" ht="12" customHeight="1">
      <c r="A22" s="208" t="s">
        <v>69</v>
      </c>
      <c r="B22" s="7" t="s">
        <v>151</v>
      </c>
      <c r="C22" s="106"/>
      <c r="D22" s="106"/>
      <c r="E22" s="313">
        <f>C22+D22</f>
        <v>0</v>
      </c>
    </row>
    <row r="23" spans="1:5" s="215" customFormat="1" ht="12" customHeight="1">
      <c r="A23" s="208" t="s">
        <v>70</v>
      </c>
      <c r="B23" s="6" t="s">
        <v>299</v>
      </c>
      <c r="C23" s="106"/>
      <c r="D23" s="106"/>
      <c r="E23" s="313">
        <f>C23+D23</f>
        <v>0</v>
      </c>
    </row>
    <row r="24" spans="1:5" s="215" customFormat="1" ht="12" customHeight="1">
      <c r="A24" s="208" t="s">
        <v>71</v>
      </c>
      <c r="B24" s="6" t="s">
        <v>300</v>
      </c>
      <c r="C24" s="106"/>
      <c r="D24" s="106"/>
      <c r="E24" s="313">
        <f>C24+D24</f>
        <v>0</v>
      </c>
    </row>
    <row r="25" spans="1:5" s="215" customFormat="1" ht="12" customHeight="1" thickBot="1">
      <c r="A25" s="208" t="s">
        <v>72</v>
      </c>
      <c r="B25" s="6" t="s">
        <v>403</v>
      </c>
      <c r="C25" s="106"/>
      <c r="D25" s="106"/>
      <c r="E25" s="313">
        <f>C25+D25</f>
        <v>0</v>
      </c>
    </row>
    <row r="26" spans="1:5" s="215" customFormat="1" ht="12" customHeight="1" thickBot="1">
      <c r="A26" s="78" t="s">
        <v>9</v>
      </c>
      <c r="B26" s="59" t="s">
        <v>99</v>
      </c>
      <c r="C26" s="291"/>
      <c r="D26" s="291"/>
      <c r="E26" s="143"/>
    </row>
    <row r="27" spans="1:5" s="215" customFormat="1" ht="12" customHeight="1" thickBot="1">
      <c r="A27" s="78" t="s">
        <v>10</v>
      </c>
      <c r="B27" s="59" t="s">
        <v>404</v>
      </c>
      <c r="C27" s="109">
        <f>+C28+C29+C30</f>
        <v>0</v>
      </c>
      <c r="D27" s="109">
        <f>+D28+D29+D30</f>
        <v>0</v>
      </c>
      <c r="E27" s="143">
        <f>+E28+E29+E30</f>
        <v>0</v>
      </c>
    </row>
    <row r="28" spans="1:5" s="215" customFormat="1" ht="12" customHeight="1">
      <c r="A28" s="209" t="s">
        <v>160</v>
      </c>
      <c r="B28" s="210" t="s">
        <v>156</v>
      </c>
      <c r="C28" s="267"/>
      <c r="D28" s="267"/>
      <c r="E28" s="315">
        <f>C28+D28</f>
        <v>0</v>
      </c>
    </row>
    <row r="29" spans="1:5" s="215" customFormat="1" ht="12" customHeight="1">
      <c r="A29" s="209" t="s">
        <v>161</v>
      </c>
      <c r="B29" s="210" t="s">
        <v>299</v>
      </c>
      <c r="C29" s="106"/>
      <c r="D29" s="106"/>
      <c r="E29" s="313">
        <f>C29+D29</f>
        <v>0</v>
      </c>
    </row>
    <row r="30" spans="1:5" s="215" customFormat="1" ht="12" customHeight="1">
      <c r="A30" s="209" t="s">
        <v>162</v>
      </c>
      <c r="B30" s="211" t="s">
        <v>302</v>
      </c>
      <c r="C30" s="106"/>
      <c r="D30" s="106"/>
      <c r="E30" s="313">
        <f>C30+D30</f>
        <v>0</v>
      </c>
    </row>
    <row r="31" spans="1:5" s="215" customFormat="1" ht="12" customHeight="1" thickBot="1">
      <c r="A31" s="208" t="s">
        <v>163</v>
      </c>
      <c r="B31" s="64" t="s">
        <v>405</v>
      </c>
      <c r="C31" s="50"/>
      <c r="D31" s="50"/>
      <c r="E31" s="323">
        <f>C31+D31</f>
        <v>0</v>
      </c>
    </row>
    <row r="32" spans="1:5" s="215" customFormat="1" ht="12" customHeight="1" thickBot="1">
      <c r="A32" s="78" t="s">
        <v>11</v>
      </c>
      <c r="B32" s="59" t="s">
        <v>303</v>
      </c>
      <c r="C32" s="109">
        <f>+C33+C34+C35</f>
        <v>0</v>
      </c>
      <c r="D32" s="109">
        <f>+D33+D34+D35</f>
        <v>0</v>
      </c>
      <c r="E32" s="143">
        <f>+E33+E34+E35</f>
        <v>0</v>
      </c>
    </row>
    <row r="33" spans="1:5" s="215" customFormat="1" ht="12" customHeight="1">
      <c r="A33" s="209" t="s">
        <v>56</v>
      </c>
      <c r="B33" s="210" t="s">
        <v>183</v>
      </c>
      <c r="C33" s="267"/>
      <c r="D33" s="267"/>
      <c r="E33" s="315">
        <f>C33+D33</f>
        <v>0</v>
      </c>
    </row>
    <row r="34" spans="1:5" s="215" customFormat="1" ht="12" customHeight="1">
      <c r="A34" s="209" t="s">
        <v>57</v>
      </c>
      <c r="B34" s="211" t="s">
        <v>184</v>
      </c>
      <c r="C34" s="110"/>
      <c r="D34" s="110"/>
      <c r="E34" s="310">
        <f>C34+D34</f>
        <v>0</v>
      </c>
    </row>
    <row r="35" spans="1:5" s="215" customFormat="1" ht="12" customHeight="1" thickBot="1">
      <c r="A35" s="208" t="s">
        <v>58</v>
      </c>
      <c r="B35" s="64" t="s">
        <v>185</v>
      </c>
      <c r="C35" s="50"/>
      <c r="D35" s="50"/>
      <c r="E35" s="323">
        <f>C35+D35</f>
        <v>0</v>
      </c>
    </row>
    <row r="36" spans="1:5" s="148" customFormat="1" ht="12" customHeight="1" thickBot="1">
      <c r="A36" s="78" t="s">
        <v>12</v>
      </c>
      <c r="B36" s="59" t="s">
        <v>271</v>
      </c>
      <c r="C36" s="291"/>
      <c r="D36" s="291"/>
      <c r="E36" s="143">
        <f>C36+D36</f>
        <v>0</v>
      </c>
    </row>
    <row r="37" spans="1:5" s="148" customFormat="1" ht="12" customHeight="1" thickBot="1">
      <c r="A37" s="78" t="s">
        <v>13</v>
      </c>
      <c r="B37" s="59" t="s">
        <v>304</v>
      </c>
      <c r="C37" s="291"/>
      <c r="D37" s="291"/>
      <c r="E37" s="143">
        <f>C37+D37</f>
        <v>0</v>
      </c>
    </row>
    <row r="38" spans="1:5" s="148" customFormat="1" ht="12" customHeight="1" thickBot="1">
      <c r="A38" s="76" t="s">
        <v>14</v>
      </c>
      <c r="B38" s="59" t="s">
        <v>305</v>
      </c>
      <c r="C38" s="109">
        <f>+C9+C21+C26+C27+C32+C36+C37</f>
        <v>0</v>
      </c>
      <c r="D38" s="109">
        <f>+D9+D21+D26+D27+D32+D36+D37</f>
        <v>0</v>
      </c>
      <c r="E38" s="143">
        <f>+E9+E21+E26+E27+E32+E36+E37</f>
        <v>0</v>
      </c>
    </row>
    <row r="39" spans="1:5" s="148" customFormat="1" ht="12" customHeight="1" thickBot="1">
      <c r="A39" s="86" t="s">
        <v>15</v>
      </c>
      <c r="B39" s="59" t="s">
        <v>306</v>
      </c>
      <c r="C39" s="109">
        <f>+C40+C41+C42</f>
        <v>51601940</v>
      </c>
      <c r="D39" s="109">
        <f>+D40+D41+D42</f>
        <v>2545629</v>
      </c>
      <c r="E39" s="143">
        <f>+E40+E41+E42</f>
        <v>54147569</v>
      </c>
    </row>
    <row r="40" spans="1:5" s="148" customFormat="1" ht="12" customHeight="1">
      <c r="A40" s="209" t="s">
        <v>307</v>
      </c>
      <c r="B40" s="210" t="s">
        <v>133</v>
      </c>
      <c r="C40" s="267"/>
      <c r="D40" s="267">
        <v>551033</v>
      </c>
      <c r="E40" s="315">
        <f>C40+D40</f>
        <v>551033</v>
      </c>
    </row>
    <row r="41" spans="1:5" s="148" customFormat="1" ht="12" customHeight="1">
      <c r="A41" s="209" t="s">
        <v>308</v>
      </c>
      <c r="B41" s="211" t="s">
        <v>2</v>
      </c>
      <c r="C41" s="110"/>
      <c r="D41" s="110"/>
      <c r="E41" s="310">
        <f>C41+D41</f>
        <v>0</v>
      </c>
    </row>
    <row r="42" spans="1:5" s="215" customFormat="1" ht="12" customHeight="1" thickBot="1">
      <c r="A42" s="351" t="s">
        <v>309</v>
      </c>
      <c r="B42" s="352" t="s">
        <v>310</v>
      </c>
      <c r="C42" s="334">
        <v>51601940</v>
      </c>
      <c r="D42" s="324">
        <v>1994596</v>
      </c>
      <c r="E42" s="354">
        <f>C42+D42</f>
        <v>53596536</v>
      </c>
    </row>
    <row r="43" spans="1:5" s="215" customFormat="1" ht="15" customHeight="1" thickBot="1">
      <c r="A43" s="86" t="s">
        <v>16</v>
      </c>
      <c r="B43" s="87" t="s">
        <v>311</v>
      </c>
      <c r="C43" s="292">
        <f>+C38+C39</f>
        <v>51601940</v>
      </c>
      <c r="D43" s="292">
        <f>+D38+D39</f>
        <v>2545629</v>
      </c>
      <c r="E43" s="146">
        <f>+E38+E39</f>
        <v>54147569</v>
      </c>
    </row>
    <row r="44" spans="1:3" s="215" customFormat="1" ht="15" customHeight="1">
      <c r="A44" s="88"/>
      <c r="B44" s="89"/>
      <c r="C44" s="144"/>
    </row>
    <row r="45" spans="1:3" ht="13.5" thickBot="1">
      <c r="A45" s="90"/>
      <c r="B45" s="91"/>
      <c r="C45" s="145"/>
    </row>
    <row r="46" spans="1:5" s="214" customFormat="1" ht="16.5" customHeight="1" thickBot="1">
      <c r="A46" s="465" t="s">
        <v>40</v>
      </c>
      <c r="B46" s="466"/>
      <c r="C46" s="466"/>
      <c r="D46" s="466"/>
      <c r="E46" s="467"/>
    </row>
    <row r="47" spans="1:5" s="216" customFormat="1" ht="12" customHeight="1" thickBot="1">
      <c r="A47" s="78" t="s">
        <v>7</v>
      </c>
      <c r="B47" s="59" t="s">
        <v>312</v>
      </c>
      <c r="C47" s="109">
        <f>SUM(C48:C52)</f>
        <v>49061940</v>
      </c>
      <c r="D47" s="109">
        <f>SUM(D48:D52)</f>
        <v>2545629</v>
      </c>
      <c r="E47" s="143">
        <f>SUM(E48:E52)</f>
        <v>51607569</v>
      </c>
    </row>
    <row r="48" spans="1:5" ht="12" customHeight="1">
      <c r="A48" s="209" t="s">
        <v>63</v>
      </c>
      <c r="B48" s="7" t="s">
        <v>36</v>
      </c>
      <c r="C48" s="267">
        <v>30637000</v>
      </c>
      <c r="D48" s="267">
        <v>200000</v>
      </c>
      <c r="E48" s="315">
        <f>C48+D48</f>
        <v>30837000</v>
      </c>
    </row>
    <row r="49" spans="1:5" ht="12" customHeight="1">
      <c r="A49" s="208" t="s">
        <v>64</v>
      </c>
      <c r="B49" s="6" t="s">
        <v>108</v>
      </c>
      <c r="C49" s="49">
        <v>7128820</v>
      </c>
      <c r="D49" s="49">
        <v>44000</v>
      </c>
      <c r="E49" s="311">
        <f>C49+D49</f>
        <v>7172820</v>
      </c>
    </row>
    <row r="50" spans="1:5" ht="12" customHeight="1">
      <c r="A50" s="208" t="s">
        <v>65</v>
      </c>
      <c r="B50" s="6" t="s">
        <v>82</v>
      </c>
      <c r="C50" s="49">
        <v>11296120</v>
      </c>
      <c r="D50" s="49">
        <f>307033+1994596</f>
        <v>2301629</v>
      </c>
      <c r="E50" s="311">
        <f>C50+D50</f>
        <v>13597749</v>
      </c>
    </row>
    <row r="51" spans="1:5" ht="12" customHeight="1">
      <c r="A51" s="208" t="s">
        <v>66</v>
      </c>
      <c r="B51" s="6" t="s">
        <v>109</v>
      </c>
      <c r="C51" s="49"/>
      <c r="D51" s="49"/>
      <c r="E51" s="311">
        <f>C51+D51</f>
        <v>0</v>
      </c>
    </row>
    <row r="52" spans="1:5" ht="12" customHeight="1" thickBot="1">
      <c r="A52" s="208" t="s">
        <v>83</v>
      </c>
      <c r="B52" s="6" t="s">
        <v>110</v>
      </c>
      <c r="C52" s="49"/>
      <c r="D52" s="49"/>
      <c r="E52" s="311">
        <f>C52+D52</f>
        <v>0</v>
      </c>
    </row>
    <row r="53" spans="1:5" ht="12" customHeight="1" thickBot="1">
      <c r="A53" s="78" t="s">
        <v>8</v>
      </c>
      <c r="B53" s="59" t="s">
        <v>313</v>
      </c>
      <c r="C53" s="109">
        <f>SUM(C54:C56)</f>
        <v>2540000</v>
      </c>
      <c r="D53" s="109">
        <f>SUM(D54:D56)</f>
        <v>0</v>
      </c>
      <c r="E53" s="143">
        <f>SUM(E54:E56)</f>
        <v>2540000</v>
      </c>
    </row>
    <row r="54" spans="1:5" s="216" customFormat="1" ht="12" customHeight="1">
      <c r="A54" s="209" t="s">
        <v>69</v>
      </c>
      <c r="B54" s="7" t="s">
        <v>126</v>
      </c>
      <c r="C54" s="267">
        <v>2540000</v>
      </c>
      <c r="D54" s="61"/>
      <c r="E54" s="315">
        <f>C54+D54</f>
        <v>2540000</v>
      </c>
    </row>
    <row r="55" spans="1:5" ht="12" customHeight="1">
      <c r="A55" s="208" t="s">
        <v>70</v>
      </c>
      <c r="B55" s="6" t="s">
        <v>112</v>
      </c>
      <c r="C55" s="49"/>
      <c r="D55" s="49"/>
      <c r="E55" s="311">
        <f>C55+D55</f>
        <v>0</v>
      </c>
    </row>
    <row r="56" spans="1:5" ht="12" customHeight="1">
      <c r="A56" s="208" t="s">
        <v>71</v>
      </c>
      <c r="B56" s="6" t="s">
        <v>41</v>
      </c>
      <c r="C56" s="49"/>
      <c r="D56" s="49"/>
      <c r="E56" s="311">
        <f>C56+D56</f>
        <v>0</v>
      </c>
    </row>
    <row r="57" spans="1:5" ht="12" customHeight="1" thickBot="1">
      <c r="A57" s="208" t="s">
        <v>72</v>
      </c>
      <c r="B57" s="6" t="s">
        <v>406</v>
      </c>
      <c r="C57" s="49"/>
      <c r="D57" s="49"/>
      <c r="E57" s="311">
        <f>C57+D57</f>
        <v>0</v>
      </c>
    </row>
    <row r="58" spans="1:5" ht="12" customHeight="1" thickBot="1">
      <c r="A58" s="78" t="s">
        <v>9</v>
      </c>
      <c r="B58" s="59" t="s">
        <v>4</v>
      </c>
      <c r="C58" s="291"/>
      <c r="D58" s="291"/>
      <c r="E58" s="143">
        <f>C58+D58</f>
        <v>0</v>
      </c>
    </row>
    <row r="59" spans="1:5" ht="15" customHeight="1" thickBot="1">
      <c r="A59" s="78" t="s">
        <v>10</v>
      </c>
      <c r="B59" s="92" t="s">
        <v>410</v>
      </c>
      <c r="C59" s="292">
        <f>+C47+C53+C58</f>
        <v>51601940</v>
      </c>
      <c r="D59" s="292">
        <f>+D47+D53+D58</f>
        <v>2545629</v>
      </c>
      <c r="E59" s="146">
        <f>+E47+E53+E58</f>
        <v>54147569</v>
      </c>
    </row>
    <row r="60" spans="3:5" ht="13.5" thickBot="1">
      <c r="C60" s="147"/>
      <c r="D60" s="147"/>
      <c r="E60" s="147"/>
    </row>
    <row r="61" spans="1:5" ht="15" customHeight="1" thickBot="1">
      <c r="A61" s="95" t="s">
        <v>401</v>
      </c>
      <c r="B61" s="96"/>
      <c r="C61" s="287">
        <v>9</v>
      </c>
      <c r="D61" s="356"/>
      <c r="E61" s="303">
        <f>C61+D61</f>
        <v>9</v>
      </c>
    </row>
    <row r="62" spans="1:5" ht="14.25" customHeight="1" thickBot="1">
      <c r="A62" s="358" t="s">
        <v>123</v>
      </c>
      <c r="B62" s="359"/>
      <c r="C62" s="357"/>
      <c r="D62" s="357"/>
      <c r="E62" s="360">
        <f>C62+D62</f>
        <v>0</v>
      </c>
    </row>
  </sheetData>
  <sheetProtection formatCells="0"/>
  <mergeCells count="6">
    <mergeCell ref="B3:D3"/>
    <mergeCell ref="B4:D4"/>
    <mergeCell ref="A8:E8"/>
    <mergeCell ref="A46:E46"/>
    <mergeCell ref="A1:E1"/>
    <mergeCell ref="A2:E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2"/>
  <sheetViews>
    <sheetView zoomScale="130" zoomScaleNormal="130" workbookViewId="0" topLeftCell="A1">
      <selection activeCell="E6" sqref="E6"/>
    </sheetView>
  </sheetViews>
  <sheetFormatPr defaultColWidth="9.00390625" defaultRowHeight="12.75"/>
  <cols>
    <col min="1" max="1" width="13.00390625" style="93" customWidth="1"/>
    <col min="2" max="2" width="59.00390625" style="94" customWidth="1"/>
    <col min="3" max="5" width="15.875" style="94" customWidth="1"/>
    <col min="6" max="16384" width="9.375" style="94" customWidth="1"/>
  </cols>
  <sheetData>
    <row r="1" spans="1:5" s="1" customFormat="1" ht="16.5" customHeight="1">
      <c r="A1" s="469" t="s">
        <v>565</v>
      </c>
      <c r="B1" s="469"/>
      <c r="C1" s="469"/>
      <c r="D1" s="469"/>
      <c r="E1" s="469"/>
    </row>
    <row r="2" spans="1:5" s="51" customFormat="1" ht="21" customHeight="1" thickBot="1">
      <c r="A2" s="470" t="s">
        <v>545</v>
      </c>
      <c r="B2" s="470"/>
      <c r="C2" s="470"/>
      <c r="D2" s="470"/>
      <c r="E2" s="470"/>
    </row>
    <row r="3" spans="1:5" s="212" customFormat="1" ht="24.75" thickBot="1">
      <c r="A3" s="75" t="s">
        <v>437</v>
      </c>
      <c r="B3" s="471" t="s">
        <v>295</v>
      </c>
      <c r="C3" s="472"/>
      <c r="D3" s="473"/>
      <c r="E3" s="290" t="s">
        <v>42</v>
      </c>
    </row>
    <row r="4" spans="1:5" s="212" customFormat="1" ht="24.75" thickBot="1">
      <c r="A4" s="75" t="s">
        <v>121</v>
      </c>
      <c r="B4" s="471" t="s">
        <v>314</v>
      </c>
      <c r="C4" s="472"/>
      <c r="D4" s="473"/>
      <c r="E4" s="290" t="s">
        <v>42</v>
      </c>
    </row>
    <row r="5" spans="1:5" s="213" customFormat="1" ht="15.75" customHeight="1" thickBot="1">
      <c r="A5" s="82"/>
      <c r="B5" s="82"/>
      <c r="C5" s="83"/>
      <c r="D5" s="52"/>
      <c r="E5" s="83" t="str">
        <f>'13. sz. mell'!E5</f>
        <v>Forintban!</v>
      </c>
    </row>
    <row r="6" spans="1:5" ht="24.75" thickBot="1">
      <c r="A6" s="168" t="s">
        <v>122</v>
      </c>
      <c r="B6" s="84" t="s">
        <v>476</v>
      </c>
      <c r="C6" s="319" t="s">
        <v>414</v>
      </c>
      <c r="D6" s="319" t="s">
        <v>470</v>
      </c>
      <c r="E6" s="320" t="str">
        <f>+CONCATENATE(LEFT(ÖSSZEFÜGGÉSEK!A6,4),". VII. 25.",CHAR(10),"Módosítás utáni")</f>
        <v>2017. VII. 25.
Módosítás utáni</v>
      </c>
    </row>
    <row r="7" spans="1:5" s="214" customFormat="1" ht="12.75" customHeight="1" thickBot="1">
      <c r="A7" s="76" t="s">
        <v>380</v>
      </c>
      <c r="B7" s="77" t="s">
        <v>381</v>
      </c>
      <c r="C7" s="77" t="s">
        <v>382</v>
      </c>
      <c r="D7" s="282" t="s">
        <v>384</v>
      </c>
      <c r="E7" s="329" t="s">
        <v>474</v>
      </c>
    </row>
    <row r="8" spans="1:5" s="214" customFormat="1" ht="15.75" customHeight="1" thickBot="1">
      <c r="A8" s="465" t="s">
        <v>39</v>
      </c>
      <c r="B8" s="466"/>
      <c r="C8" s="466"/>
      <c r="D8" s="466"/>
      <c r="E8" s="467"/>
    </row>
    <row r="9" spans="1:5" s="148" customFormat="1" ht="12" customHeight="1" thickBot="1">
      <c r="A9" s="76" t="s">
        <v>7</v>
      </c>
      <c r="B9" s="85" t="s">
        <v>402</v>
      </c>
      <c r="C9" s="109">
        <f>SUM(C10:C20)</f>
        <v>0</v>
      </c>
      <c r="D9" s="109">
        <f>SUM(D10:D20)</f>
        <v>0</v>
      </c>
      <c r="E9" s="143">
        <f>SUM(E10:E20)</f>
        <v>0</v>
      </c>
    </row>
    <row r="10" spans="1:5" s="148" customFormat="1" ht="12" customHeight="1">
      <c r="A10" s="207" t="s">
        <v>63</v>
      </c>
      <c r="B10" s="8" t="s">
        <v>169</v>
      </c>
      <c r="C10" s="268"/>
      <c r="D10" s="268"/>
      <c r="E10" s="321">
        <f>C10+D10</f>
        <v>0</v>
      </c>
    </row>
    <row r="11" spans="1:5" s="148" customFormat="1" ht="12" customHeight="1">
      <c r="A11" s="208" t="s">
        <v>64</v>
      </c>
      <c r="B11" s="6" t="s">
        <v>170</v>
      </c>
      <c r="C11" s="106"/>
      <c r="D11" s="106"/>
      <c r="E11" s="313">
        <f aca="true" t="shared" si="0" ref="E11:E25">C11+D11</f>
        <v>0</v>
      </c>
    </row>
    <row r="12" spans="1:5" s="148" customFormat="1" ht="12" customHeight="1">
      <c r="A12" s="208" t="s">
        <v>65</v>
      </c>
      <c r="B12" s="6" t="s">
        <v>171</v>
      </c>
      <c r="C12" s="106"/>
      <c r="D12" s="106"/>
      <c r="E12" s="313">
        <f t="shared" si="0"/>
        <v>0</v>
      </c>
    </row>
    <row r="13" spans="1:5" s="148" customFormat="1" ht="12" customHeight="1">
      <c r="A13" s="208" t="s">
        <v>66</v>
      </c>
      <c r="B13" s="6" t="s">
        <v>172</v>
      </c>
      <c r="C13" s="106"/>
      <c r="D13" s="106"/>
      <c r="E13" s="313">
        <f t="shared" si="0"/>
        <v>0</v>
      </c>
    </row>
    <row r="14" spans="1:5" s="148" customFormat="1" ht="12" customHeight="1">
      <c r="A14" s="208" t="s">
        <v>83</v>
      </c>
      <c r="B14" s="6" t="s">
        <v>173</v>
      </c>
      <c r="C14" s="106"/>
      <c r="D14" s="106"/>
      <c r="E14" s="313">
        <f t="shared" si="0"/>
        <v>0</v>
      </c>
    </row>
    <row r="15" spans="1:5" s="148" customFormat="1" ht="12" customHeight="1">
      <c r="A15" s="208" t="s">
        <v>67</v>
      </c>
      <c r="B15" s="6" t="s">
        <v>296</v>
      </c>
      <c r="C15" s="106"/>
      <c r="D15" s="106"/>
      <c r="E15" s="313">
        <f t="shared" si="0"/>
        <v>0</v>
      </c>
    </row>
    <row r="16" spans="1:5" s="148" customFormat="1" ht="12" customHeight="1">
      <c r="A16" s="208" t="s">
        <v>68</v>
      </c>
      <c r="B16" s="5" t="s">
        <v>297</v>
      </c>
      <c r="C16" s="106"/>
      <c r="D16" s="106"/>
      <c r="E16" s="313">
        <f t="shared" si="0"/>
        <v>0</v>
      </c>
    </row>
    <row r="17" spans="1:5" s="148" customFormat="1" ht="12" customHeight="1">
      <c r="A17" s="208" t="s">
        <v>75</v>
      </c>
      <c r="B17" s="6" t="s">
        <v>176</v>
      </c>
      <c r="C17" s="266"/>
      <c r="D17" s="266"/>
      <c r="E17" s="314">
        <f t="shared" si="0"/>
        <v>0</v>
      </c>
    </row>
    <row r="18" spans="1:5" s="215" customFormat="1" ht="12" customHeight="1">
      <c r="A18" s="208" t="s">
        <v>76</v>
      </c>
      <c r="B18" s="6" t="s">
        <v>177</v>
      </c>
      <c r="C18" s="106"/>
      <c r="D18" s="106"/>
      <c r="E18" s="313">
        <f t="shared" si="0"/>
        <v>0</v>
      </c>
    </row>
    <row r="19" spans="1:5" s="215" customFormat="1" ht="12" customHeight="1">
      <c r="A19" s="208" t="s">
        <v>77</v>
      </c>
      <c r="B19" s="6" t="s">
        <v>329</v>
      </c>
      <c r="C19" s="108"/>
      <c r="D19" s="108"/>
      <c r="E19" s="322">
        <f t="shared" si="0"/>
        <v>0</v>
      </c>
    </row>
    <row r="20" spans="1:5" s="215" customFormat="1" ht="12" customHeight="1" thickBot="1">
      <c r="A20" s="208" t="s">
        <v>78</v>
      </c>
      <c r="B20" s="5" t="s">
        <v>178</v>
      </c>
      <c r="C20" s="108"/>
      <c r="D20" s="108"/>
      <c r="E20" s="322">
        <f t="shared" si="0"/>
        <v>0</v>
      </c>
    </row>
    <row r="21" spans="1:5" s="148" customFormat="1" ht="12" customHeight="1" thickBot="1">
      <c r="A21" s="76" t="s">
        <v>8</v>
      </c>
      <c r="B21" s="85" t="s">
        <v>298</v>
      </c>
      <c r="C21" s="109">
        <f>SUM(C22:C24)</f>
        <v>0</v>
      </c>
      <c r="D21" s="109">
        <f>SUM(D22:D24)</f>
        <v>0</v>
      </c>
      <c r="E21" s="143">
        <f>SUM(E22:E24)</f>
        <v>0</v>
      </c>
    </row>
    <row r="22" spans="1:5" s="215" customFormat="1" ht="12" customHeight="1">
      <c r="A22" s="208" t="s">
        <v>69</v>
      </c>
      <c r="B22" s="7" t="s">
        <v>151</v>
      </c>
      <c r="C22" s="106"/>
      <c r="D22" s="106"/>
      <c r="E22" s="313">
        <f t="shared" si="0"/>
        <v>0</v>
      </c>
    </row>
    <row r="23" spans="1:5" s="215" customFormat="1" ht="12" customHeight="1">
      <c r="A23" s="208" t="s">
        <v>70</v>
      </c>
      <c r="B23" s="6" t="s">
        <v>299</v>
      </c>
      <c r="C23" s="106"/>
      <c r="D23" s="106"/>
      <c r="E23" s="313">
        <f t="shared" si="0"/>
        <v>0</v>
      </c>
    </row>
    <row r="24" spans="1:5" s="215" customFormat="1" ht="12" customHeight="1">
      <c r="A24" s="208" t="s">
        <v>71</v>
      </c>
      <c r="B24" s="6" t="s">
        <v>300</v>
      </c>
      <c r="C24" s="106"/>
      <c r="D24" s="106"/>
      <c r="E24" s="313">
        <f t="shared" si="0"/>
        <v>0</v>
      </c>
    </row>
    <row r="25" spans="1:5" s="215" customFormat="1" ht="12" customHeight="1" thickBot="1">
      <c r="A25" s="208" t="s">
        <v>72</v>
      </c>
      <c r="B25" s="6" t="s">
        <v>403</v>
      </c>
      <c r="C25" s="106"/>
      <c r="D25" s="106"/>
      <c r="E25" s="313">
        <f t="shared" si="0"/>
        <v>0</v>
      </c>
    </row>
    <row r="26" spans="1:5" s="215" customFormat="1" ht="12" customHeight="1" thickBot="1">
      <c r="A26" s="78" t="s">
        <v>9</v>
      </c>
      <c r="B26" s="59" t="s">
        <v>99</v>
      </c>
      <c r="C26" s="291"/>
      <c r="D26" s="291"/>
      <c r="E26" s="143"/>
    </row>
    <row r="27" spans="1:5" s="215" customFormat="1" ht="12" customHeight="1" thickBot="1">
      <c r="A27" s="78" t="s">
        <v>10</v>
      </c>
      <c r="B27" s="59" t="s">
        <v>404</v>
      </c>
      <c r="C27" s="109">
        <f>+C28+C29+C30</f>
        <v>0</v>
      </c>
      <c r="D27" s="109">
        <f>+D28+D29+D30</f>
        <v>0</v>
      </c>
      <c r="E27" s="143">
        <f>+E28+E29+E30</f>
        <v>0</v>
      </c>
    </row>
    <row r="28" spans="1:5" s="215" customFormat="1" ht="12" customHeight="1">
      <c r="A28" s="209" t="s">
        <v>160</v>
      </c>
      <c r="B28" s="210" t="s">
        <v>156</v>
      </c>
      <c r="C28" s="267"/>
      <c r="D28" s="267"/>
      <c r="E28" s="315">
        <f>C28+D28</f>
        <v>0</v>
      </c>
    </row>
    <row r="29" spans="1:5" s="215" customFormat="1" ht="12" customHeight="1">
      <c r="A29" s="209" t="s">
        <v>161</v>
      </c>
      <c r="B29" s="210" t="s">
        <v>299</v>
      </c>
      <c r="C29" s="106"/>
      <c r="D29" s="106"/>
      <c r="E29" s="313">
        <f>C29+D29</f>
        <v>0</v>
      </c>
    </row>
    <row r="30" spans="1:5" s="215" customFormat="1" ht="12" customHeight="1">
      <c r="A30" s="209" t="s">
        <v>162</v>
      </c>
      <c r="B30" s="211" t="s">
        <v>302</v>
      </c>
      <c r="C30" s="106"/>
      <c r="D30" s="106"/>
      <c r="E30" s="313">
        <f>C30+D30</f>
        <v>0</v>
      </c>
    </row>
    <row r="31" spans="1:5" s="215" customFormat="1" ht="12" customHeight="1" thickBot="1">
      <c r="A31" s="208" t="s">
        <v>163</v>
      </c>
      <c r="B31" s="64" t="s">
        <v>405</v>
      </c>
      <c r="C31" s="50"/>
      <c r="D31" s="50"/>
      <c r="E31" s="323">
        <f>C31+D31</f>
        <v>0</v>
      </c>
    </row>
    <row r="32" spans="1:5" s="215" customFormat="1" ht="12" customHeight="1" thickBot="1">
      <c r="A32" s="78" t="s">
        <v>11</v>
      </c>
      <c r="B32" s="59" t="s">
        <v>303</v>
      </c>
      <c r="C32" s="109">
        <f>+C33+C34+C35</f>
        <v>0</v>
      </c>
      <c r="D32" s="109">
        <f>+D33+D34+D35</f>
        <v>0</v>
      </c>
      <c r="E32" s="143">
        <f>+E33+E34+E35</f>
        <v>0</v>
      </c>
    </row>
    <row r="33" spans="1:5" s="215" customFormat="1" ht="12" customHeight="1">
      <c r="A33" s="209" t="s">
        <v>56</v>
      </c>
      <c r="B33" s="210" t="s">
        <v>183</v>
      </c>
      <c r="C33" s="267"/>
      <c r="D33" s="267"/>
      <c r="E33" s="315">
        <f>C33+D33</f>
        <v>0</v>
      </c>
    </row>
    <row r="34" spans="1:5" s="215" customFormat="1" ht="12" customHeight="1">
      <c r="A34" s="209" t="s">
        <v>57</v>
      </c>
      <c r="B34" s="211" t="s">
        <v>184</v>
      </c>
      <c r="C34" s="110"/>
      <c r="D34" s="110"/>
      <c r="E34" s="310">
        <f>C34+D34</f>
        <v>0</v>
      </c>
    </row>
    <row r="35" spans="1:5" s="215" customFormat="1" ht="12" customHeight="1" thickBot="1">
      <c r="A35" s="208" t="s">
        <v>58</v>
      </c>
      <c r="B35" s="64" t="s">
        <v>185</v>
      </c>
      <c r="C35" s="50"/>
      <c r="D35" s="50"/>
      <c r="E35" s="323">
        <f>C35+D35</f>
        <v>0</v>
      </c>
    </row>
    <row r="36" spans="1:5" s="148" customFormat="1" ht="12" customHeight="1" thickBot="1">
      <c r="A36" s="78" t="s">
        <v>12</v>
      </c>
      <c r="B36" s="59" t="s">
        <v>271</v>
      </c>
      <c r="C36" s="291"/>
      <c r="D36" s="291"/>
      <c r="E36" s="143">
        <f>C36+D36</f>
        <v>0</v>
      </c>
    </row>
    <row r="37" spans="1:5" s="148" customFormat="1" ht="12" customHeight="1" thickBot="1">
      <c r="A37" s="78" t="s">
        <v>13</v>
      </c>
      <c r="B37" s="59" t="s">
        <v>304</v>
      </c>
      <c r="C37" s="291"/>
      <c r="D37" s="291"/>
      <c r="E37" s="143">
        <f>C37+D37</f>
        <v>0</v>
      </c>
    </row>
    <row r="38" spans="1:5" s="148" customFormat="1" ht="12" customHeight="1" thickBot="1">
      <c r="A38" s="76" t="s">
        <v>14</v>
      </c>
      <c r="B38" s="59" t="s">
        <v>305</v>
      </c>
      <c r="C38" s="109">
        <f>+C9+C21+C26+C27+C32+C36+C37</f>
        <v>0</v>
      </c>
      <c r="D38" s="109">
        <f>+D9+D21+D26+D27+D32+D36+D37</f>
        <v>0</v>
      </c>
      <c r="E38" s="143">
        <f>+E9+E21+E26+E27+E32+E36+E37</f>
        <v>0</v>
      </c>
    </row>
    <row r="39" spans="1:5" s="148" customFormat="1" ht="12" customHeight="1" thickBot="1">
      <c r="A39" s="86" t="s">
        <v>15</v>
      </c>
      <c r="B39" s="59" t="s">
        <v>306</v>
      </c>
      <c r="C39" s="109">
        <f>+C40+C41+C42</f>
        <v>51601940</v>
      </c>
      <c r="D39" s="109">
        <f>+D40+D41+D42</f>
        <v>2545529</v>
      </c>
      <c r="E39" s="143">
        <f>+E40+E41+E42</f>
        <v>54147469</v>
      </c>
    </row>
    <row r="40" spans="1:5" s="148" customFormat="1" ht="12" customHeight="1">
      <c r="A40" s="209" t="s">
        <v>307</v>
      </c>
      <c r="B40" s="210" t="s">
        <v>133</v>
      </c>
      <c r="C40" s="267"/>
      <c r="D40" s="267">
        <v>551033</v>
      </c>
      <c r="E40" s="315">
        <f>C40+D40</f>
        <v>551033</v>
      </c>
    </row>
    <row r="41" spans="1:5" s="148" customFormat="1" ht="12" customHeight="1">
      <c r="A41" s="209" t="s">
        <v>308</v>
      </c>
      <c r="B41" s="211" t="s">
        <v>2</v>
      </c>
      <c r="C41" s="110"/>
      <c r="D41" s="110"/>
      <c r="E41" s="310">
        <f>C41+D41</f>
        <v>0</v>
      </c>
    </row>
    <row r="42" spans="1:5" s="215" customFormat="1" ht="12" customHeight="1" thickBot="1">
      <c r="A42" s="351" t="s">
        <v>309</v>
      </c>
      <c r="B42" s="352" t="s">
        <v>310</v>
      </c>
      <c r="C42" s="353">
        <v>51601940</v>
      </c>
      <c r="D42" s="324">
        <v>1994496</v>
      </c>
      <c r="E42" s="354">
        <f>C42+D42</f>
        <v>53596436</v>
      </c>
    </row>
    <row r="43" spans="1:5" s="215" customFormat="1" ht="15" customHeight="1" thickBot="1">
      <c r="A43" s="86" t="s">
        <v>16</v>
      </c>
      <c r="B43" s="87" t="s">
        <v>311</v>
      </c>
      <c r="C43" s="292">
        <f>+C38+C39</f>
        <v>51601940</v>
      </c>
      <c r="D43" s="292">
        <f>+D38+D39</f>
        <v>2545529</v>
      </c>
      <c r="E43" s="146">
        <f>+E38+E39</f>
        <v>54147469</v>
      </c>
    </row>
    <row r="44" spans="1:3" s="215" customFormat="1" ht="15" customHeight="1">
      <c r="A44" s="88"/>
      <c r="B44" s="89"/>
      <c r="C44" s="144"/>
    </row>
    <row r="45" spans="1:3" ht="13.5" thickBot="1">
      <c r="A45" s="90"/>
      <c r="B45" s="91"/>
      <c r="C45" s="145"/>
    </row>
    <row r="46" spans="1:5" s="214" customFormat="1" ht="16.5" customHeight="1" thickBot="1">
      <c r="A46" s="465" t="s">
        <v>40</v>
      </c>
      <c r="B46" s="466"/>
      <c r="C46" s="466"/>
      <c r="D46" s="466"/>
      <c r="E46" s="467"/>
    </row>
    <row r="47" spans="1:5" s="216" customFormat="1" ht="12" customHeight="1" thickBot="1">
      <c r="A47" s="78" t="s">
        <v>7</v>
      </c>
      <c r="B47" s="59" t="s">
        <v>312</v>
      </c>
      <c r="C47" s="109">
        <f>SUM(C48:C52)</f>
        <v>49061940</v>
      </c>
      <c r="D47" s="109">
        <f>SUM(D48:D52)</f>
        <v>2545529</v>
      </c>
      <c r="E47" s="143">
        <f>SUM(E48:E52)</f>
        <v>51607469</v>
      </c>
    </row>
    <row r="48" spans="1:5" ht="12" customHeight="1">
      <c r="A48" s="207" t="s">
        <v>63</v>
      </c>
      <c r="B48" s="8" t="s">
        <v>36</v>
      </c>
      <c r="C48" s="415">
        <v>30637000</v>
      </c>
      <c r="D48" s="362">
        <v>200000</v>
      </c>
      <c r="E48" s="363">
        <f>C48+D48</f>
        <v>30837000</v>
      </c>
    </row>
    <row r="49" spans="1:5" ht="12" customHeight="1">
      <c r="A49" s="208" t="s">
        <v>64</v>
      </c>
      <c r="B49" s="6" t="s">
        <v>108</v>
      </c>
      <c r="C49" s="416">
        <v>7128820</v>
      </c>
      <c r="D49" s="49">
        <v>44000</v>
      </c>
      <c r="E49" s="364">
        <f>C49+D49</f>
        <v>7172820</v>
      </c>
    </row>
    <row r="50" spans="1:5" ht="12" customHeight="1">
      <c r="A50" s="208" t="s">
        <v>65</v>
      </c>
      <c r="B50" s="6" t="s">
        <v>82</v>
      </c>
      <c r="C50" s="416">
        <v>11296120</v>
      </c>
      <c r="D50" s="49">
        <f>307033+1994496</f>
        <v>2301529</v>
      </c>
      <c r="E50" s="364">
        <f>C50+D50</f>
        <v>13597649</v>
      </c>
    </row>
    <row r="51" spans="1:5" ht="12" customHeight="1">
      <c r="A51" s="208" t="s">
        <v>66</v>
      </c>
      <c r="B51" s="6" t="s">
        <v>109</v>
      </c>
      <c r="C51" s="49"/>
      <c r="D51" s="49"/>
      <c r="E51" s="364">
        <f>C51+D51</f>
        <v>0</v>
      </c>
    </row>
    <row r="52" spans="1:5" ht="12" customHeight="1" thickBot="1">
      <c r="A52" s="365" t="s">
        <v>83</v>
      </c>
      <c r="B52" s="366" t="s">
        <v>110</v>
      </c>
      <c r="C52" s="50"/>
      <c r="D52" s="50"/>
      <c r="E52" s="323">
        <f>C52+D52</f>
        <v>0</v>
      </c>
    </row>
    <row r="53" spans="1:5" ht="12" customHeight="1" thickBot="1">
      <c r="A53" s="367" t="s">
        <v>8</v>
      </c>
      <c r="B53" s="368" t="s">
        <v>313</v>
      </c>
      <c r="C53" s="355">
        <f>SUM(C54:C56)</f>
        <v>2540000</v>
      </c>
      <c r="D53" s="355">
        <f>SUM(D54:D56)</f>
        <v>0</v>
      </c>
      <c r="E53" s="361">
        <f>SUM(E54:E56)</f>
        <v>2540000</v>
      </c>
    </row>
    <row r="54" spans="1:5" s="216" customFormat="1" ht="12" customHeight="1">
      <c r="A54" s="207" t="s">
        <v>69</v>
      </c>
      <c r="B54" s="8" t="s">
        <v>126</v>
      </c>
      <c r="C54" s="362">
        <v>2540000</v>
      </c>
      <c r="D54" s="369"/>
      <c r="E54" s="370">
        <f>C54+D54</f>
        <v>2540000</v>
      </c>
    </row>
    <row r="55" spans="1:5" ht="12" customHeight="1">
      <c r="A55" s="208" t="s">
        <v>70</v>
      </c>
      <c r="B55" s="6" t="s">
        <v>112</v>
      </c>
      <c r="C55" s="49"/>
      <c r="D55" s="49"/>
      <c r="E55" s="311">
        <f>C55+D55</f>
        <v>0</v>
      </c>
    </row>
    <row r="56" spans="1:5" ht="12" customHeight="1">
      <c r="A56" s="208" t="s">
        <v>71</v>
      </c>
      <c r="B56" s="6" t="s">
        <v>41</v>
      </c>
      <c r="C56" s="49"/>
      <c r="D56" s="49"/>
      <c r="E56" s="311">
        <f>C56+D56</f>
        <v>0</v>
      </c>
    </row>
    <row r="57" spans="1:5" ht="12" customHeight="1" thickBot="1">
      <c r="A57" s="365" t="s">
        <v>72</v>
      </c>
      <c r="B57" s="366" t="s">
        <v>406</v>
      </c>
      <c r="C57" s="50"/>
      <c r="D57" s="50"/>
      <c r="E57" s="323">
        <f>C57+D57</f>
        <v>0</v>
      </c>
    </row>
    <row r="58" spans="1:5" ht="12" customHeight="1" thickBot="1">
      <c r="A58" s="78" t="s">
        <v>9</v>
      </c>
      <c r="B58" s="59" t="s">
        <v>4</v>
      </c>
      <c r="C58" s="291"/>
      <c r="D58" s="291"/>
      <c r="E58" s="143">
        <f>C58+D58</f>
        <v>0</v>
      </c>
    </row>
    <row r="59" spans="1:5" ht="15" customHeight="1" thickBot="1">
      <c r="A59" s="78" t="s">
        <v>10</v>
      </c>
      <c r="B59" s="92" t="s">
        <v>410</v>
      </c>
      <c r="C59" s="292">
        <f>+C47+C53+C58</f>
        <v>51601940</v>
      </c>
      <c r="D59" s="292">
        <f>+D47+D53+D58</f>
        <v>2545529</v>
      </c>
      <c r="E59" s="146">
        <f>+E47+E53+E58</f>
        <v>54147469</v>
      </c>
    </row>
    <row r="60" spans="3:5" ht="13.5" thickBot="1">
      <c r="C60" s="147"/>
      <c r="D60" s="147"/>
      <c r="E60" s="147"/>
    </row>
    <row r="61" spans="1:5" ht="15" customHeight="1" thickBot="1">
      <c r="A61" s="95" t="s">
        <v>401</v>
      </c>
      <c r="B61" s="96"/>
      <c r="C61" s="287">
        <v>9</v>
      </c>
      <c r="D61" s="287"/>
      <c r="E61" s="303">
        <f>C61+D61</f>
        <v>9</v>
      </c>
    </row>
    <row r="62" spans="1:5" ht="14.25" customHeight="1" thickBot="1">
      <c r="A62" s="95" t="s">
        <v>123</v>
      </c>
      <c r="B62" s="96"/>
      <c r="C62" s="287"/>
      <c r="D62" s="287"/>
      <c r="E62" s="303">
        <f>C62+D62</f>
        <v>0</v>
      </c>
    </row>
  </sheetData>
  <sheetProtection formatCells="0"/>
  <mergeCells count="6">
    <mergeCell ref="B3:D3"/>
    <mergeCell ref="B4:D4"/>
    <mergeCell ref="A8:E8"/>
    <mergeCell ref="A46:E46"/>
    <mergeCell ref="A1:E1"/>
    <mergeCell ref="A2:E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2"/>
  <sheetViews>
    <sheetView zoomScale="130" zoomScaleNormal="130" workbookViewId="0" topLeftCell="A1">
      <selection activeCell="E6" sqref="E6"/>
    </sheetView>
  </sheetViews>
  <sheetFormatPr defaultColWidth="9.00390625" defaultRowHeight="12.75"/>
  <cols>
    <col min="1" max="1" width="13.00390625" style="93" customWidth="1"/>
    <col min="2" max="2" width="59.00390625" style="94" customWidth="1"/>
    <col min="3" max="5" width="15.875" style="94" customWidth="1"/>
    <col min="6" max="16384" width="9.375" style="94" customWidth="1"/>
  </cols>
  <sheetData>
    <row r="1" spans="1:5" s="1" customFormat="1" ht="16.5" customHeight="1">
      <c r="A1" s="469" t="s">
        <v>566</v>
      </c>
      <c r="B1" s="469"/>
      <c r="C1" s="469"/>
      <c r="D1" s="469"/>
      <c r="E1" s="469"/>
    </row>
    <row r="2" spans="1:5" s="51" customFormat="1" ht="21" customHeight="1" thickBot="1">
      <c r="A2" s="470" t="s">
        <v>546</v>
      </c>
      <c r="B2" s="470"/>
      <c r="C2" s="470"/>
      <c r="D2" s="470"/>
      <c r="E2" s="470"/>
    </row>
    <row r="3" spans="1:5" s="212" customFormat="1" ht="24.75" thickBot="1">
      <c r="A3" s="75" t="s">
        <v>437</v>
      </c>
      <c r="B3" s="471" t="s">
        <v>295</v>
      </c>
      <c r="C3" s="472"/>
      <c r="D3" s="473"/>
      <c r="E3" s="290" t="s">
        <v>42</v>
      </c>
    </row>
    <row r="4" spans="1:5" s="212" customFormat="1" ht="24.75" thickBot="1">
      <c r="A4" s="75" t="s">
        <v>121</v>
      </c>
      <c r="B4" s="471" t="s">
        <v>315</v>
      </c>
      <c r="C4" s="472"/>
      <c r="D4" s="473"/>
      <c r="E4" s="290" t="s">
        <v>43</v>
      </c>
    </row>
    <row r="5" spans="1:5" s="213" customFormat="1" ht="15.75" customHeight="1" thickBot="1">
      <c r="A5" s="82"/>
      <c r="B5" s="82"/>
      <c r="C5" s="83"/>
      <c r="D5" s="52"/>
      <c r="E5" s="83" t="str">
        <f>'14. sz. mell'!E5</f>
        <v>Forintban!</v>
      </c>
    </row>
    <row r="6" spans="1:5" ht="24.75" thickBot="1">
      <c r="A6" s="168" t="s">
        <v>122</v>
      </c>
      <c r="B6" s="84" t="s">
        <v>476</v>
      </c>
      <c r="C6" s="319" t="s">
        <v>414</v>
      </c>
      <c r="D6" s="319" t="s">
        <v>470</v>
      </c>
      <c r="E6" s="320" t="str">
        <f>+CONCATENATE(LEFT(ÖSSZEFÜGGÉSEK!A6,4),". VII. 25.",CHAR(10),"Módosítás utáni")</f>
        <v>2017. VII. 25.
Módosítás utáni</v>
      </c>
    </row>
    <row r="7" spans="1:5" s="214" customFormat="1" ht="12.75" customHeight="1" thickBot="1">
      <c r="A7" s="76" t="s">
        <v>380</v>
      </c>
      <c r="B7" s="77" t="s">
        <v>381</v>
      </c>
      <c r="C7" s="77" t="s">
        <v>382</v>
      </c>
      <c r="D7" s="282" t="s">
        <v>384</v>
      </c>
      <c r="E7" s="329" t="s">
        <v>474</v>
      </c>
    </row>
    <row r="8" spans="1:5" s="214" customFormat="1" ht="15.75" customHeight="1" thickBot="1">
      <c r="A8" s="465" t="s">
        <v>39</v>
      </c>
      <c r="B8" s="466"/>
      <c r="C8" s="466"/>
      <c r="D8" s="466"/>
      <c r="E8" s="467"/>
    </row>
    <row r="9" spans="1:5" s="148" customFormat="1" ht="12" customHeight="1" thickBot="1">
      <c r="A9" s="76" t="s">
        <v>7</v>
      </c>
      <c r="B9" s="85" t="s">
        <v>402</v>
      </c>
      <c r="C9" s="109">
        <f>SUM(C10:C20)</f>
        <v>0</v>
      </c>
      <c r="D9" s="109">
        <f>SUM(D10:D20)</f>
        <v>0</v>
      </c>
      <c r="E9" s="143">
        <f>SUM(E10:E20)</f>
        <v>0</v>
      </c>
    </row>
    <row r="10" spans="1:5" s="148" customFormat="1" ht="12" customHeight="1">
      <c r="A10" s="207" t="s">
        <v>63</v>
      </c>
      <c r="B10" s="8" t="s">
        <v>169</v>
      </c>
      <c r="C10" s="268"/>
      <c r="D10" s="268"/>
      <c r="E10" s="321">
        <f>C10+D10</f>
        <v>0</v>
      </c>
    </row>
    <row r="11" spans="1:5" s="148" customFormat="1" ht="12" customHeight="1">
      <c r="A11" s="208" t="s">
        <v>64</v>
      </c>
      <c r="B11" s="6" t="s">
        <v>170</v>
      </c>
      <c r="C11" s="106"/>
      <c r="D11" s="106"/>
      <c r="E11" s="313">
        <f aca="true" t="shared" si="0" ref="E11:E25">C11+D11</f>
        <v>0</v>
      </c>
    </row>
    <row r="12" spans="1:5" s="148" customFormat="1" ht="12" customHeight="1">
      <c r="A12" s="208" t="s">
        <v>65</v>
      </c>
      <c r="B12" s="6" t="s">
        <v>171</v>
      </c>
      <c r="C12" s="106"/>
      <c r="D12" s="106"/>
      <c r="E12" s="313">
        <f t="shared" si="0"/>
        <v>0</v>
      </c>
    </row>
    <row r="13" spans="1:5" s="148" customFormat="1" ht="12" customHeight="1">
      <c r="A13" s="208" t="s">
        <v>66</v>
      </c>
      <c r="B13" s="6" t="s">
        <v>172</v>
      </c>
      <c r="C13" s="106"/>
      <c r="D13" s="106"/>
      <c r="E13" s="313">
        <f t="shared" si="0"/>
        <v>0</v>
      </c>
    </row>
    <row r="14" spans="1:5" s="148" customFormat="1" ht="12" customHeight="1">
      <c r="A14" s="208" t="s">
        <v>83</v>
      </c>
      <c r="B14" s="6" t="s">
        <v>173</v>
      </c>
      <c r="C14" s="106"/>
      <c r="D14" s="106"/>
      <c r="E14" s="313">
        <f t="shared" si="0"/>
        <v>0</v>
      </c>
    </row>
    <row r="15" spans="1:5" s="148" customFormat="1" ht="12" customHeight="1">
      <c r="A15" s="208" t="s">
        <v>67</v>
      </c>
      <c r="B15" s="6" t="s">
        <v>296</v>
      </c>
      <c r="C15" s="106"/>
      <c r="D15" s="106"/>
      <c r="E15" s="313">
        <f t="shared" si="0"/>
        <v>0</v>
      </c>
    </row>
    <row r="16" spans="1:5" s="148" customFormat="1" ht="12" customHeight="1">
      <c r="A16" s="208" t="s">
        <v>68</v>
      </c>
      <c r="B16" s="5" t="s">
        <v>297</v>
      </c>
      <c r="C16" s="106"/>
      <c r="D16" s="106"/>
      <c r="E16" s="313">
        <f t="shared" si="0"/>
        <v>0</v>
      </c>
    </row>
    <row r="17" spans="1:5" s="148" customFormat="1" ht="12" customHeight="1">
      <c r="A17" s="208" t="s">
        <v>75</v>
      </c>
      <c r="B17" s="6" t="s">
        <v>176</v>
      </c>
      <c r="C17" s="266"/>
      <c r="D17" s="266"/>
      <c r="E17" s="314">
        <f t="shared" si="0"/>
        <v>0</v>
      </c>
    </row>
    <row r="18" spans="1:5" s="215" customFormat="1" ht="12" customHeight="1">
      <c r="A18" s="208" t="s">
        <v>76</v>
      </c>
      <c r="B18" s="6" t="s">
        <v>177</v>
      </c>
      <c r="C18" s="106"/>
      <c r="D18" s="106"/>
      <c r="E18" s="313">
        <f t="shared" si="0"/>
        <v>0</v>
      </c>
    </row>
    <row r="19" spans="1:5" s="215" customFormat="1" ht="12" customHeight="1">
      <c r="A19" s="208" t="s">
        <v>77</v>
      </c>
      <c r="B19" s="6" t="s">
        <v>329</v>
      </c>
      <c r="C19" s="108"/>
      <c r="D19" s="108"/>
      <c r="E19" s="322">
        <f t="shared" si="0"/>
        <v>0</v>
      </c>
    </row>
    <row r="20" spans="1:5" s="215" customFormat="1" ht="12" customHeight="1" thickBot="1">
      <c r="A20" s="208" t="s">
        <v>78</v>
      </c>
      <c r="B20" s="5" t="s">
        <v>178</v>
      </c>
      <c r="C20" s="108"/>
      <c r="D20" s="108"/>
      <c r="E20" s="322">
        <f t="shared" si="0"/>
        <v>0</v>
      </c>
    </row>
    <row r="21" spans="1:5" s="148" customFormat="1" ht="12" customHeight="1" thickBot="1">
      <c r="A21" s="76" t="s">
        <v>8</v>
      </c>
      <c r="B21" s="85" t="s">
        <v>298</v>
      </c>
      <c r="C21" s="109">
        <f>SUM(C22:C24)</f>
        <v>0</v>
      </c>
      <c r="D21" s="109">
        <f>SUM(D22:D24)</f>
        <v>0</v>
      </c>
      <c r="E21" s="143">
        <f>SUM(E22:E24)</f>
        <v>0</v>
      </c>
    </row>
    <row r="22" spans="1:5" s="215" customFormat="1" ht="12" customHeight="1">
      <c r="A22" s="208" t="s">
        <v>69</v>
      </c>
      <c r="B22" s="7" t="s">
        <v>151</v>
      </c>
      <c r="C22" s="106"/>
      <c r="D22" s="106"/>
      <c r="E22" s="313">
        <f t="shared" si="0"/>
        <v>0</v>
      </c>
    </row>
    <row r="23" spans="1:5" s="215" customFormat="1" ht="12" customHeight="1">
      <c r="A23" s="208" t="s">
        <v>70</v>
      </c>
      <c r="B23" s="6" t="s">
        <v>299</v>
      </c>
      <c r="C23" s="106"/>
      <c r="D23" s="106"/>
      <c r="E23" s="313">
        <f t="shared" si="0"/>
        <v>0</v>
      </c>
    </row>
    <row r="24" spans="1:5" s="215" customFormat="1" ht="12" customHeight="1">
      <c r="A24" s="208" t="s">
        <v>71</v>
      </c>
      <c r="B24" s="6" t="s">
        <v>300</v>
      </c>
      <c r="C24" s="106"/>
      <c r="D24" s="106"/>
      <c r="E24" s="313">
        <f t="shared" si="0"/>
        <v>0</v>
      </c>
    </row>
    <row r="25" spans="1:5" s="215" customFormat="1" ht="12" customHeight="1" thickBot="1">
      <c r="A25" s="208" t="s">
        <v>72</v>
      </c>
      <c r="B25" s="6" t="s">
        <v>403</v>
      </c>
      <c r="C25" s="106"/>
      <c r="D25" s="106"/>
      <c r="E25" s="313">
        <f t="shared" si="0"/>
        <v>0</v>
      </c>
    </row>
    <row r="26" spans="1:5" s="215" customFormat="1" ht="12" customHeight="1" thickBot="1">
      <c r="A26" s="78" t="s">
        <v>9</v>
      </c>
      <c r="B26" s="59" t="s">
        <v>99</v>
      </c>
      <c r="C26" s="291"/>
      <c r="D26" s="291"/>
      <c r="E26" s="143"/>
    </row>
    <row r="27" spans="1:5" s="215" customFormat="1" ht="12" customHeight="1" thickBot="1">
      <c r="A27" s="78" t="s">
        <v>10</v>
      </c>
      <c r="B27" s="59" t="s">
        <v>404</v>
      </c>
      <c r="C27" s="109">
        <f>+C28+C29+C30</f>
        <v>0</v>
      </c>
      <c r="D27" s="109">
        <f>+D28+D29+D30</f>
        <v>0</v>
      </c>
      <c r="E27" s="143">
        <f>+E28+E29+E30</f>
        <v>0</v>
      </c>
    </row>
    <row r="28" spans="1:5" s="215" customFormat="1" ht="12" customHeight="1">
      <c r="A28" s="209" t="s">
        <v>160</v>
      </c>
      <c r="B28" s="210" t="s">
        <v>156</v>
      </c>
      <c r="C28" s="267"/>
      <c r="D28" s="267"/>
      <c r="E28" s="315">
        <f>C28+D28</f>
        <v>0</v>
      </c>
    </row>
    <row r="29" spans="1:5" s="215" customFormat="1" ht="12" customHeight="1">
      <c r="A29" s="209" t="s">
        <v>161</v>
      </c>
      <c r="B29" s="210" t="s">
        <v>299</v>
      </c>
      <c r="C29" s="106"/>
      <c r="D29" s="106"/>
      <c r="E29" s="313">
        <f>C29+D29</f>
        <v>0</v>
      </c>
    </row>
    <row r="30" spans="1:5" s="215" customFormat="1" ht="12" customHeight="1">
      <c r="A30" s="209" t="s">
        <v>162</v>
      </c>
      <c r="B30" s="211" t="s">
        <v>302</v>
      </c>
      <c r="C30" s="106"/>
      <c r="D30" s="106"/>
      <c r="E30" s="313">
        <f>C30+D30</f>
        <v>0</v>
      </c>
    </row>
    <row r="31" spans="1:5" s="215" customFormat="1" ht="12" customHeight="1" thickBot="1">
      <c r="A31" s="208" t="s">
        <v>163</v>
      </c>
      <c r="B31" s="64" t="s">
        <v>405</v>
      </c>
      <c r="C31" s="50"/>
      <c r="D31" s="50"/>
      <c r="E31" s="323">
        <f>C31+D31</f>
        <v>0</v>
      </c>
    </row>
    <row r="32" spans="1:5" s="215" customFormat="1" ht="12" customHeight="1" thickBot="1">
      <c r="A32" s="78" t="s">
        <v>11</v>
      </c>
      <c r="B32" s="59" t="s">
        <v>303</v>
      </c>
      <c r="C32" s="109">
        <f>+C33+C34+C35</f>
        <v>0</v>
      </c>
      <c r="D32" s="109">
        <f>+D33+D34+D35</f>
        <v>0</v>
      </c>
      <c r="E32" s="143">
        <f>+E33+E34+E35</f>
        <v>0</v>
      </c>
    </row>
    <row r="33" spans="1:5" s="215" customFormat="1" ht="12" customHeight="1">
      <c r="A33" s="209" t="s">
        <v>56</v>
      </c>
      <c r="B33" s="210" t="s">
        <v>183</v>
      </c>
      <c r="C33" s="267"/>
      <c r="D33" s="267"/>
      <c r="E33" s="315">
        <f>C33+D33</f>
        <v>0</v>
      </c>
    </row>
    <row r="34" spans="1:5" s="215" customFormat="1" ht="12" customHeight="1">
      <c r="A34" s="209" t="s">
        <v>57</v>
      </c>
      <c r="B34" s="211" t="s">
        <v>184</v>
      </c>
      <c r="C34" s="110"/>
      <c r="D34" s="110"/>
      <c r="E34" s="310">
        <f>C34+D34</f>
        <v>0</v>
      </c>
    </row>
    <row r="35" spans="1:5" s="215" customFormat="1" ht="12" customHeight="1" thickBot="1">
      <c r="A35" s="208" t="s">
        <v>58</v>
      </c>
      <c r="B35" s="64" t="s">
        <v>185</v>
      </c>
      <c r="C35" s="50"/>
      <c r="D35" s="50"/>
      <c r="E35" s="323">
        <f>C35+D35</f>
        <v>0</v>
      </c>
    </row>
    <row r="36" spans="1:5" s="148" customFormat="1" ht="12" customHeight="1" thickBot="1">
      <c r="A36" s="78" t="s">
        <v>12</v>
      </c>
      <c r="B36" s="59" t="s">
        <v>271</v>
      </c>
      <c r="C36" s="291"/>
      <c r="D36" s="291"/>
      <c r="E36" s="143">
        <f>C36+D36</f>
        <v>0</v>
      </c>
    </row>
    <row r="37" spans="1:5" s="148" customFormat="1" ht="12" customHeight="1" thickBot="1">
      <c r="A37" s="78" t="s">
        <v>13</v>
      </c>
      <c r="B37" s="59" t="s">
        <v>304</v>
      </c>
      <c r="C37" s="291"/>
      <c r="D37" s="291"/>
      <c r="E37" s="143">
        <f>C37+D37</f>
        <v>0</v>
      </c>
    </row>
    <row r="38" spans="1:5" s="148" customFormat="1" ht="12" customHeight="1" thickBot="1">
      <c r="A38" s="76" t="s">
        <v>14</v>
      </c>
      <c r="B38" s="59" t="s">
        <v>305</v>
      </c>
      <c r="C38" s="109">
        <f>+C9+C21+C26+C27+C32+C36+C37</f>
        <v>0</v>
      </c>
      <c r="D38" s="109">
        <f>+D9+D21+D26+D27+D32+D36+D37</f>
        <v>0</v>
      </c>
      <c r="E38" s="143">
        <f>+E9+E21+E26+E27+E32+E36+E37</f>
        <v>0</v>
      </c>
    </row>
    <row r="39" spans="1:5" s="148" customFormat="1" ht="12" customHeight="1" thickBot="1">
      <c r="A39" s="86" t="s">
        <v>15</v>
      </c>
      <c r="B39" s="59" t="s">
        <v>306</v>
      </c>
      <c r="C39" s="109">
        <f>+C40+C41+C42</f>
        <v>0</v>
      </c>
      <c r="D39" s="109">
        <f>+D40+D41+D42</f>
        <v>0</v>
      </c>
      <c r="E39" s="143">
        <f>+E40+E41+E42</f>
        <v>0</v>
      </c>
    </row>
    <row r="40" spans="1:5" s="148" customFormat="1" ht="12" customHeight="1">
      <c r="A40" s="209" t="s">
        <v>307</v>
      </c>
      <c r="B40" s="210" t="s">
        <v>133</v>
      </c>
      <c r="C40" s="267"/>
      <c r="D40" s="267"/>
      <c r="E40" s="315">
        <f>C40+D40</f>
        <v>0</v>
      </c>
    </row>
    <row r="41" spans="1:5" s="148" customFormat="1" ht="12" customHeight="1">
      <c r="A41" s="209" t="s">
        <v>308</v>
      </c>
      <c r="B41" s="211" t="s">
        <v>2</v>
      </c>
      <c r="C41" s="110"/>
      <c r="D41" s="110"/>
      <c r="E41" s="310">
        <f>C41+D41</f>
        <v>0</v>
      </c>
    </row>
    <row r="42" spans="1:5" s="215" customFormat="1" ht="12" customHeight="1" thickBot="1">
      <c r="A42" s="208" t="s">
        <v>309</v>
      </c>
      <c r="B42" s="64" t="s">
        <v>310</v>
      </c>
      <c r="C42" s="50"/>
      <c r="D42" s="50"/>
      <c r="E42" s="323">
        <f>C42+D42</f>
        <v>0</v>
      </c>
    </row>
    <row r="43" spans="1:5" s="215" customFormat="1" ht="15" customHeight="1" thickBot="1">
      <c r="A43" s="86" t="s">
        <v>16</v>
      </c>
      <c r="B43" s="87" t="s">
        <v>311</v>
      </c>
      <c r="C43" s="292">
        <f>+C38+C39</f>
        <v>0</v>
      </c>
      <c r="D43" s="292">
        <f>+D38+D39</f>
        <v>0</v>
      </c>
      <c r="E43" s="146">
        <f>+E38+E39</f>
        <v>0</v>
      </c>
    </row>
    <row r="44" spans="1:3" s="215" customFormat="1" ht="15" customHeight="1">
      <c r="A44" s="88"/>
      <c r="B44" s="89"/>
      <c r="C44" s="144"/>
    </row>
    <row r="45" spans="1:3" ht="13.5" thickBot="1">
      <c r="A45" s="90"/>
      <c r="B45" s="91"/>
      <c r="C45" s="145"/>
    </row>
    <row r="46" spans="1:5" s="214" customFormat="1" ht="16.5" customHeight="1" thickBot="1">
      <c r="A46" s="465" t="s">
        <v>40</v>
      </c>
      <c r="B46" s="466"/>
      <c r="C46" s="466"/>
      <c r="D46" s="466"/>
      <c r="E46" s="467"/>
    </row>
    <row r="47" spans="1:5" s="216" customFormat="1" ht="12" customHeight="1" thickBot="1">
      <c r="A47" s="78" t="s">
        <v>7</v>
      </c>
      <c r="B47" s="59" t="s">
        <v>312</v>
      </c>
      <c r="C47" s="109">
        <f>SUM(C48:C52)</f>
        <v>0</v>
      </c>
      <c r="D47" s="109">
        <f>SUM(D48:D52)</f>
        <v>0</v>
      </c>
      <c r="E47" s="143">
        <f>SUM(E48:E52)</f>
        <v>0</v>
      </c>
    </row>
    <row r="48" spans="1:5" ht="12" customHeight="1">
      <c r="A48" s="208" t="s">
        <v>63</v>
      </c>
      <c r="B48" s="7" t="s">
        <v>36</v>
      </c>
      <c r="C48" s="267"/>
      <c r="D48" s="267"/>
      <c r="E48" s="315">
        <f>C48+D48</f>
        <v>0</v>
      </c>
    </row>
    <row r="49" spans="1:5" ht="12" customHeight="1">
      <c r="A49" s="208" t="s">
        <v>64</v>
      </c>
      <c r="B49" s="6" t="s">
        <v>108</v>
      </c>
      <c r="C49" s="49"/>
      <c r="D49" s="49"/>
      <c r="E49" s="311">
        <f>C49+D49</f>
        <v>0</v>
      </c>
    </row>
    <row r="50" spans="1:5" ht="12" customHeight="1">
      <c r="A50" s="208" t="s">
        <v>65</v>
      </c>
      <c r="B50" s="6" t="s">
        <v>82</v>
      </c>
      <c r="C50" s="49"/>
      <c r="D50" s="49"/>
      <c r="E50" s="311">
        <f>C50+D50</f>
        <v>0</v>
      </c>
    </row>
    <row r="51" spans="1:5" ht="12" customHeight="1">
      <c r="A51" s="208" t="s">
        <v>66</v>
      </c>
      <c r="B51" s="6" t="s">
        <v>109</v>
      </c>
      <c r="C51" s="49"/>
      <c r="D51" s="49"/>
      <c r="E51" s="311">
        <f>C51+D51</f>
        <v>0</v>
      </c>
    </row>
    <row r="52" spans="1:5" ht="12" customHeight="1" thickBot="1">
      <c r="A52" s="208" t="s">
        <v>83</v>
      </c>
      <c r="B52" s="6" t="s">
        <v>110</v>
      </c>
      <c r="C52" s="49"/>
      <c r="D52" s="49"/>
      <c r="E52" s="311">
        <f>C52+D52</f>
        <v>0</v>
      </c>
    </row>
    <row r="53" spans="1:5" ht="12" customHeight="1" thickBot="1">
      <c r="A53" s="78" t="s">
        <v>8</v>
      </c>
      <c r="B53" s="59" t="s">
        <v>313</v>
      </c>
      <c r="C53" s="109">
        <f>SUM(C54:C56)</f>
        <v>0</v>
      </c>
      <c r="D53" s="109">
        <f>SUM(D54:D56)</f>
        <v>0</v>
      </c>
      <c r="E53" s="143">
        <f>SUM(E54:E56)</f>
        <v>0</v>
      </c>
    </row>
    <row r="54" spans="1:5" s="216" customFormat="1" ht="12" customHeight="1">
      <c r="A54" s="208" t="s">
        <v>69</v>
      </c>
      <c r="B54" s="7" t="s">
        <v>126</v>
      </c>
      <c r="C54" s="267"/>
      <c r="D54" s="267"/>
      <c r="E54" s="315">
        <f>C54+D54</f>
        <v>0</v>
      </c>
    </row>
    <row r="55" spans="1:5" ht="12" customHeight="1">
      <c r="A55" s="208" t="s">
        <v>70</v>
      </c>
      <c r="B55" s="6" t="s">
        <v>112</v>
      </c>
      <c r="C55" s="49"/>
      <c r="D55" s="49"/>
      <c r="E55" s="311">
        <f>C55+D55</f>
        <v>0</v>
      </c>
    </row>
    <row r="56" spans="1:5" ht="12" customHeight="1">
      <c r="A56" s="208" t="s">
        <v>71</v>
      </c>
      <c r="B56" s="6" t="s">
        <v>41</v>
      </c>
      <c r="C56" s="49"/>
      <c r="D56" s="49"/>
      <c r="E56" s="311">
        <f>C56+D56</f>
        <v>0</v>
      </c>
    </row>
    <row r="57" spans="1:5" ht="12" customHeight="1" thickBot="1">
      <c r="A57" s="208" t="s">
        <v>72</v>
      </c>
      <c r="B57" s="6" t="s">
        <v>406</v>
      </c>
      <c r="C57" s="49"/>
      <c r="D57" s="49"/>
      <c r="E57" s="311">
        <f>C57+D57</f>
        <v>0</v>
      </c>
    </row>
    <row r="58" spans="1:5" ht="12" customHeight="1" thickBot="1">
      <c r="A58" s="78" t="s">
        <v>9</v>
      </c>
      <c r="B58" s="59" t="s">
        <v>4</v>
      </c>
      <c r="C58" s="291"/>
      <c r="D58" s="291"/>
      <c r="E58" s="143">
        <f>C58+D58</f>
        <v>0</v>
      </c>
    </row>
    <row r="59" spans="1:5" ht="15" customHeight="1" thickBot="1">
      <c r="A59" s="78" t="s">
        <v>10</v>
      </c>
      <c r="B59" s="92" t="s">
        <v>410</v>
      </c>
      <c r="C59" s="292">
        <f>+C47+C53+C58</f>
        <v>0</v>
      </c>
      <c r="D59" s="292">
        <f>+D47+D53+D58</f>
        <v>0</v>
      </c>
      <c r="E59" s="146">
        <f>+E47+E53+E58</f>
        <v>0</v>
      </c>
    </row>
    <row r="60" spans="3:5" ht="13.5" thickBot="1">
      <c r="C60" s="147"/>
      <c r="D60" s="147"/>
      <c r="E60" s="147"/>
    </row>
    <row r="61" spans="1:5" ht="15" customHeight="1" thickBot="1">
      <c r="A61" s="95" t="s">
        <v>401</v>
      </c>
      <c r="B61" s="96"/>
      <c r="C61" s="287"/>
      <c r="D61" s="287"/>
      <c r="E61" s="303">
        <f>C61+D61</f>
        <v>0</v>
      </c>
    </row>
    <row r="62" spans="1:5" ht="14.25" customHeight="1" thickBot="1">
      <c r="A62" s="95" t="s">
        <v>123</v>
      </c>
      <c r="B62" s="96"/>
      <c r="C62" s="287"/>
      <c r="D62" s="287"/>
      <c r="E62" s="303">
        <f>C62+D62</f>
        <v>0</v>
      </c>
    </row>
  </sheetData>
  <sheetProtection formatCells="0"/>
  <mergeCells count="6">
    <mergeCell ref="B3:D3"/>
    <mergeCell ref="B4:D4"/>
    <mergeCell ref="A8:E8"/>
    <mergeCell ref="A46:E46"/>
    <mergeCell ref="A1:E1"/>
    <mergeCell ref="A2:E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2"/>
  <sheetViews>
    <sheetView zoomScale="130" zoomScaleNormal="130" workbookViewId="0" topLeftCell="A1">
      <selection activeCell="E6" sqref="E6"/>
    </sheetView>
  </sheetViews>
  <sheetFormatPr defaultColWidth="9.00390625" defaultRowHeight="12.75"/>
  <cols>
    <col min="1" max="1" width="13.00390625" style="93" customWidth="1"/>
    <col min="2" max="2" width="59.00390625" style="94" customWidth="1"/>
    <col min="3" max="5" width="15.875" style="94" customWidth="1"/>
    <col min="6" max="16384" width="9.375" style="94" customWidth="1"/>
  </cols>
  <sheetData>
    <row r="1" spans="1:5" s="1" customFormat="1" ht="16.5" customHeight="1">
      <c r="A1" s="469" t="s">
        <v>567</v>
      </c>
      <c r="B1" s="469"/>
      <c r="C1" s="469"/>
      <c r="D1" s="469"/>
      <c r="E1" s="469"/>
    </row>
    <row r="2" spans="1:5" s="51" customFormat="1" ht="21" customHeight="1" thickBot="1">
      <c r="A2" s="470" t="s">
        <v>547</v>
      </c>
      <c r="B2" s="470"/>
      <c r="C2" s="470"/>
      <c r="D2" s="470"/>
      <c r="E2" s="470"/>
    </row>
    <row r="3" spans="1:5" s="212" customFormat="1" ht="24.75" thickBot="1">
      <c r="A3" s="75" t="s">
        <v>437</v>
      </c>
      <c r="B3" s="471" t="s">
        <v>295</v>
      </c>
      <c r="C3" s="472"/>
      <c r="D3" s="473"/>
      <c r="E3" s="290" t="s">
        <v>42</v>
      </c>
    </row>
    <row r="4" spans="1:5" s="212" customFormat="1" ht="24.75" thickBot="1">
      <c r="A4" s="75" t="s">
        <v>121</v>
      </c>
      <c r="B4" s="471" t="s">
        <v>411</v>
      </c>
      <c r="C4" s="472"/>
      <c r="D4" s="473"/>
      <c r="E4" s="290" t="s">
        <v>324</v>
      </c>
    </row>
    <row r="5" spans="1:5" s="213" customFormat="1" ht="15.75" customHeight="1" thickBot="1">
      <c r="A5" s="82"/>
      <c r="B5" s="82"/>
      <c r="C5" s="83"/>
      <c r="D5" s="52"/>
      <c r="E5" s="83" t="str">
        <f>'15 sz. mell'!E5</f>
        <v>Forintban!</v>
      </c>
    </row>
    <row r="6" spans="1:5" ht="24.75" thickBot="1">
      <c r="A6" s="168" t="s">
        <v>122</v>
      </c>
      <c r="B6" s="84" t="s">
        <v>476</v>
      </c>
      <c r="C6" s="319" t="s">
        <v>414</v>
      </c>
      <c r="D6" s="319" t="s">
        <v>470</v>
      </c>
      <c r="E6" s="320" t="str">
        <f>+CONCATENATE(LEFT(ÖSSZEFÜGGÉSEK!A6,4),". VII. 25.",CHAR(10),"Módosítás utáni")</f>
        <v>2017. VII. 25.
Módosítás utáni</v>
      </c>
    </row>
    <row r="7" spans="1:5" s="214" customFormat="1" ht="12.75" customHeight="1" thickBot="1">
      <c r="A7" s="76" t="s">
        <v>380</v>
      </c>
      <c r="B7" s="77" t="s">
        <v>381</v>
      </c>
      <c r="C7" s="77" t="s">
        <v>382</v>
      </c>
      <c r="D7" s="282" t="s">
        <v>384</v>
      </c>
      <c r="E7" s="329" t="s">
        <v>474</v>
      </c>
    </row>
    <row r="8" spans="1:5" s="214" customFormat="1" ht="15.75" customHeight="1" thickBot="1">
      <c r="A8" s="465" t="s">
        <v>39</v>
      </c>
      <c r="B8" s="466"/>
      <c r="C8" s="466"/>
      <c r="D8" s="466"/>
      <c r="E8" s="467"/>
    </row>
    <row r="9" spans="1:5" s="148" customFormat="1" ht="12" customHeight="1" thickBot="1">
      <c r="A9" s="76" t="s">
        <v>7</v>
      </c>
      <c r="B9" s="85" t="s">
        <v>402</v>
      </c>
      <c r="C9" s="109">
        <f>SUM(C10:C20)</f>
        <v>0</v>
      </c>
      <c r="D9" s="109">
        <f>SUM(D10:D20)</f>
        <v>0</v>
      </c>
      <c r="E9" s="143">
        <f>SUM(E10:E20)</f>
        <v>0</v>
      </c>
    </row>
    <row r="10" spans="1:5" s="148" customFormat="1" ht="12" customHeight="1">
      <c r="A10" s="207" t="s">
        <v>63</v>
      </c>
      <c r="B10" s="8" t="s">
        <v>169</v>
      </c>
      <c r="C10" s="268"/>
      <c r="D10" s="268"/>
      <c r="E10" s="321">
        <f>C10+D10</f>
        <v>0</v>
      </c>
    </row>
    <row r="11" spans="1:5" s="148" customFormat="1" ht="12" customHeight="1">
      <c r="A11" s="208" t="s">
        <v>64</v>
      </c>
      <c r="B11" s="6" t="s">
        <v>170</v>
      </c>
      <c r="C11" s="106"/>
      <c r="D11" s="106"/>
      <c r="E11" s="313">
        <f aca="true" t="shared" si="0" ref="E11:E25">C11+D11</f>
        <v>0</v>
      </c>
    </row>
    <row r="12" spans="1:5" s="148" customFormat="1" ht="12" customHeight="1">
      <c r="A12" s="208" t="s">
        <v>65</v>
      </c>
      <c r="B12" s="6" t="s">
        <v>171</v>
      </c>
      <c r="C12" s="106"/>
      <c r="D12" s="106"/>
      <c r="E12" s="313">
        <f t="shared" si="0"/>
        <v>0</v>
      </c>
    </row>
    <row r="13" spans="1:5" s="148" customFormat="1" ht="12" customHeight="1">
      <c r="A13" s="208" t="s">
        <v>66</v>
      </c>
      <c r="B13" s="6" t="s">
        <v>172</v>
      </c>
      <c r="C13" s="106"/>
      <c r="D13" s="106"/>
      <c r="E13" s="313">
        <f t="shared" si="0"/>
        <v>0</v>
      </c>
    </row>
    <row r="14" spans="1:5" s="148" customFormat="1" ht="12" customHeight="1">
      <c r="A14" s="208" t="s">
        <v>83</v>
      </c>
      <c r="B14" s="6" t="s">
        <v>173</v>
      </c>
      <c r="C14" s="106"/>
      <c r="D14" s="106"/>
      <c r="E14" s="313">
        <f t="shared" si="0"/>
        <v>0</v>
      </c>
    </row>
    <row r="15" spans="1:5" s="148" customFormat="1" ht="12" customHeight="1">
      <c r="A15" s="208" t="s">
        <v>67</v>
      </c>
      <c r="B15" s="6" t="s">
        <v>296</v>
      </c>
      <c r="C15" s="106"/>
      <c r="D15" s="106"/>
      <c r="E15" s="313">
        <f t="shared" si="0"/>
        <v>0</v>
      </c>
    </row>
    <row r="16" spans="1:5" s="148" customFormat="1" ht="12" customHeight="1">
      <c r="A16" s="208" t="s">
        <v>68</v>
      </c>
      <c r="B16" s="5" t="s">
        <v>297</v>
      </c>
      <c r="C16" s="106"/>
      <c r="D16" s="106"/>
      <c r="E16" s="313">
        <f t="shared" si="0"/>
        <v>0</v>
      </c>
    </row>
    <row r="17" spans="1:5" s="148" customFormat="1" ht="12" customHeight="1">
      <c r="A17" s="208" t="s">
        <v>75</v>
      </c>
      <c r="B17" s="6" t="s">
        <v>176</v>
      </c>
      <c r="C17" s="266"/>
      <c r="D17" s="266"/>
      <c r="E17" s="314">
        <f t="shared" si="0"/>
        <v>0</v>
      </c>
    </row>
    <row r="18" spans="1:5" s="215" customFormat="1" ht="12" customHeight="1">
      <c r="A18" s="208" t="s">
        <v>76</v>
      </c>
      <c r="B18" s="6" t="s">
        <v>177</v>
      </c>
      <c r="C18" s="106"/>
      <c r="D18" s="106"/>
      <c r="E18" s="313">
        <f t="shared" si="0"/>
        <v>0</v>
      </c>
    </row>
    <row r="19" spans="1:5" s="215" customFormat="1" ht="12" customHeight="1">
      <c r="A19" s="208" t="s">
        <v>77</v>
      </c>
      <c r="B19" s="6" t="s">
        <v>329</v>
      </c>
      <c r="C19" s="108"/>
      <c r="D19" s="108"/>
      <c r="E19" s="322">
        <f t="shared" si="0"/>
        <v>0</v>
      </c>
    </row>
    <row r="20" spans="1:5" s="215" customFormat="1" ht="12" customHeight="1" thickBot="1">
      <c r="A20" s="208" t="s">
        <v>78</v>
      </c>
      <c r="B20" s="5" t="s">
        <v>178</v>
      </c>
      <c r="C20" s="108"/>
      <c r="D20" s="108"/>
      <c r="E20" s="322">
        <f t="shared" si="0"/>
        <v>0</v>
      </c>
    </row>
    <row r="21" spans="1:5" s="148" customFormat="1" ht="12" customHeight="1" thickBot="1">
      <c r="A21" s="76" t="s">
        <v>8</v>
      </c>
      <c r="B21" s="85" t="s">
        <v>298</v>
      </c>
      <c r="C21" s="109">
        <f>SUM(C22:C24)</f>
        <v>0</v>
      </c>
      <c r="D21" s="109">
        <f>SUM(D22:D24)</f>
        <v>0</v>
      </c>
      <c r="E21" s="143">
        <f>SUM(E22:E24)</f>
        <v>0</v>
      </c>
    </row>
    <row r="22" spans="1:5" s="215" customFormat="1" ht="12" customHeight="1">
      <c r="A22" s="208" t="s">
        <v>69</v>
      </c>
      <c r="B22" s="7" t="s">
        <v>151</v>
      </c>
      <c r="C22" s="106"/>
      <c r="D22" s="106"/>
      <c r="E22" s="313">
        <f t="shared" si="0"/>
        <v>0</v>
      </c>
    </row>
    <row r="23" spans="1:5" s="215" customFormat="1" ht="12" customHeight="1">
      <c r="A23" s="208" t="s">
        <v>70</v>
      </c>
      <c r="B23" s="6" t="s">
        <v>299</v>
      </c>
      <c r="C23" s="106"/>
      <c r="D23" s="106"/>
      <c r="E23" s="313">
        <f t="shared" si="0"/>
        <v>0</v>
      </c>
    </row>
    <row r="24" spans="1:5" s="215" customFormat="1" ht="12" customHeight="1">
      <c r="A24" s="208" t="s">
        <v>71</v>
      </c>
      <c r="B24" s="6" t="s">
        <v>300</v>
      </c>
      <c r="C24" s="106"/>
      <c r="D24" s="106"/>
      <c r="E24" s="313">
        <f t="shared" si="0"/>
        <v>0</v>
      </c>
    </row>
    <row r="25" spans="1:5" s="215" customFormat="1" ht="12" customHeight="1" thickBot="1">
      <c r="A25" s="208" t="s">
        <v>72</v>
      </c>
      <c r="B25" s="6" t="s">
        <v>403</v>
      </c>
      <c r="C25" s="106"/>
      <c r="D25" s="106"/>
      <c r="E25" s="313">
        <f t="shared" si="0"/>
        <v>0</v>
      </c>
    </row>
    <row r="26" spans="1:5" s="215" customFormat="1" ht="12" customHeight="1" thickBot="1">
      <c r="A26" s="78" t="s">
        <v>9</v>
      </c>
      <c r="B26" s="59" t="s">
        <v>99</v>
      </c>
      <c r="C26" s="291"/>
      <c r="D26" s="291"/>
      <c r="E26" s="143"/>
    </row>
    <row r="27" spans="1:5" s="215" customFormat="1" ht="12" customHeight="1" thickBot="1">
      <c r="A27" s="78" t="s">
        <v>10</v>
      </c>
      <c r="B27" s="59" t="s">
        <v>404</v>
      </c>
      <c r="C27" s="109">
        <f>+C28+C29+C30</f>
        <v>0</v>
      </c>
      <c r="D27" s="109">
        <f>+D28+D29+D30</f>
        <v>0</v>
      </c>
      <c r="E27" s="143">
        <f>+E28+E29+E30</f>
        <v>0</v>
      </c>
    </row>
    <row r="28" spans="1:5" s="215" customFormat="1" ht="12" customHeight="1">
      <c r="A28" s="209" t="s">
        <v>160</v>
      </c>
      <c r="B28" s="210" t="s">
        <v>156</v>
      </c>
      <c r="C28" s="267"/>
      <c r="D28" s="267"/>
      <c r="E28" s="315">
        <f>C28+D28</f>
        <v>0</v>
      </c>
    </row>
    <row r="29" spans="1:5" s="215" customFormat="1" ht="12" customHeight="1">
      <c r="A29" s="209" t="s">
        <v>161</v>
      </c>
      <c r="B29" s="210" t="s">
        <v>299</v>
      </c>
      <c r="C29" s="106"/>
      <c r="D29" s="106"/>
      <c r="E29" s="313">
        <f>C29+D29</f>
        <v>0</v>
      </c>
    </row>
    <row r="30" spans="1:5" s="215" customFormat="1" ht="12" customHeight="1">
      <c r="A30" s="209" t="s">
        <v>162</v>
      </c>
      <c r="B30" s="211" t="s">
        <v>302</v>
      </c>
      <c r="C30" s="106"/>
      <c r="D30" s="106"/>
      <c r="E30" s="313">
        <f>C30+D30</f>
        <v>0</v>
      </c>
    </row>
    <row r="31" spans="1:5" s="215" customFormat="1" ht="12" customHeight="1" thickBot="1">
      <c r="A31" s="208" t="s">
        <v>163</v>
      </c>
      <c r="B31" s="64" t="s">
        <v>405</v>
      </c>
      <c r="C31" s="50"/>
      <c r="D31" s="50"/>
      <c r="E31" s="323">
        <f>C31+D31</f>
        <v>0</v>
      </c>
    </row>
    <row r="32" spans="1:5" s="215" customFormat="1" ht="12" customHeight="1" thickBot="1">
      <c r="A32" s="78" t="s">
        <v>11</v>
      </c>
      <c r="B32" s="59" t="s">
        <v>303</v>
      </c>
      <c r="C32" s="109">
        <f>+C33+C34+C35</f>
        <v>0</v>
      </c>
      <c r="D32" s="109">
        <f>+D33+D34+D35</f>
        <v>0</v>
      </c>
      <c r="E32" s="143">
        <f>+E33+E34+E35</f>
        <v>0</v>
      </c>
    </row>
    <row r="33" spans="1:5" s="215" customFormat="1" ht="12" customHeight="1">
      <c r="A33" s="209" t="s">
        <v>56</v>
      </c>
      <c r="B33" s="210" t="s">
        <v>183</v>
      </c>
      <c r="C33" s="267"/>
      <c r="D33" s="267"/>
      <c r="E33" s="315">
        <f>C33+D33</f>
        <v>0</v>
      </c>
    </row>
    <row r="34" spans="1:5" s="215" customFormat="1" ht="12" customHeight="1">
      <c r="A34" s="209" t="s">
        <v>57</v>
      </c>
      <c r="B34" s="211" t="s">
        <v>184</v>
      </c>
      <c r="C34" s="110"/>
      <c r="D34" s="110"/>
      <c r="E34" s="310">
        <f>C34+D34</f>
        <v>0</v>
      </c>
    </row>
    <row r="35" spans="1:5" s="215" customFormat="1" ht="12" customHeight="1" thickBot="1">
      <c r="A35" s="208" t="s">
        <v>58</v>
      </c>
      <c r="B35" s="64" t="s">
        <v>185</v>
      </c>
      <c r="C35" s="50"/>
      <c r="D35" s="50"/>
      <c r="E35" s="323">
        <f>C35+D35</f>
        <v>0</v>
      </c>
    </row>
    <row r="36" spans="1:5" s="148" customFormat="1" ht="12" customHeight="1" thickBot="1">
      <c r="A36" s="78" t="s">
        <v>12</v>
      </c>
      <c r="B36" s="59" t="s">
        <v>271</v>
      </c>
      <c r="C36" s="291"/>
      <c r="D36" s="291"/>
      <c r="E36" s="143">
        <f>C36+D36</f>
        <v>0</v>
      </c>
    </row>
    <row r="37" spans="1:5" s="148" customFormat="1" ht="12" customHeight="1" thickBot="1">
      <c r="A37" s="78" t="s">
        <v>13</v>
      </c>
      <c r="B37" s="59" t="s">
        <v>304</v>
      </c>
      <c r="C37" s="291"/>
      <c r="D37" s="291"/>
      <c r="E37" s="143">
        <f>C37+D37</f>
        <v>0</v>
      </c>
    </row>
    <row r="38" spans="1:5" s="148" customFormat="1" ht="12" customHeight="1" thickBot="1">
      <c r="A38" s="76" t="s">
        <v>14</v>
      </c>
      <c r="B38" s="59" t="s">
        <v>305</v>
      </c>
      <c r="C38" s="109">
        <f>+C9+C21+C26+C27+C32+C36+C37</f>
        <v>0</v>
      </c>
      <c r="D38" s="109">
        <f>+D9+D21+D26+D27+D32+D36+D37</f>
        <v>0</v>
      </c>
      <c r="E38" s="143">
        <f>+E9+E21+E26+E27+E32+E36+E37</f>
        <v>0</v>
      </c>
    </row>
    <row r="39" spans="1:5" s="148" customFormat="1" ht="12" customHeight="1" thickBot="1">
      <c r="A39" s="86" t="s">
        <v>15</v>
      </c>
      <c r="B39" s="59" t="s">
        <v>306</v>
      </c>
      <c r="C39" s="109">
        <f>+C40+C41+C42</f>
        <v>51601940</v>
      </c>
      <c r="D39" s="109">
        <f>+D40+D41+D42</f>
        <v>551033</v>
      </c>
      <c r="E39" s="143">
        <f>+E40+E41+E42</f>
        <v>52152973</v>
      </c>
    </row>
    <row r="40" spans="1:5" s="148" customFormat="1" ht="12" customHeight="1">
      <c r="A40" s="209" t="s">
        <v>307</v>
      </c>
      <c r="B40" s="210" t="s">
        <v>133</v>
      </c>
      <c r="C40" s="267"/>
      <c r="D40" s="267">
        <v>551033</v>
      </c>
      <c r="E40" s="315">
        <f>C40+D40</f>
        <v>551033</v>
      </c>
    </row>
    <row r="41" spans="1:5" s="148" customFormat="1" ht="12" customHeight="1">
      <c r="A41" s="209" t="s">
        <v>308</v>
      </c>
      <c r="B41" s="211" t="s">
        <v>2</v>
      </c>
      <c r="C41" s="110"/>
      <c r="D41" s="110"/>
      <c r="E41" s="310">
        <f>C41+D41</f>
        <v>0</v>
      </c>
    </row>
    <row r="42" spans="1:5" s="215" customFormat="1" ht="12" customHeight="1" thickBot="1">
      <c r="A42" s="351" t="s">
        <v>309</v>
      </c>
      <c r="B42" s="418" t="s">
        <v>310</v>
      </c>
      <c r="C42" s="353">
        <v>51601940</v>
      </c>
      <c r="D42" s="353"/>
      <c r="E42" s="354">
        <f>C42+D42</f>
        <v>51601940</v>
      </c>
    </row>
    <row r="43" spans="1:5" s="215" customFormat="1" ht="15" customHeight="1" thickBot="1">
      <c r="A43" s="86" t="s">
        <v>16</v>
      </c>
      <c r="B43" s="87" t="s">
        <v>311</v>
      </c>
      <c r="C43" s="292">
        <f>+C38+C39</f>
        <v>51601940</v>
      </c>
      <c r="D43" s="292">
        <f>+D38+D39</f>
        <v>551033</v>
      </c>
      <c r="E43" s="146">
        <f>+E38+E39</f>
        <v>52152973</v>
      </c>
    </row>
    <row r="44" spans="1:3" s="215" customFormat="1" ht="15" customHeight="1">
      <c r="A44" s="88"/>
      <c r="B44" s="89"/>
      <c r="C44" s="144"/>
    </row>
    <row r="45" spans="1:3" ht="13.5" thickBot="1">
      <c r="A45" s="90"/>
      <c r="B45" s="91"/>
      <c r="C45" s="145"/>
    </row>
    <row r="46" spans="1:5" s="214" customFormat="1" ht="16.5" customHeight="1" thickBot="1">
      <c r="A46" s="465" t="s">
        <v>40</v>
      </c>
      <c r="B46" s="466"/>
      <c r="C46" s="466"/>
      <c r="D46" s="466"/>
      <c r="E46" s="467"/>
    </row>
    <row r="47" spans="1:5" s="216" customFormat="1" ht="12" customHeight="1" thickBot="1">
      <c r="A47" s="78" t="s">
        <v>7</v>
      </c>
      <c r="B47" s="59" t="s">
        <v>312</v>
      </c>
      <c r="C47" s="109">
        <f>SUM(C48:C52)</f>
        <v>49061940</v>
      </c>
      <c r="D47" s="109">
        <f>SUM(D48:D52)</f>
        <v>551033</v>
      </c>
      <c r="E47" s="143">
        <f>SUM(E48:E52)</f>
        <v>49612973</v>
      </c>
    </row>
    <row r="48" spans="1:5" ht="12" customHeight="1">
      <c r="A48" s="209" t="s">
        <v>63</v>
      </c>
      <c r="B48" s="7" t="s">
        <v>36</v>
      </c>
      <c r="C48" s="267">
        <v>30637000</v>
      </c>
      <c r="D48" s="267">
        <v>200000</v>
      </c>
      <c r="E48" s="417">
        <f>C48+D48</f>
        <v>30837000</v>
      </c>
    </row>
    <row r="49" spans="1:5" ht="12" customHeight="1">
      <c r="A49" s="208" t="s">
        <v>64</v>
      </c>
      <c r="B49" s="6" t="s">
        <v>108</v>
      </c>
      <c r="C49" s="49">
        <v>7128820</v>
      </c>
      <c r="D49" s="49">
        <v>44000</v>
      </c>
      <c r="E49" s="364">
        <f>C49+D49</f>
        <v>7172820</v>
      </c>
    </row>
    <row r="50" spans="1:5" ht="12" customHeight="1">
      <c r="A50" s="208" t="s">
        <v>65</v>
      </c>
      <c r="B50" s="6" t="s">
        <v>82</v>
      </c>
      <c r="C50" s="49">
        <v>11296120</v>
      </c>
      <c r="D50" s="49">
        <v>307033</v>
      </c>
      <c r="E50" s="364">
        <f>C50+D50</f>
        <v>11603153</v>
      </c>
    </row>
    <row r="51" spans="1:5" ht="12" customHeight="1">
      <c r="A51" s="208" t="s">
        <v>66</v>
      </c>
      <c r="B51" s="6" t="s">
        <v>109</v>
      </c>
      <c r="C51" s="49"/>
      <c r="D51" s="49"/>
      <c r="E51" s="364">
        <f>C51+D51</f>
        <v>0</v>
      </c>
    </row>
    <row r="52" spans="1:5" ht="12" customHeight="1" thickBot="1">
      <c r="A52" s="365" t="s">
        <v>83</v>
      </c>
      <c r="B52" s="366" t="s">
        <v>110</v>
      </c>
      <c r="C52" s="50"/>
      <c r="D52" s="50"/>
      <c r="E52" s="374">
        <f>C52+D52</f>
        <v>0</v>
      </c>
    </row>
    <row r="53" spans="1:5" ht="12" customHeight="1" thickBot="1">
      <c r="A53" s="376" t="s">
        <v>8</v>
      </c>
      <c r="B53" s="377" t="s">
        <v>313</v>
      </c>
      <c r="C53" s="375">
        <f>SUM(C54:C56)</f>
        <v>2540000</v>
      </c>
      <c r="D53" s="375">
        <f>SUM(D54:D56)</f>
        <v>0</v>
      </c>
      <c r="E53" s="378">
        <f>SUM(E54:E56)</f>
        <v>2540000</v>
      </c>
    </row>
    <row r="54" spans="1:5" s="216" customFormat="1" ht="12" customHeight="1">
      <c r="A54" s="207" t="s">
        <v>69</v>
      </c>
      <c r="B54" s="8" t="s">
        <v>126</v>
      </c>
      <c r="C54" s="362">
        <v>2540000</v>
      </c>
      <c r="D54" s="369"/>
      <c r="E54" s="370">
        <f>C54+D54</f>
        <v>2540000</v>
      </c>
    </row>
    <row r="55" spans="1:5" ht="12" customHeight="1">
      <c r="A55" s="208" t="s">
        <v>70</v>
      </c>
      <c r="B55" s="6" t="s">
        <v>112</v>
      </c>
      <c r="C55" s="49"/>
      <c r="D55" s="49"/>
      <c r="E55" s="311">
        <f>C55+D55</f>
        <v>0</v>
      </c>
    </row>
    <row r="56" spans="1:5" ht="12" customHeight="1">
      <c r="A56" s="208" t="s">
        <v>71</v>
      </c>
      <c r="B56" s="6" t="s">
        <v>41</v>
      </c>
      <c r="C56" s="49"/>
      <c r="D56" s="49"/>
      <c r="E56" s="311">
        <f>C56+D56</f>
        <v>0</v>
      </c>
    </row>
    <row r="57" spans="1:5" ht="12" customHeight="1" thickBot="1">
      <c r="A57" s="365" t="s">
        <v>72</v>
      </c>
      <c r="B57" s="366" t="s">
        <v>406</v>
      </c>
      <c r="C57" s="50"/>
      <c r="D57" s="50"/>
      <c r="E57" s="323">
        <f>C57+D57</f>
        <v>0</v>
      </c>
    </row>
    <row r="58" spans="1:5" ht="12" customHeight="1" thickBot="1">
      <c r="A58" s="78" t="s">
        <v>9</v>
      </c>
      <c r="B58" s="59" t="s">
        <v>4</v>
      </c>
      <c r="C58" s="291"/>
      <c r="D58" s="291"/>
      <c r="E58" s="143">
        <f>C58+D58</f>
        <v>0</v>
      </c>
    </row>
    <row r="59" spans="1:5" ht="15" customHeight="1" thickBot="1">
      <c r="A59" s="78" t="s">
        <v>10</v>
      </c>
      <c r="B59" s="92" t="s">
        <v>410</v>
      </c>
      <c r="C59" s="292">
        <f>+C47+C53+C58</f>
        <v>51601940</v>
      </c>
      <c r="D59" s="292">
        <f>+D47+D53+D58</f>
        <v>551033</v>
      </c>
      <c r="E59" s="146">
        <f>+E47+E53+E58</f>
        <v>52152973</v>
      </c>
    </row>
    <row r="60" spans="3:5" ht="13.5" thickBot="1">
      <c r="C60" s="147"/>
      <c r="D60" s="147"/>
      <c r="E60" s="147"/>
    </row>
    <row r="61" spans="1:5" ht="15" customHeight="1" thickBot="1">
      <c r="A61" s="95" t="s">
        <v>401</v>
      </c>
      <c r="B61" s="96"/>
      <c r="C61" s="287">
        <v>9</v>
      </c>
      <c r="D61" s="287"/>
      <c r="E61" s="303">
        <f>C61+D61</f>
        <v>9</v>
      </c>
    </row>
    <row r="62" spans="1:5" ht="14.25" customHeight="1" thickBot="1">
      <c r="A62" s="95" t="s">
        <v>123</v>
      </c>
      <c r="B62" s="96"/>
      <c r="C62" s="287">
        <v>0</v>
      </c>
      <c r="D62" s="287"/>
      <c r="E62" s="303">
        <f>C62+D62</f>
        <v>0</v>
      </c>
    </row>
  </sheetData>
  <sheetProtection formatCells="0"/>
  <mergeCells count="6">
    <mergeCell ref="B3:D3"/>
    <mergeCell ref="B4:D4"/>
    <mergeCell ref="A8:E8"/>
    <mergeCell ref="A46:E46"/>
    <mergeCell ref="A1:E1"/>
    <mergeCell ref="A2:E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45" zoomScaleNormal="145" workbookViewId="0" topLeftCell="A1">
      <selection activeCell="E6" sqref="E6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1" customFormat="1" ht="16.5" customHeight="1">
      <c r="A1" s="469" t="s">
        <v>568</v>
      </c>
      <c r="B1" s="469"/>
      <c r="C1" s="469"/>
      <c r="D1" s="469"/>
      <c r="E1" s="469"/>
    </row>
    <row r="2" spans="1:5" s="51" customFormat="1" ht="21" customHeight="1" thickBot="1">
      <c r="A2" s="470" t="s">
        <v>548</v>
      </c>
      <c r="B2" s="470"/>
      <c r="C2" s="470"/>
      <c r="D2" s="470"/>
      <c r="E2" s="470"/>
    </row>
    <row r="3" spans="1:5" s="212" customFormat="1" ht="25.5" customHeight="1" thickBot="1">
      <c r="A3" s="75" t="s">
        <v>437</v>
      </c>
      <c r="B3" s="471" t="s">
        <v>481</v>
      </c>
      <c r="C3" s="472"/>
      <c r="D3" s="473"/>
      <c r="E3" s="290" t="s">
        <v>43</v>
      </c>
    </row>
    <row r="4" spans="1:5" s="212" customFormat="1" ht="24.75" thickBot="1">
      <c r="A4" s="75" t="s">
        <v>121</v>
      </c>
      <c r="B4" s="471" t="s">
        <v>294</v>
      </c>
      <c r="C4" s="472"/>
      <c r="D4" s="473"/>
      <c r="E4" s="290" t="s">
        <v>38</v>
      </c>
    </row>
    <row r="5" spans="1:5" s="213" customFormat="1" ht="15.75" customHeight="1" thickBot="1">
      <c r="A5" s="82"/>
      <c r="B5" s="82"/>
      <c r="C5" s="83"/>
      <c r="D5" s="52"/>
      <c r="E5" s="83" t="str">
        <f>'16. sz. mell'!E5</f>
        <v>Forintban!</v>
      </c>
    </row>
    <row r="6" spans="1:5" ht="24.75" thickBot="1">
      <c r="A6" s="168" t="s">
        <v>122</v>
      </c>
      <c r="B6" s="84" t="s">
        <v>476</v>
      </c>
      <c r="C6" s="319" t="s">
        <v>414</v>
      </c>
      <c r="D6" s="319" t="s">
        <v>470</v>
      </c>
      <c r="E6" s="320" t="str">
        <f>+CONCATENATE(LEFT(ÖSSZEFÜGGÉSEK!A6,4),". VII. 25.",CHAR(10),"Módosítás utáni")</f>
        <v>2017. VII. 25.
Módosítás utáni</v>
      </c>
    </row>
    <row r="7" spans="1:5" s="214" customFormat="1" ht="12.75" customHeight="1" thickBot="1">
      <c r="A7" s="76" t="s">
        <v>380</v>
      </c>
      <c r="B7" s="77" t="s">
        <v>381</v>
      </c>
      <c r="C7" s="77" t="s">
        <v>382</v>
      </c>
      <c r="D7" s="282" t="s">
        <v>384</v>
      </c>
      <c r="E7" s="329" t="s">
        <v>474</v>
      </c>
    </row>
    <row r="8" spans="1:5" s="214" customFormat="1" ht="15.75" customHeight="1" thickBot="1">
      <c r="A8" s="465" t="s">
        <v>39</v>
      </c>
      <c r="B8" s="466"/>
      <c r="C8" s="466"/>
      <c r="D8" s="466"/>
      <c r="E8" s="467"/>
    </row>
    <row r="9" spans="1:5" s="148" customFormat="1" ht="12" customHeight="1" thickBot="1">
      <c r="A9" s="76" t="s">
        <v>7</v>
      </c>
      <c r="B9" s="85" t="s">
        <v>402</v>
      </c>
      <c r="C9" s="109">
        <f>SUM(C10:C20)</f>
        <v>8573000</v>
      </c>
      <c r="D9" s="109">
        <f>SUM(D10:D20)</f>
        <v>0</v>
      </c>
      <c r="E9" s="143">
        <f>SUM(E10:E20)</f>
        <v>8573000</v>
      </c>
    </row>
    <row r="10" spans="1:5" s="148" customFormat="1" ht="12" customHeight="1">
      <c r="A10" s="207" t="s">
        <v>63</v>
      </c>
      <c r="B10" s="8" t="s">
        <v>169</v>
      </c>
      <c r="C10" s="268"/>
      <c r="D10" s="268"/>
      <c r="E10" s="321">
        <f>C10+D10</f>
        <v>0</v>
      </c>
    </row>
    <row r="11" spans="1:5" s="148" customFormat="1" ht="12" customHeight="1">
      <c r="A11" s="208" t="s">
        <v>64</v>
      </c>
      <c r="B11" s="6" t="s">
        <v>170</v>
      </c>
      <c r="C11" s="106"/>
      <c r="D11" s="259"/>
      <c r="E11" s="313">
        <f aca="true" t="shared" si="0" ref="E11:E26">C11+D11</f>
        <v>0</v>
      </c>
    </row>
    <row r="12" spans="1:5" s="148" customFormat="1" ht="12" customHeight="1">
      <c r="A12" s="208" t="s">
        <v>65</v>
      </c>
      <c r="B12" s="6" t="s">
        <v>171</v>
      </c>
      <c r="C12" s="106"/>
      <c r="D12" s="259"/>
      <c r="E12" s="313">
        <f t="shared" si="0"/>
        <v>0</v>
      </c>
    </row>
    <row r="13" spans="1:5" s="148" customFormat="1" ht="12" customHeight="1">
      <c r="A13" s="208" t="s">
        <v>66</v>
      </c>
      <c r="B13" s="6" t="s">
        <v>172</v>
      </c>
      <c r="C13" s="106"/>
      <c r="D13" s="259"/>
      <c r="E13" s="313">
        <f t="shared" si="0"/>
        <v>0</v>
      </c>
    </row>
    <row r="14" spans="1:5" s="148" customFormat="1" ht="12" customHeight="1">
      <c r="A14" s="208" t="s">
        <v>83</v>
      </c>
      <c r="B14" s="6" t="s">
        <v>173</v>
      </c>
      <c r="C14" s="106">
        <v>6750000</v>
      </c>
      <c r="D14" s="259"/>
      <c r="E14" s="313">
        <f t="shared" si="0"/>
        <v>6750000</v>
      </c>
    </row>
    <row r="15" spans="1:5" s="148" customFormat="1" ht="12" customHeight="1">
      <c r="A15" s="208" t="s">
        <v>67</v>
      </c>
      <c r="B15" s="6" t="s">
        <v>296</v>
      </c>
      <c r="C15" s="106">
        <v>1823000</v>
      </c>
      <c r="D15" s="259"/>
      <c r="E15" s="313">
        <f t="shared" si="0"/>
        <v>1823000</v>
      </c>
    </row>
    <row r="16" spans="1:5" s="148" customFormat="1" ht="12" customHeight="1">
      <c r="A16" s="208" t="s">
        <v>68</v>
      </c>
      <c r="B16" s="5" t="s">
        <v>297</v>
      </c>
      <c r="C16" s="106"/>
      <c r="D16" s="259"/>
      <c r="E16" s="313">
        <f t="shared" si="0"/>
        <v>0</v>
      </c>
    </row>
    <row r="17" spans="1:5" s="148" customFormat="1" ht="12" customHeight="1">
      <c r="A17" s="208" t="s">
        <v>75</v>
      </c>
      <c r="B17" s="6" t="s">
        <v>176</v>
      </c>
      <c r="C17" s="266"/>
      <c r="D17" s="294"/>
      <c r="E17" s="314">
        <f t="shared" si="0"/>
        <v>0</v>
      </c>
    </row>
    <row r="18" spans="1:5" s="215" customFormat="1" ht="12" customHeight="1">
      <c r="A18" s="208" t="s">
        <v>76</v>
      </c>
      <c r="B18" s="6" t="s">
        <v>177</v>
      </c>
      <c r="C18" s="106"/>
      <c r="D18" s="259"/>
      <c r="E18" s="313">
        <f t="shared" si="0"/>
        <v>0</v>
      </c>
    </row>
    <row r="19" spans="1:5" s="215" customFormat="1" ht="12" customHeight="1">
      <c r="A19" s="208" t="s">
        <v>77</v>
      </c>
      <c r="B19" s="6" t="s">
        <v>329</v>
      </c>
      <c r="C19" s="108"/>
      <c r="D19" s="260"/>
      <c r="E19" s="322">
        <f t="shared" si="0"/>
        <v>0</v>
      </c>
    </row>
    <row r="20" spans="1:5" s="215" customFormat="1" ht="12" customHeight="1" thickBot="1">
      <c r="A20" s="208" t="s">
        <v>78</v>
      </c>
      <c r="B20" s="5" t="s">
        <v>178</v>
      </c>
      <c r="C20" s="108"/>
      <c r="D20" s="260"/>
      <c r="E20" s="322">
        <f t="shared" si="0"/>
        <v>0</v>
      </c>
    </row>
    <row r="21" spans="1:5" s="148" customFormat="1" ht="12" customHeight="1" thickBot="1">
      <c r="A21" s="76" t="s">
        <v>8</v>
      </c>
      <c r="B21" s="85" t="s">
        <v>298</v>
      </c>
      <c r="C21" s="109">
        <f>SUM(C22:C24)</f>
        <v>0</v>
      </c>
      <c r="D21" s="261">
        <f>SUM(D22:D24)</f>
        <v>0</v>
      </c>
      <c r="E21" s="143">
        <f>SUM(E22:E24)</f>
        <v>0</v>
      </c>
    </row>
    <row r="22" spans="1:5" s="215" customFormat="1" ht="12" customHeight="1">
      <c r="A22" s="208" t="s">
        <v>69</v>
      </c>
      <c r="B22" s="7" t="s">
        <v>151</v>
      </c>
      <c r="C22" s="106"/>
      <c r="D22" s="259"/>
      <c r="E22" s="313">
        <f t="shared" si="0"/>
        <v>0</v>
      </c>
    </row>
    <row r="23" spans="1:5" s="215" customFormat="1" ht="12" customHeight="1">
      <c r="A23" s="208" t="s">
        <v>70</v>
      </c>
      <c r="B23" s="6" t="s">
        <v>299</v>
      </c>
      <c r="C23" s="106"/>
      <c r="D23" s="259"/>
      <c r="E23" s="313">
        <f t="shared" si="0"/>
        <v>0</v>
      </c>
    </row>
    <row r="24" spans="1:5" s="215" customFormat="1" ht="12" customHeight="1">
      <c r="A24" s="208" t="s">
        <v>71</v>
      </c>
      <c r="B24" s="6" t="s">
        <v>300</v>
      </c>
      <c r="C24" s="106"/>
      <c r="D24" s="259"/>
      <c r="E24" s="313">
        <f t="shared" si="0"/>
        <v>0</v>
      </c>
    </row>
    <row r="25" spans="1:5" s="215" customFormat="1" ht="12" customHeight="1" thickBot="1">
      <c r="A25" s="208" t="s">
        <v>72</v>
      </c>
      <c r="B25" s="6" t="s">
        <v>407</v>
      </c>
      <c r="C25" s="106"/>
      <c r="D25" s="259"/>
      <c r="E25" s="313">
        <f t="shared" si="0"/>
        <v>0</v>
      </c>
    </row>
    <row r="26" spans="1:5" s="215" customFormat="1" ht="12" customHeight="1" thickBot="1">
      <c r="A26" s="78" t="s">
        <v>9</v>
      </c>
      <c r="B26" s="59" t="s">
        <v>99</v>
      </c>
      <c r="C26" s="291"/>
      <c r="D26" s="293"/>
      <c r="E26" s="143">
        <f t="shared" si="0"/>
        <v>0</v>
      </c>
    </row>
    <row r="27" spans="1:5" s="215" customFormat="1" ht="12" customHeight="1" thickBot="1">
      <c r="A27" s="78" t="s">
        <v>10</v>
      </c>
      <c r="B27" s="59" t="s">
        <v>301</v>
      </c>
      <c r="C27" s="109">
        <f>+C28+C29</f>
        <v>0</v>
      </c>
      <c r="D27" s="261">
        <f>+D28+D29</f>
        <v>0</v>
      </c>
      <c r="E27" s="143">
        <f>+E28+E29+E30</f>
        <v>0</v>
      </c>
    </row>
    <row r="28" spans="1:5" s="215" customFormat="1" ht="12" customHeight="1">
      <c r="A28" s="209" t="s">
        <v>160</v>
      </c>
      <c r="B28" s="210" t="s">
        <v>299</v>
      </c>
      <c r="C28" s="267"/>
      <c r="D28" s="61"/>
      <c r="E28" s="315">
        <f>C28+D28</f>
        <v>0</v>
      </c>
    </row>
    <row r="29" spans="1:5" s="215" customFormat="1" ht="12" customHeight="1">
      <c r="A29" s="209" t="s">
        <v>161</v>
      </c>
      <c r="B29" s="211" t="s">
        <v>302</v>
      </c>
      <c r="C29" s="110"/>
      <c r="D29" s="262"/>
      <c r="E29" s="313">
        <f>C29+D29</f>
        <v>0</v>
      </c>
    </row>
    <row r="30" spans="1:5" s="215" customFormat="1" ht="12" customHeight="1" thickBot="1">
      <c r="A30" s="208" t="s">
        <v>162</v>
      </c>
      <c r="B30" s="64" t="s">
        <v>408</v>
      </c>
      <c r="C30" s="50"/>
      <c r="D30" s="324"/>
      <c r="E30" s="322">
        <f>C30+D30</f>
        <v>0</v>
      </c>
    </row>
    <row r="31" spans="1:5" s="215" customFormat="1" ht="12" customHeight="1" thickBot="1">
      <c r="A31" s="78" t="s">
        <v>11</v>
      </c>
      <c r="B31" s="59" t="s">
        <v>303</v>
      </c>
      <c r="C31" s="109">
        <f>+C32+C33+C34</f>
        <v>0</v>
      </c>
      <c r="D31" s="109">
        <f>+D32+D33+D34</f>
        <v>0</v>
      </c>
      <c r="E31" s="325">
        <f>C31+D31</f>
        <v>0</v>
      </c>
    </row>
    <row r="32" spans="1:5" s="215" customFormat="1" ht="12" customHeight="1">
      <c r="A32" s="209" t="s">
        <v>56</v>
      </c>
      <c r="B32" s="210" t="s">
        <v>183</v>
      </c>
      <c r="C32" s="267"/>
      <c r="D32" s="61"/>
      <c r="E32" s="326">
        <f>+E33+E34+E35</f>
        <v>0</v>
      </c>
    </row>
    <row r="33" spans="1:5" s="215" customFormat="1" ht="12" customHeight="1">
      <c r="A33" s="209" t="s">
        <v>57</v>
      </c>
      <c r="B33" s="211" t="s">
        <v>184</v>
      </c>
      <c r="C33" s="110"/>
      <c r="D33" s="262"/>
      <c r="E33" s="315">
        <f>C33+D33</f>
        <v>0</v>
      </c>
    </row>
    <row r="34" spans="1:5" s="215" customFormat="1" ht="12" customHeight="1" thickBot="1">
      <c r="A34" s="208" t="s">
        <v>58</v>
      </c>
      <c r="B34" s="64" t="s">
        <v>185</v>
      </c>
      <c r="C34" s="50"/>
      <c r="D34" s="295"/>
      <c r="E34" s="310">
        <f>C34+D34</f>
        <v>0</v>
      </c>
    </row>
    <row r="35" spans="1:5" s="148" customFormat="1" ht="12" customHeight="1" thickBot="1">
      <c r="A35" s="78" t="s">
        <v>12</v>
      </c>
      <c r="B35" s="59" t="s">
        <v>271</v>
      </c>
      <c r="C35" s="291"/>
      <c r="D35" s="293"/>
      <c r="E35" s="327">
        <f>C35+D35</f>
        <v>0</v>
      </c>
    </row>
    <row r="36" spans="1:5" s="148" customFormat="1" ht="12" customHeight="1" thickBot="1">
      <c r="A36" s="78" t="s">
        <v>13</v>
      </c>
      <c r="B36" s="59" t="s">
        <v>304</v>
      </c>
      <c r="C36" s="291"/>
      <c r="D36" s="293"/>
      <c r="E36" s="143">
        <f>C36+D36</f>
        <v>0</v>
      </c>
    </row>
    <row r="37" spans="1:5" s="148" customFormat="1" ht="12" customHeight="1" thickBot="1">
      <c r="A37" s="76" t="s">
        <v>14</v>
      </c>
      <c r="B37" s="59" t="s">
        <v>409</v>
      </c>
      <c r="C37" s="109">
        <f>+C9+C21+C26+C27+C31+C35+C36</f>
        <v>8573000</v>
      </c>
      <c r="D37" s="261">
        <f>+D9+D21+D26+D27+D31+D35+D36</f>
        <v>0</v>
      </c>
      <c r="E37" s="143">
        <f>C37+D37</f>
        <v>8573000</v>
      </c>
    </row>
    <row r="38" spans="1:5" s="148" customFormat="1" ht="12" customHeight="1" thickBot="1">
      <c r="A38" s="86" t="s">
        <v>15</v>
      </c>
      <c r="B38" s="59" t="s">
        <v>306</v>
      </c>
      <c r="C38" s="109">
        <f>+C39+C40+C41</f>
        <v>89679572</v>
      </c>
      <c r="D38" s="261">
        <f>+D39+D40+D41</f>
        <v>28056</v>
      </c>
      <c r="E38" s="143">
        <f>+E9+E21+E26+E27+E32+E36+E37</f>
        <v>17146000</v>
      </c>
    </row>
    <row r="39" spans="1:5" s="148" customFormat="1" ht="12" customHeight="1">
      <c r="A39" s="209" t="s">
        <v>307</v>
      </c>
      <c r="B39" s="210" t="s">
        <v>133</v>
      </c>
      <c r="C39" s="267"/>
      <c r="D39" s="61">
        <v>28056</v>
      </c>
      <c r="E39" s="326">
        <f>+E40+E41+E42</f>
        <v>187960200</v>
      </c>
    </row>
    <row r="40" spans="1:5" s="148" customFormat="1" ht="12" customHeight="1">
      <c r="A40" s="209" t="s">
        <v>308</v>
      </c>
      <c r="B40" s="211" t="s">
        <v>2</v>
      </c>
      <c r="C40" s="110"/>
      <c r="D40" s="262"/>
      <c r="E40" s="315">
        <f>C40+D40</f>
        <v>0</v>
      </c>
    </row>
    <row r="41" spans="1:5" s="215" customFormat="1" ht="12" customHeight="1" thickBot="1">
      <c r="A41" s="351" t="s">
        <v>309</v>
      </c>
      <c r="B41" s="352" t="s">
        <v>310</v>
      </c>
      <c r="C41" s="353">
        <v>89679572</v>
      </c>
      <c r="D41" s="353"/>
      <c r="E41" s="310">
        <f>C41+D41</f>
        <v>89679572</v>
      </c>
    </row>
    <row r="42" spans="1:5" s="215" customFormat="1" ht="15" customHeight="1" thickBot="1">
      <c r="A42" s="86" t="s">
        <v>16</v>
      </c>
      <c r="B42" s="383" t="s">
        <v>311</v>
      </c>
      <c r="C42" s="292">
        <f>+C37+C38</f>
        <v>98252572</v>
      </c>
      <c r="D42" s="292">
        <f>+D37+D38</f>
        <v>28056</v>
      </c>
      <c r="E42" s="327">
        <f>C42+D42</f>
        <v>98280628</v>
      </c>
    </row>
    <row r="43" spans="1:5" s="215" customFormat="1" ht="15" customHeight="1">
      <c r="A43" s="88"/>
      <c r="B43" s="89"/>
      <c r="C43" s="144"/>
      <c r="E43" s="144"/>
    </row>
    <row r="44" spans="1:3" ht="13.5" thickBot="1">
      <c r="A44" s="90"/>
      <c r="B44" s="91"/>
      <c r="C44" s="145"/>
    </row>
    <row r="45" spans="1:5" s="214" customFormat="1" ht="16.5" customHeight="1" thickBot="1">
      <c r="A45" s="465" t="s">
        <v>40</v>
      </c>
      <c r="B45" s="466"/>
      <c r="C45" s="466"/>
      <c r="D45" s="466"/>
      <c r="E45" s="467"/>
    </row>
    <row r="46" spans="1:5" s="216" customFormat="1" ht="12" customHeight="1" thickBot="1">
      <c r="A46" s="367" t="s">
        <v>7</v>
      </c>
      <c r="B46" s="368" t="s">
        <v>312</v>
      </c>
      <c r="C46" s="355">
        <f>SUM(C47:C51)</f>
        <v>97346236</v>
      </c>
      <c r="D46" s="379">
        <f>SUM(D47:D51)</f>
        <v>28056</v>
      </c>
      <c r="E46" s="361">
        <f>SUM(E47:E51)</f>
        <v>97374292</v>
      </c>
    </row>
    <row r="47" spans="1:5" ht="12" customHeight="1">
      <c r="A47" s="207" t="s">
        <v>63</v>
      </c>
      <c r="B47" s="8" t="s">
        <v>36</v>
      </c>
      <c r="C47" s="362">
        <v>54556492</v>
      </c>
      <c r="D47" s="362"/>
      <c r="E47" s="363">
        <f>C47+D47</f>
        <v>54556492</v>
      </c>
    </row>
    <row r="48" spans="1:5" ht="12" customHeight="1">
      <c r="A48" s="208" t="s">
        <v>64</v>
      </c>
      <c r="B48" s="6" t="s">
        <v>108</v>
      </c>
      <c r="C48" s="49">
        <v>12665724</v>
      </c>
      <c r="D48" s="49"/>
      <c r="E48" s="364">
        <f>C48+D48</f>
        <v>12665724</v>
      </c>
    </row>
    <row r="49" spans="1:5" ht="12" customHeight="1">
      <c r="A49" s="208" t="s">
        <v>65</v>
      </c>
      <c r="B49" s="6" t="s">
        <v>82</v>
      </c>
      <c r="C49" s="49">
        <v>30124020</v>
      </c>
      <c r="D49" s="49">
        <v>28056</v>
      </c>
      <c r="E49" s="364">
        <f>C49+D49</f>
        <v>30152076</v>
      </c>
    </row>
    <row r="50" spans="1:5" ht="12" customHeight="1">
      <c r="A50" s="208" t="s">
        <v>66</v>
      </c>
      <c r="B50" s="6" t="s">
        <v>109</v>
      </c>
      <c r="C50" s="49"/>
      <c r="D50" s="49"/>
      <c r="E50" s="364">
        <f>C50+D50</f>
        <v>0</v>
      </c>
    </row>
    <row r="51" spans="1:5" ht="12" customHeight="1" thickBot="1">
      <c r="A51" s="365" t="s">
        <v>83</v>
      </c>
      <c r="B51" s="366" t="s">
        <v>110</v>
      </c>
      <c r="C51" s="50"/>
      <c r="D51" s="50"/>
      <c r="E51" s="374">
        <f>C51+D51</f>
        <v>0</v>
      </c>
    </row>
    <row r="52" spans="1:5" ht="12" customHeight="1" thickBot="1">
      <c r="A52" s="376" t="s">
        <v>8</v>
      </c>
      <c r="B52" s="377" t="s">
        <v>313</v>
      </c>
      <c r="C52" s="375">
        <f>SUM(C53:C55)</f>
        <v>906336</v>
      </c>
      <c r="D52" s="380">
        <f>SUM(D53:D55)</f>
        <v>0</v>
      </c>
      <c r="E52" s="378">
        <f>SUM(E53:E55)</f>
        <v>906336</v>
      </c>
    </row>
    <row r="53" spans="1:5" s="216" customFormat="1" ht="12" customHeight="1">
      <c r="A53" s="207" t="s">
        <v>69</v>
      </c>
      <c r="B53" s="8" t="s">
        <v>126</v>
      </c>
      <c r="C53" s="362">
        <v>906336</v>
      </c>
      <c r="D53" s="362"/>
      <c r="E53" s="363">
        <f>C53+D53</f>
        <v>906336</v>
      </c>
    </row>
    <row r="54" spans="1:5" ht="12" customHeight="1">
      <c r="A54" s="208" t="s">
        <v>70</v>
      </c>
      <c r="B54" s="6" t="s">
        <v>112</v>
      </c>
      <c r="C54" s="49"/>
      <c r="D54" s="49"/>
      <c r="E54" s="364">
        <f>C54+D54</f>
        <v>0</v>
      </c>
    </row>
    <row r="55" spans="1:5" ht="12" customHeight="1">
      <c r="A55" s="208" t="s">
        <v>71</v>
      </c>
      <c r="B55" s="6" t="s">
        <v>41</v>
      </c>
      <c r="C55" s="49"/>
      <c r="D55" s="49"/>
      <c r="E55" s="364">
        <f>C55+D55</f>
        <v>0</v>
      </c>
    </row>
    <row r="56" spans="1:5" ht="12" customHeight="1" thickBot="1">
      <c r="A56" s="365" t="s">
        <v>72</v>
      </c>
      <c r="B56" s="366" t="s">
        <v>406</v>
      </c>
      <c r="C56" s="50"/>
      <c r="D56" s="50"/>
      <c r="E56" s="374">
        <f>C56+D56</f>
        <v>0</v>
      </c>
    </row>
    <row r="57" spans="1:5" ht="15" customHeight="1" thickBot="1">
      <c r="A57" s="371" t="s">
        <v>9</v>
      </c>
      <c r="B57" s="372" t="s">
        <v>4</v>
      </c>
      <c r="C57" s="381"/>
      <c r="D57" s="382"/>
      <c r="E57" s="373">
        <f>C57+D57</f>
        <v>0</v>
      </c>
    </row>
    <row r="58" spans="1:5" ht="13.5" thickBot="1">
      <c r="A58" s="78" t="s">
        <v>10</v>
      </c>
      <c r="B58" s="92" t="s">
        <v>410</v>
      </c>
      <c r="C58" s="292">
        <f>+C46+C52+C57</f>
        <v>98252572</v>
      </c>
      <c r="D58" s="289">
        <f>+D46+D52+D57</f>
        <v>28056</v>
      </c>
      <c r="E58" s="146">
        <f>+E46+E52+E57</f>
        <v>98280628</v>
      </c>
    </row>
    <row r="59" spans="3:5" ht="15" customHeight="1" thickBot="1">
      <c r="C59" s="147"/>
      <c r="E59" s="147"/>
    </row>
    <row r="60" spans="1:5" ht="14.25" customHeight="1" thickBot="1">
      <c r="A60" s="95" t="s">
        <v>401</v>
      </c>
      <c r="B60" s="96"/>
      <c r="C60" s="335">
        <v>18</v>
      </c>
      <c r="D60" s="287"/>
      <c r="E60" s="303">
        <f>C60+D60</f>
        <v>18</v>
      </c>
    </row>
    <row r="61" spans="1:5" ht="13.5" thickBot="1">
      <c r="A61" s="95" t="s">
        <v>123</v>
      </c>
      <c r="B61" s="96"/>
      <c r="C61" s="287">
        <v>0</v>
      </c>
      <c r="D61" s="287"/>
      <c r="E61" s="303">
        <f>C61+D61</f>
        <v>0</v>
      </c>
    </row>
  </sheetData>
  <sheetProtection formatCells="0"/>
  <mergeCells count="6">
    <mergeCell ref="B3:D3"/>
    <mergeCell ref="B4:D4"/>
    <mergeCell ref="A8:E8"/>
    <mergeCell ref="A45:E45"/>
    <mergeCell ref="A1:E1"/>
    <mergeCell ref="A2:E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view="pageLayout" zoomScaleNormal="130" zoomScaleSheetLayoutView="100" workbookViewId="0" topLeftCell="A95">
      <selection activeCell="E97" sqref="E97"/>
    </sheetView>
  </sheetViews>
  <sheetFormatPr defaultColWidth="9.00390625" defaultRowHeight="12.75"/>
  <cols>
    <col min="1" max="1" width="9.50390625" style="150" customWidth="1"/>
    <col min="2" max="2" width="59.625" style="150" customWidth="1"/>
    <col min="3" max="3" width="17.375" style="151" customWidth="1"/>
    <col min="4" max="5" width="17.375" style="172" customWidth="1"/>
    <col min="6" max="6" width="9.375" style="172" customWidth="1"/>
    <col min="7" max="7" width="15.375" style="172" bestFit="1" customWidth="1"/>
    <col min="8" max="16384" width="9.375" style="172" customWidth="1"/>
  </cols>
  <sheetData>
    <row r="1" spans="1:6" ht="15.75">
      <c r="A1" s="449" t="s">
        <v>530</v>
      </c>
      <c r="B1" s="449"/>
      <c r="C1" s="449"/>
      <c r="D1" s="449"/>
      <c r="E1" s="449"/>
      <c r="F1" s="427"/>
    </row>
    <row r="2" spans="1:6" ht="30.75" customHeight="1">
      <c r="A2" s="447" t="s">
        <v>529</v>
      </c>
      <c r="B2" s="448"/>
      <c r="C2" s="448"/>
      <c r="D2" s="448"/>
      <c r="E2" s="448"/>
      <c r="F2" s="448"/>
    </row>
    <row r="3" ht="9" customHeight="1"/>
    <row r="4" spans="1:5" ht="15.75" customHeight="1">
      <c r="A4" s="444" t="s">
        <v>5</v>
      </c>
      <c r="B4" s="444"/>
      <c r="C4" s="444"/>
      <c r="D4" s="444"/>
      <c r="E4" s="444"/>
    </row>
    <row r="5" spans="1:5" ht="15.75" customHeight="1" thickBot="1">
      <c r="A5" s="445" t="s">
        <v>86</v>
      </c>
      <c r="B5" s="445"/>
      <c r="C5" s="243"/>
      <c r="E5" s="243" t="s">
        <v>477</v>
      </c>
    </row>
    <row r="6" spans="1:5" ht="15.75">
      <c r="A6" s="450" t="s">
        <v>51</v>
      </c>
      <c r="B6" s="452" t="s">
        <v>6</v>
      </c>
      <c r="C6" s="454" t="str">
        <f>+CONCATENATE(LEFT(ÖSSZEFÜGGÉSEK!A6,4),". évi")</f>
        <v>2017. évi</v>
      </c>
      <c r="D6" s="455"/>
      <c r="E6" s="456"/>
    </row>
    <row r="7" spans="1:5" ht="28.5" thickBot="1">
      <c r="A7" s="451"/>
      <c r="B7" s="453"/>
      <c r="C7" s="246" t="s">
        <v>414</v>
      </c>
      <c r="D7" s="244" t="s">
        <v>469</v>
      </c>
      <c r="E7" s="245" t="str">
        <f>+CONCATENATE(LEFT(ÖSSZEFÜGGÉSEK!A6,4),". VII. 25. ",CHAR(10),"Módosítás utáni")</f>
        <v>2017. VII. 25. 
Módosítás utáni</v>
      </c>
    </row>
    <row r="8" spans="1:5" s="173" customFormat="1" ht="12" customHeight="1" thickBot="1">
      <c r="A8" s="169" t="s">
        <v>380</v>
      </c>
      <c r="B8" s="170" t="s">
        <v>381</v>
      </c>
      <c r="C8" s="170" t="s">
        <v>382</v>
      </c>
      <c r="D8" s="170" t="s">
        <v>384</v>
      </c>
      <c r="E8" s="316" t="s">
        <v>474</v>
      </c>
    </row>
    <row r="9" spans="1:5" s="174" customFormat="1" ht="12" customHeight="1" thickBot="1">
      <c r="A9" s="18" t="s">
        <v>7</v>
      </c>
      <c r="B9" s="19" t="s">
        <v>145</v>
      </c>
      <c r="C9" s="161">
        <f>+C10+C11+C12+C13+C14+C15</f>
        <v>206536133</v>
      </c>
      <c r="D9" s="161">
        <f>+D10+D11+D12+D13+D14+D15</f>
        <v>0</v>
      </c>
      <c r="E9" s="98">
        <f>+E10+E11+E12+E13+E14+E15</f>
        <v>206536133</v>
      </c>
    </row>
    <row r="10" spans="1:5" s="174" customFormat="1" ht="12" customHeight="1">
      <c r="A10" s="13" t="s">
        <v>63</v>
      </c>
      <c r="B10" s="175" t="s">
        <v>146</v>
      </c>
      <c r="C10" s="163">
        <v>95128452</v>
      </c>
      <c r="D10" s="163"/>
      <c r="E10" s="419">
        <f>C10+D10</f>
        <v>95128452</v>
      </c>
    </row>
    <row r="11" spans="1:5" s="174" customFormat="1" ht="12" customHeight="1">
      <c r="A11" s="12" t="s">
        <v>64</v>
      </c>
      <c r="B11" s="176" t="s">
        <v>147</v>
      </c>
      <c r="C11" s="162">
        <v>50698816</v>
      </c>
      <c r="D11" s="162"/>
      <c r="E11" s="341">
        <f aca="true" t="shared" si="0" ref="E11:E65">C11+D11</f>
        <v>50698816</v>
      </c>
    </row>
    <row r="12" spans="1:5" s="174" customFormat="1" ht="12" customHeight="1">
      <c r="A12" s="12" t="s">
        <v>65</v>
      </c>
      <c r="B12" s="176" t="s">
        <v>148</v>
      </c>
      <c r="C12" s="162">
        <v>56591265</v>
      </c>
      <c r="D12" s="162"/>
      <c r="E12" s="341">
        <f t="shared" si="0"/>
        <v>56591265</v>
      </c>
    </row>
    <row r="13" spans="1:5" s="174" customFormat="1" ht="12" customHeight="1">
      <c r="A13" s="12" t="s">
        <v>66</v>
      </c>
      <c r="B13" s="176" t="s">
        <v>149</v>
      </c>
      <c r="C13" s="162">
        <v>4117600</v>
      </c>
      <c r="D13" s="162"/>
      <c r="E13" s="341">
        <f t="shared" si="0"/>
        <v>4117600</v>
      </c>
    </row>
    <row r="14" spans="1:5" s="174" customFormat="1" ht="12" customHeight="1">
      <c r="A14" s="12" t="s">
        <v>83</v>
      </c>
      <c r="B14" s="100" t="s">
        <v>325</v>
      </c>
      <c r="C14" s="162"/>
      <c r="D14" s="162"/>
      <c r="E14" s="341">
        <f t="shared" si="0"/>
        <v>0</v>
      </c>
    </row>
    <row r="15" spans="1:5" s="174" customFormat="1" ht="12" customHeight="1" thickBot="1">
      <c r="A15" s="14" t="s">
        <v>67</v>
      </c>
      <c r="B15" s="101" t="s">
        <v>326</v>
      </c>
      <c r="C15" s="164"/>
      <c r="D15" s="164"/>
      <c r="E15" s="347">
        <f t="shared" si="0"/>
        <v>0</v>
      </c>
    </row>
    <row r="16" spans="1:5" s="174" customFormat="1" ht="12" customHeight="1" thickBot="1">
      <c r="A16" s="18" t="s">
        <v>8</v>
      </c>
      <c r="B16" s="99" t="s">
        <v>150</v>
      </c>
      <c r="C16" s="161">
        <f>+C17+C18+C19+C20+C21</f>
        <v>37338000</v>
      </c>
      <c r="D16" s="161">
        <f>+D17+D18+D19+D20+D21</f>
        <v>-472440</v>
      </c>
      <c r="E16" s="98">
        <f>+E17+E18+E19+E20+E21</f>
        <v>36865560</v>
      </c>
    </row>
    <row r="17" spans="1:5" s="174" customFormat="1" ht="12" customHeight="1">
      <c r="A17" s="13" t="s">
        <v>69</v>
      </c>
      <c r="B17" s="175" t="s">
        <v>151</v>
      </c>
      <c r="C17" s="163"/>
      <c r="D17" s="163"/>
      <c r="E17" s="205">
        <f t="shared" si="0"/>
        <v>0</v>
      </c>
    </row>
    <row r="18" spans="1:5" s="174" customFormat="1" ht="12" customHeight="1">
      <c r="A18" s="12" t="s">
        <v>70</v>
      </c>
      <c r="B18" s="176" t="s">
        <v>152</v>
      </c>
      <c r="C18" s="162"/>
      <c r="D18" s="162"/>
      <c r="E18" s="205">
        <f t="shared" si="0"/>
        <v>0</v>
      </c>
    </row>
    <row r="19" spans="1:5" s="174" customFormat="1" ht="12" customHeight="1">
      <c r="A19" s="12" t="s">
        <v>71</v>
      </c>
      <c r="B19" s="176" t="s">
        <v>317</v>
      </c>
      <c r="C19" s="162"/>
      <c r="D19" s="162"/>
      <c r="E19" s="205">
        <f t="shared" si="0"/>
        <v>0</v>
      </c>
    </row>
    <row r="20" spans="1:5" s="174" customFormat="1" ht="12" customHeight="1">
      <c r="A20" s="12" t="s">
        <v>72</v>
      </c>
      <c r="B20" s="176" t="s">
        <v>318</v>
      </c>
      <c r="C20" s="162"/>
      <c r="D20" s="162"/>
      <c r="E20" s="205">
        <f t="shared" si="0"/>
        <v>0</v>
      </c>
    </row>
    <row r="21" spans="1:5" s="174" customFormat="1" ht="12" customHeight="1">
      <c r="A21" s="12" t="s">
        <v>73</v>
      </c>
      <c r="B21" s="176" t="s">
        <v>153</v>
      </c>
      <c r="C21" s="162">
        <v>37338000</v>
      </c>
      <c r="D21" s="250">
        <v>-472440</v>
      </c>
      <c r="E21" s="205">
        <f t="shared" si="0"/>
        <v>36865560</v>
      </c>
    </row>
    <row r="22" spans="1:5" s="174" customFormat="1" ht="12" customHeight="1" thickBot="1">
      <c r="A22" s="14" t="s">
        <v>79</v>
      </c>
      <c r="B22" s="101" t="s">
        <v>154</v>
      </c>
      <c r="C22" s="164"/>
      <c r="D22" s="164"/>
      <c r="E22" s="205">
        <f t="shared" si="0"/>
        <v>0</v>
      </c>
    </row>
    <row r="23" spans="1:5" s="174" customFormat="1" ht="12" customHeight="1" thickBot="1">
      <c r="A23" s="18" t="s">
        <v>9</v>
      </c>
      <c r="B23" s="19" t="s">
        <v>155</v>
      </c>
      <c r="C23" s="161">
        <f>+C24+C25+C26+C27+C28</f>
        <v>18000000</v>
      </c>
      <c r="D23" s="161">
        <f>+D24+D25+D26+D27+D28</f>
        <v>7000000</v>
      </c>
      <c r="E23" s="98">
        <f>+E24+E25+E26+E27+E28</f>
        <v>25000000</v>
      </c>
    </row>
    <row r="24" spans="1:5" s="174" customFormat="1" ht="12" customHeight="1">
      <c r="A24" s="13" t="s">
        <v>52</v>
      </c>
      <c r="B24" s="175" t="s">
        <v>156</v>
      </c>
      <c r="C24" s="163"/>
      <c r="D24" s="163"/>
      <c r="E24" s="205">
        <f t="shared" si="0"/>
        <v>0</v>
      </c>
    </row>
    <row r="25" spans="1:5" s="174" customFormat="1" ht="12" customHeight="1">
      <c r="A25" s="12" t="s">
        <v>53</v>
      </c>
      <c r="B25" s="176" t="s">
        <v>157</v>
      </c>
      <c r="C25" s="162"/>
      <c r="D25" s="162"/>
      <c r="E25" s="205">
        <f t="shared" si="0"/>
        <v>0</v>
      </c>
    </row>
    <row r="26" spans="1:5" s="174" customFormat="1" ht="12" customHeight="1">
      <c r="A26" s="12" t="s">
        <v>54</v>
      </c>
      <c r="B26" s="176" t="s">
        <v>319</v>
      </c>
      <c r="C26" s="162"/>
      <c r="D26" s="162"/>
      <c r="E26" s="205">
        <f t="shared" si="0"/>
        <v>0</v>
      </c>
    </row>
    <row r="27" spans="1:5" s="174" customFormat="1" ht="12" customHeight="1">
      <c r="A27" s="12" t="s">
        <v>55</v>
      </c>
      <c r="B27" s="176" t="s">
        <v>320</v>
      </c>
      <c r="C27" s="162"/>
      <c r="D27" s="162"/>
      <c r="E27" s="205">
        <f t="shared" si="0"/>
        <v>0</v>
      </c>
    </row>
    <row r="28" spans="1:5" s="174" customFormat="1" ht="12" customHeight="1">
      <c r="A28" s="12" t="s">
        <v>96</v>
      </c>
      <c r="B28" s="176" t="s">
        <v>158</v>
      </c>
      <c r="C28" s="162">
        <v>18000000</v>
      </c>
      <c r="D28" s="250">
        <v>7000000</v>
      </c>
      <c r="E28" s="205">
        <f t="shared" si="0"/>
        <v>25000000</v>
      </c>
    </row>
    <row r="29" spans="1:5" s="174" customFormat="1" ht="12" customHeight="1" thickBot="1">
      <c r="A29" s="14" t="s">
        <v>97</v>
      </c>
      <c r="B29" s="177" t="s">
        <v>159</v>
      </c>
      <c r="C29" s="164"/>
      <c r="D29" s="164">
        <v>7000000</v>
      </c>
      <c r="E29" s="205">
        <f t="shared" si="0"/>
        <v>7000000</v>
      </c>
    </row>
    <row r="30" spans="1:5" s="174" customFormat="1" ht="12" customHeight="1" thickBot="1">
      <c r="A30" s="18" t="s">
        <v>98</v>
      </c>
      <c r="B30" s="19" t="s">
        <v>467</v>
      </c>
      <c r="C30" s="167">
        <f>+C31+C32+C33+C34+C35+C36+C37</f>
        <v>44800000</v>
      </c>
      <c r="D30" s="167">
        <f>+D31+D32+D33+D34+D35+D36+D37</f>
        <v>0</v>
      </c>
      <c r="E30" s="204">
        <f>+E31+E32+E33+E34+E35+E36+E37</f>
        <v>44800000</v>
      </c>
    </row>
    <row r="31" spans="1:5" s="174" customFormat="1" ht="12" customHeight="1">
      <c r="A31" s="13" t="s">
        <v>160</v>
      </c>
      <c r="B31" s="175" t="s">
        <v>460</v>
      </c>
      <c r="C31" s="206"/>
      <c r="D31" s="206"/>
      <c r="E31" s="205">
        <f t="shared" si="0"/>
        <v>0</v>
      </c>
    </row>
    <row r="32" spans="1:5" s="174" customFormat="1" ht="12" customHeight="1">
      <c r="A32" s="12" t="s">
        <v>161</v>
      </c>
      <c r="B32" s="176" t="s">
        <v>461</v>
      </c>
      <c r="C32" s="162"/>
      <c r="D32" s="162"/>
      <c r="E32" s="205">
        <f t="shared" si="0"/>
        <v>0</v>
      </c>
    </row>
    <row r="33" spans="1:5" s="174" customFormat="1" ht="12" customHeight="1">
      <c r="A33" s="12" t="s">
        <v>162</v>
      </c>
      <c r="B33" s="176" t="s">
        <v>462</v>
      </c>
      <c r="C33" s="162">
        <v>33000000</v>
      </c>
      <c r="D33" s="250"/>
      <c r="E33" s="205">
        <f t="shared" si="0"/>
        <v>33000000</v>
      </c>
    </row>
    <row r="34" spans="1:5" s="174" customFormat="1" ht="12" customHeight="1">
      <c r="A34" s="12" t="s">
        <v>163</v>
      </c>
      <c r="B34" s="176" t="s">
        <v>463</v>
      </c>
      <c r="C34" s="162">
        <v>300000</v>
      </c>
      <c r="D34" s="250"/>
      <c r="E34" s="205">
        <f t="shared" si="0"/>
        <v>300000</v>
      </c>
    </row>
    <row r="35" spans="1:5" s="174" customFormat="1" ht="12" customHeight="1">
      <c r="A35" s="12" t="s">
        <v>464</v>
      </c>
      <c r="B35" s="176" t="s">
        <v>164</v>
      </c>
      <c r="C35" s="162">
        <v>11000000</v>
      </c>
      <c r="D35" s="250"/>
      <c r="E35" s="205">
        <f t="shared" si="0"/>
        <v>11000000</v>
      </c>
    </row>
    <row r="36" spans="1:5" s="174" customFormat="1" ht="12" customHeight="1">
      <c r="A36" s="12" t="s">
        <v>465</v>
      </c>
      <c r="B36" s="176" t="s">
        <v>165</v>
      </c>
      <c r="C36" s="162"/>
      <c r="D36" s="250"/>
      <c r="E36" s="205">
        <f t="shared" si="0"/>
        <v>0</v>
      </c>
    </row>
    <row r="37" spans="1:5" s="174" customFormat="1" ht="12" customHeight="1" thickBot="1">
      <c r="A37" s="14" t="s">
        <v>466</v>
      </c>
      <c r="B37" s="177" t="s">
        <v>166</v>
      </c>
      <c r="C37" s="164">
        <v>500000</v>
      </c>
      <c r="D37" s="251"/>
      <c r="E37" s="347">
        <f t="shared" si="0"/>
        <v>500000</v>
      </c>
    </row>
    <row r="38" spans="1:5" s="174" customFormat="1" ht="12" customHeight="1" thickBot="1">
      <c r="A38" s="18" t="s">
        <v>11</v>
      </c>
      <c r="B38" s="19" t="s">
        <v>327</v>
      </c>
      <c r="C38" s="161">
        <f>SUM(C39:C49)</f>
        <v>13025900</v>
      </c>
      <c r="D38" s="161">
        <f>SUM(D39:D49)</f>
        <v>2924175</v>
      </c>
      <c r="E38" s="98">
        <f>SUM(E39:E49)</f>
        <v>15950075</v>
      </c>
    </row>
    <row r="39" spans="1:5" s="174" customFormat="1" ht="12" customHeight="1">
      <c r="A39" s="13" t="s">
        <v>56</v>
      </c>
      <c r="B39" s="175" t="s">
        <v>169</v>
      </c>
      <c r="C39" s="163"/>
      <c r="D39" s="163"/>
      <c r="E39" s="205">
        <f t="shared" si="0"/>
        <v>0</v>
      </c>
    </row>
    <row r="40" spans="1:5" s="174" customFormat="1" ht="12" customHeight="1">
      <c r="A40" s="12" t="s">
        <v>57</v>
      </c>
      <c r="B40" s="176" t="s">
        <v>170</v>
      </c>
      <c r="C40" s="162"/>
      <c r="D40" s="162"/>
      <c r="E40" s="205">
        <f t="shared" si="0"/>
        <v>0</v>
      </c>
    </row>
    <row r="41" spans="1:5" s="174" customFormat="1" ht="12" customHeight="1">
      <c r="A41" s="12" t="s">
        <v>58</v>
      </c>
      <c r="B41" s="176" t="s">
        <v>171</v>
      </c>
      <c r="C41" s="162"/>
      <c r="D41" s="162">
        <v>2302500</v>
      </c>
      <c r="E41" s="205">
        <f t="shared" si="0"/>
        <v>2302500</v>
      </c>
    </row>
    <row r="42" spans="1:5" s="174" customFormat="1" ht="12" customHeight="1">
      <c r="A42" s="12" t="s">
        <v>100</v>
      </c>
      <c r="B42" s="176" t="s">
        <v>172</v>
      </c>
      <c r="C42" s="162">
        <v>1490000</v>
      </c>
      <c r="D42" s="162"/>
      <c r="E42" s="205">
        <f t="shared" si="0"/>
        <v>1490000</v>
      </c>
    </row>
    <row r="43" spans="1:5" s="174" customFormat="1" ht="12" customHeight="1">
      <c r="A43" s="12" t="s">
        <v>101</v>
      </c>
      <c r="B43" s="176" t="s">
        <v>173</v>
      </c>
      <c r="C43" s="162">
        <f>1780000+6750000</f>
        <v>8530000</v>
      </c>
      <c r="D43" s="162"/>
      <c r="E43" s="205">
        <f t="shared" si="0"/>
        <v>8530000</v>
      </c>
    </row>
    <row r="44" spans="1:5" s="174" customFormat="1" ht="12" customHeight="1">
      <c r="A44" s="12" t="s">
        <v>102</v>
      </c>
      <c r="B44" s="176" t="s">
        <v>174</v>
      </c>
      <c r="C44" s="162">
        <f>882900+1823000</f>
        <v>2705900</v>
      </c>
      <c r="D44" s="162">
        <v>621675</v>
      </c>
      <c r="E44" s="205">
        <f t="shared" si="0"/>
        <v>3327575</v>
      </c>
    </row>
    <row r="45" spans="1:5" s="174" customFormat="1" ht="12" customHeight="1">
      <c r="A45" s="12" t="s">
        <v>103</v>
      </c>
      <c r="B45" s="176" t="s">
        <v>175</v>
      </c>
      <c r="C45" s="162"/>
      <c r="D45" s="162"/>
      <c r="E45" s="205">
        <f t="shared" si="0"/>
        <v>0</v>
      </c>
    </row>
    <row r="46" spans="1:5" s="174" customFormat="1" ht="12" customHeight="1">
      <c r="A46" s="12" t="s">
        <v>104</v>
      </c>
      <c r="B46" s="176" t="s">
        <v>468</v>
      </c>
      <c r="C46" s="162">
        <v>300000</v>
      </c>
      <c r="D46" s="162"/>
      <c r="E46" s="205">
        <f t="shared" si="0"/>
        <v>300000</v>
      </c>
    </row>
    <row r="47" spans="1:5" s="174" customFormat="1" ht="12" customHeight="1">
      <c r="A47" s="12" t="s">
        <v>167</v>
      </c>
      <c r="B47" s="176" t="s">
        <v>177</v>
      </c>
      <c r="C47" s="165"/>
      <c r="D47" s="165"/>
      <c r="E47" s="205">
        <f t="shared" si="0"/>
        <v>0</v>
      </c>
    </row>
    <row r="48" spans="1:5" s="174" customFormat="1" ht="12" customHeight="1">
      <c r="A48" s="14" t="s">
        <v>168</v>
      </c>
      <c r="B48" s="177" t="s">
        <v>329</v>
      </c>
      <c r="C48" s="166"/>
      <c r="D48" s="166"/>
      <c r="E48" s="205">
        <f t="shared" si="0"/>
        <v>0</v>
      </c>
    </row>
    <row r="49" spans="1:5" s="174" customFormat="1" ht="12" customHeight="1" thickBot="1">
      <c r="A49" s="14" t="s">
        <v>328</v>
      </c>
      <c r="B49" s="101" t="s">
        <v>178</v>
      </c>
      <c r="C49" s="166"/>
      <c r="D49" s="166"/>
      <c r="E49" s="205">
        <f t="shared" si="0"/>
        <v>0</v>
      </c>
    </row>
    <row r="50" spans="1:5" s="174" customFormat="1" ht="12" customHeight="1" thickBot="1">
      <c r="A50" s="18" t="s">
        <v>12</v>
      </c>
      <c r="B50" s="19" t="s">
        <v>179</v>
      </c>
      <c r="C50" s="161">
        <f>SUM(C51:C55)</f>
        <v>0</v>
      </c>
      <c r="D50" s="161">
        <f>SUM(D51:D55)</f>
        <v>0</v>
      </c>
      <c r="E50" s="98">
        <f>SUM(E51:E55)</f>
        <v>0</v>
      </c>
    </row>
    <row r="51" spans="1:5" s="174" customFormat="1" ht="12" customHeight="1">
      <c r="A51" s="13" t="s">
        <v>59</v>
      </c>
      <c r="B51" s="175" t="s">
        <v>183</v>
      </c>
      <c r="C51" s="217"/>
      <c r="D51" s="217"/>
      <c r="E51" s="300">
        <f t="shared" si="0"/>
        <v>0</v>
      </c>
    </row>
    <row r="52" spans="1:5" s="174" customFormat="1" ht="12" customHeight="1">
      <c r="A52" s="12" t="s">
        <v>60</v>
      </c>
      <c r="B52" s="176" t="s">
        <v>184</v>
      </c>
      <c r="C52" s="165"/>
      <c r="D52" s="165"/>
      <c r="E52" s="300">
        <f t="shared" si="0"/>
        <v>0</v>
      </c>
    </row>
    <row r="53" spans="1:5" s="174" customFormat="1" ht="12" customHeight="1">
      <c r="A53" s="12" t="s">
        <v>180</v>
      </c>
      <c r="B53" s="176" t="s">
        <v>185</v>
      </c>
      <c r="C53" s="165"/>
      <c r="D53" s="165"/>
      <c r="E53" s="300">
        <f t="shared" si="0"/>
        <v>0</v>
      </c>
    </row>
    <row r="54" spans="1:5" s="174" customFormat="1" ht="12" customHeight="1">
      <c r="A54" s="12" t="s">
        <v>181</v>
      </c>
      <c r="B54" s="176" t="s">
        <v>186</v>
      </c>
      <c r="C54" s="165"/>
      <c r="D54" s="165"/>
      <c r="E54" s="300">
        <f t="shared" si="0"/>
        <v>0</v>
      </c>
    </row>
    <row r="55" spans="1:5" s="174" customFormat="1" ht="12" customHeight="1" thickBot="1">
      <c r="A55" s="14" t="s">
        <v>182</v>
      </c>
      <c r="B55" s="101" t="s">
        <v>187</v>
      </c>
      <c r="C55" s="166"/>
      <c r="D55" s="166"/>
      <c r="E55" s="300">
        <f t="shared" si="0"/>
        <v>0</v>
      </c>
    </row>
    <row r="56" spans="1:5" s="174" customFormat="1" ht="12" customHeight="1" thickBot="1">
      <c r="A56" s="18" t="s">
        <v>105</v>
      </c>
      <c r="B56" s="19" t="s">
        <v>188</v>
      </c>
      <c r="C56" s="161">
        <f>SUM(C57:C59)</f>
        <v>0</v>
      </c>
      <c r="D56" s="161">
        <f>SUM(D57:D59)</f>
        <v>0</v>
      </c>
      <c r="E56" s="98">
        <f>SUM(E57:E59)</f>
        <v>0</v>
      </c>
    </row>
    <row r="57" spans="1:5" s="174" customFormat="1" ht="12" customHeight="1">
      <c r="A57" s="13" t="s">
        <v>61</v>
      </c>
      <c r="B57" s="175" t="s">
        <v>189</v>
      </c>
      <c r="C57" s="163"/>
      <c r="D57" s="163"/>
      <c r="E57" s="205">
        <f t="shared" si="0"/>
        <v>0</v>
      </c>
    </row>
    <row r="58" spans="1:5" s="174" customFormat="1" ht="12" customHeight="1">
      <c r="A58" s="12" t="s">
        <v>62</v>
      </c>
      <c r="B58" s="176" t="s">
        <v>321</v>
      </c>
      <c r="C58" s="162"/>
      <c r="D58" s="162"/>
      <c r="E58" s="205">
        <f t="shared" si="0"/>
        <v>0</v>
      </c>
    </row>
    <row r="59" spans="1:5" s="174" customFormat="1" ht="12" customHeight="1">
      <c r="A59" s="12" t="s">
        <v>192</v>
      </c>
      <c r="B59" s="176" t="s">
        <v>190</v>
      </c>
      <c r="C59" s="162"/>
      <c r="D59" s="162"/>
      <c r="E59" s="205">
        <f t="shared" si="0"/>
        <v>0</v>
      </c>
    </row>
    <row r="60" spans="1:5" s="174" customFormat="1" ht="12" customHeight="1" thickBot="1">
      <c r="A60" s="14" t="s">
        <v>193</v>
      </c>
      <c r="B60" s="101" t="s">
        <v>191</v>
      </c>
      <c r="C60" s="164"/>
      <c r="D60" s="164"/>
      <c r="E60" s="205">
        <f t="shared" si="0"/>
        <v>0</v>
      </c>
    </row>
    <row r="61" spans="1:5" s="174" customFormat="1" ht="12" customHeight="1" thickBot="1">
      <c r="A61" s="18" t="s">
        <v>14</v>
      </c>
      <c r="B61" s="99" t="s">
        <v>194</v>
      </c>
      <c r="C61" s="161">
        <f>SUM(C62:C64)</f>
        <v>0</v>
      </c>
      <c r="D61" s="161">
        <f>SUM(D62:D64)</f>
        <v>145062310</v>
      </c>
      <c r="E61" s="98">
        <f>SUM(E62:E64)</f>
        <v>145062310</v>
      </c>
    </row>
    <row r="62" spans="1:5" s="174" customFormat="1" ht="12" customHeight="1">
      <c r="A62" s="13" t="s">
        <v>106</v>
      </c>
      <c r="B62" s="175" t="s">
        <v>196</v>
      </c>
      <c r="C62" s="165"/>
      <c r="D62" s="165"/>
      <c r="E62" s="298">
        <f t="shared" si="0"/>
        <v>0</v>
      </c>
    </row>
    <row r="63" spans="1:5" s="174" customFormat="1" ht="12" customHeight="1">
      <c r="A63" s="12" t="s">
        <v>107</v>
      </c>
      <c r="B63" s="176" t="s">
        <v>322</v>
      </c>
      <c r="C63" s="165"/>
      <c r="D63" s="165"/>
      <c r="E63" s="298">
        <f t="shared" si="0"/>
        <v>0</v>
      </c>
    </row>
    <row r="64" spans="1:5" s="174" customFormat="1" ht="12" customHeight="1">
      <c r="A64" s="12" t="s">
        <v>127</v>
      </c>
      <c r="B64" s="176" t="s">
        <v>197</v>
      </c>
      <c r="C64" s="165"/>
      <c r="D64" s="165">
        <v>145062310</v>
      </c>
      <c r="E64" s="298">
        <f t="shared" si="0"/>
        <v>145062310</v>
      </c>
    </row>
    <row r="65" spans="1:5" s="174" customFormat="1" ht="12" customHeight="1" thickBot="1">
      <c r="A65" s="14" t="s">
        <v>195</v>
      </c>
      <c r="B65" s="101" t="s">
        <v>198</v>
      </c>
      <c r="C65" s="165"/>
      <c r="D65" s="165">
        <v>145062310</v>
      </c>
      <c r="E65" s="298">
        <f t="shared" si="0"/>
        <v>145062310</v>
      </c>
    </row>
    <row r="66" spans="1:5" s="174" customFormat="1" ht="12" customHeight="1" thickBot="1">
      <c r="A66" s="230" t="s">
        <v>369</v>
      </c>
      <c r="B66" s="19" t="s">
        <v>199</v>
      </c>
      <c r="C66" s="167">
        <f>+C9+C16+C23+C30+C38+C50+C56+C61</f>
        <v>319700033</v>
      </c>
      <c r="D66" s="167">
        <f>+D9+D16+D23+D30+D38+D50+D56+D61</f>
        <v>154514045</v>
      </c>
      <c r="E66" s="204">
        <f>+E9+E16+E23+E30+E38+E50+E56+E61</f>
        <v>474214078</v>
      </c>
    </row>
    <row r="67" spans="1:5" s="174" customFormat="1" ht="12" customHeight="1" thickBot="1">
      <c r="A67" s="218" t="s">
        <v>200</v>
      </c>
      <c r="B67" s="99" t="s">
        <v>201</v>
      </c>
      <c r="C67" s="161">
        <f>SUM(C68:C70)</f>
        <v>0</v>
      </c>
      <c r="D67" s="161">
        <f>SUM(D68:D70)</f>
        <v>0</v>
      </c>
      <c r="E67" s="98">
        <f>SUM(E68:E70)</f>
        <v>0</v>
      </c>
    </row>
    <row r="68" spans="1:5" s="174" customFormat="1" ht="12" customHeight="1">
      <c r="A68" s="13" t="s">
        <v>232</v>
      </c>
      <c r="B68" s="175" t="s">
        <v>202</v>
      </c>
      <c r="C68" s="165"/>
      <c r="D68" s="165"/>
      <c r="E68" s="298">
        <f aca="true" t="shared" si="1" ref="E68:E89">C68+D68</f>
        <v>0</v>
      </c>
    </row>
    <row r="69" spans="1:5" s="174" customFormat="1" ht="12" customHeight="1">
      <c r="A69" s="12" t="s">
        <v>241</v>
      </c>
      <c r="B69" s="176" t="s">
        <v>203</v>
      </c>
      <c r="C69" s="165"/>
      <c r="D69" s="283"/>
      <c r="E69" s="298">
        <f t="shared" si="1"/>
        <v>0</v>
      </c>
    </row>
    <row r="70" spans="1:5" s="174" customFormat="1" ht="12" customHeight="1" thickBot="1">
      <c r="A70" s="14" t="s">
        <v>242</v>
      </c>
      <c r="B70" s="226" t="s">
        <v>354</v>
      </c>
      <c r="C70" s="165"/>
      <c r="D70" s="165"/>
      <c r="E70" s="298">
        <f t="shared" si="1"/>
        <v>0</v>
      </c>
    </row>
    <row r="71" spans="1:5" s="174" customFormat="1" ht="12" customHeight="1" thickBot="1">
      <c r="A71" s="218" t="s">
        <v>205</v>
      </c>
      <c r="B71" s="99" t="s">
        <v>206</v>
      </c>
      <c r="C71" s="161">
        <f>SUM(C72:C75)</f>
        <v>0</v>
      </c>
      <c r="D71" s="161">
        <f>SUM(D72:D75)</f>
        <v>0</v>
      </c>
      <c r="E71" s="98">
        <f>SUM(E72:E75)</f>
        <v>0</v>
      </c>
    </row>
    <row r="72" spans="1:5" s="174" customFormat="1" ht="12" customHeight="1">
      <c r="A72" s="13" t="s">
        <v>84</v>
      </c>
      <c r="B72" s="175" t="s">
        <v>207</v>
      </c>
      <c r="C72" s="165"/>
      <c r="D72" s="165"/>
      <c r="E72" s="298">
        <f t="shared" si="1"/>
        <v>0</v>
      </c>
    </row>
    <row r="73" spans="1:5" s="174" customFormat="1" ht="12" customHeight="1">
      <c r="A73" s="12" t="s">
        <v>85</v>
      </c>
      <c r="B73" s="176" t="s">
        <v>208</v>
      </c>
      <c r="C73" s="165"/>
      <c r="D73" s="165"/>
      <c r="E73" s="298">
        <f t="shared" si="1"/>
        <v>0</v>
      </c>
    </row>
    <row r="74" spans="1:5" s="174" customFormat="1" ht="12" customHeight="1">
      <c r="A74" s="12" t="s">
        <v>233</v>
      </c>
      <c r="B74" s="176" t="s">
        <v>209</v>
      </c>
      <c r="C74" s="165"/>
      <c r="D74" s="165"/>
      <c r="E74" s="298">
        <f t="shared" si="1"/>
        <v>0</v>
      </c>
    </row>
    <row r="75" spans="1:5" s="174" customFormat="1" ht="12" customHeight="1" thickBot="1">
      <c r="A75" s="14" t="s">
        <v>234</v>
      </c>
      <c r="B75" s="101" t="s">
        <v>210</v>
      </c>
      <c r="C75" s="165"/>
      <c r="D75" s="165"/>
      <c r="E75" s="298">
        <f t="shared" si="1"/>
        <v>0</v>
      </c>
    </row>
    <row r="76" spans="1:5" s="174" customFormat="1" ht="12" customHeight="1" thickBot="1">
      <c r="A76" s="218" t="s">
        <v>211</v>
      </c>
      <c r="B76" s="99" t="s">
        <v>212</v>
      </c>
      <c r="C76" s="161">
        <f>SUM(C77:C78)</f>
        <v>6375995</v>
      </c>
      <c r="D76" s="161">
        <f>SUM(D77:D78)</f>
        <v>30657300</v>
      </c>
      <c r="E76" s="98">
        <f>SUM(E77:E78)</f>
        <v>37033295</v>
      </c>
    </row>
    <row r="77" spans="1:5" s="174" customFormat="1" ht="12" customHeight="1">
      <c r="A77" s="13" t="s">
        <v>235</v>
      </c>
      <c r="B77" s="175" t="s">
        <v>213</v>
      </c>
      <c r="C77" s="165">
        <v>6375995</v>
      </c>
      <c r="D77" s="165">
        <v>30657300</v>
      </c>
      <c r="E77" s="298">
        <f t="shared" si="1"/>
        <v>37033295</v>
      </c>
    </row>
    <row r="78" spans="1:5" s="174" customFormat="1" ht="12" customHeight="1" thickBot="1">
      <c r="A78" s="14" t="s">
        <v>236</v>
      </c>
      <c r="B78" s="101" t="s">
        <v>214</v>
      </c>
      <c r="C78" s="165"/>
      <c r="D78" s="165"/>
      <c r="E78" s="298">
        <f t="shared" si="1"/>
        <v>0</v>
      </c>
    </row>
    <row r="79" spans="1:5" s="174" customFormat="1" ht="12" customHeight="1" thickBot="1">
      <c r="A79" s="218" t="s">
        <v>215</v>
      </c>
      <c r="B79" s="99" t="s">
        <v>216</v>
      </c>
      <c r="C79" s="161">
        <f>SUM(C80:C82)</f>
        <v>186684305</v>
      </c>
      <c r="D79" s="161">
        <f>SUM(D80:D82)</f>
        <v>7607903</v>
      </c>
      <c r="E79" s="98">
        <f>SUM(E80:E82)</f>
        <v>194292208</v>
      </c>
    </row>
    <row r="80" spans="1:5" s="174" customFormat="1" ht="12" customHeight="1">
      <c r="A80" s="13" t="s">
        <v>237</v>
      </c>
      <c r="B80" s="175" t="s">
        <v>217</v>
      </c>
      <c r="C80" s="165"/>
      <c r="D80" s="165">
        <v>7607903</v>
      </c>
      <c r="E80" s="298">
        <f t="shared" si="1"/>
        <v>7607903</v>
      </c>
    </row>
    <row r="81" spans="1:5" s="174" customFormat="1" ht="12" customHeight="1">
      <c r="A81" s="12" t="s">
        <v>238</v>
      </c>
      <c r="B81" s="176" t="s">
        <v>218</v>
      </c>
      <c r="C81" s="165"/>
      <c r="D81" s="165"/>
      <c r="E81" s="298">
        <f t="shared" si="1"/>
        <v>0</v>
      </c>
    </row>
    <row r="82" spans="1:5" s="174" customFormat="1" ht="12" customHeight="1" thickBot="1">
      <c r="A82" s="14" t="s">
        <v>239</v>
      </c>
      <c r="B82" s="101" t="s">
        <v>219</v>
      </c>
      <c r="C82" s="166">
        <v>186684305</v>
      </c>
      <c r="D82" s="166"/>
      <c r="E82" s="299">
        <f t="shared" si="1"/>
        <v>186684305</v>
      </c>
    </row>
    <row r="83" spans="1:5" s="174" customFormat="1" ht="12" customHeight="1" thickBot="1">
      <c r="A83" s="218" t="s">
        <v>220</v>
      </c>
      <c r="B83" s="99" t="s">
        <v>240</v>
      </c>
      <c r="C83" s="161">
        <f>SUM(C84:C87)</f>
        <v>0</v>
      </c>
      <c r="D83" s="161">
        <f>SUM(D84:D87)</f>
        <v>0</v>
      </c>
      <c r="E83" s="98">
        <f>SUM(E84:E87)</f>
        <v>0</v>
      </c>
    </row>
    <row r="84" spans="1:5" s="174" customFormat="1" ht="12" customHeight="1">
      <c r="A84" s="179" t="s">
        <v>221</v>
      </c>
      <c r="B84" s="175" t="s">
        <v>222</v>
      </c>
      <c r="C84" s="165"/>
      <c r="D84" s="165"/>
      <c r="E84" s="298">
        <f t="shared" si="1"/>
        <v>0</v>
      </c>
    </row>
    <row r="85" spans="1:5" s="174" customFormat="1" ht="12" customHeight="1">
      <c r="A85" s="180" t="s">
        <v>223</v>
      </c>
      <c r="B85" s="176" t="s">
        <v>224</v>
      </c>
      <c r="C85" s="165"/>
      <c r="D85" s="165"/>
      <c r="E85" s="298">
        <f t="shared" si="1"/>
        <v>0</v>
      </c>
    </row>
    <row r="86" spans="1:5" s="174" customFormat="1" ht="12" customHeight="1">
      <c r="A86" s="180" t="s">
        <v>225</v>
      </c>
      <c r="B86" s="176" t="s">
        <v>226</v>
      </c>
      <c r="C86" s="165"/>
      <c r="D86" s="165"/>
      <c r="E86" s="298">
        <f t="shared" si="1"/>
        <v>0</v>
      </c>
    </row>
    <row r="87" spans="1:5" s="174" customFormat="1" ht="12" customHeight="1" thickBot="1">
      <c r="A87" s="181" t="s">
        <v>227</v>
      </c>
      <c r="B87" s="101" t="s">
        <v>228</v>
      </c>
      <c r="C87" s="165"/>
      <c r="D87" s="165"/>
      <c r="E87" s="298">
        <f t="shared" si="1"/>
        <v>0</v>
      </c>
    </row>
    <row r="88" spans="1:5" s="174" customFormat="1" ht="12" customHeight="1" thickBot="1">
      <c r="A88" s="218" t="s">
        <v>229</v>
      </c>
      <c r="B88" s="99" t="s">
        <v>368</v>
      </c>
      <c r="C88" s="220"/>
      <c r="D88" s="220"/>
      <c r="E88" s="98">
        <f t="shared" si="1"/>
        <v>0</v>
      </c>
    </row>
    <row r="89" spans="1:5" s="174" customFormat="1" ht="13.5" customHeight="1" thickBot="1">
      <c r="A89" s="218" t="s">
        <v>231</v>
      </c>
      <c r="B89" s="99" t="s">
        <v>230</v>
      </c>
      <c r="C89" s="220"/>
      <c r="D89" s="220"/>
      <c r="E89" s="98">
        <f t="shared" si="1"/>
        <v>0</v>
      </c>
    </row>
    <row r="90" spans="1:5" s="174" customFormat="1" ht="15.75" customHeight="1" thickBot="1">
      <c r="A90" s="218" t="s">
        <v>243</v>
      </c>
      <c r="B90" s="182" t="s">
        <v>371</v>
      </c>
      <c r="C90" s="167">
        <f>+C67+C71+C76+C79+C83+C89+C88</f>
        <v>193060300</v>
      </c>
      <c r="D90" s="167">
        <f>+D67+D71+D76+D79+D83+D89+D88</f>
        <v>38265203</v>
      </c>
      <c r="E90" s="204">
        <f>+E67+E71+E76+E79+E83+E89+E88</f>
        <v>231325503</v>
      </c>
    </row>
    <row r="91" spans="1:5" s="174" customFormat="1" ht="25.5" customHeight="1" thickBot="1">
      <c r="A91" s="219" t="s">
        <v>370</v>
      </c>
      <c r="B91" s="183" t="s">
        <v>372</v>
      </c>
      <c r="C91" s="167">
        <f>+C66+C90</f>
        <v>512760333</v>
      </c>
      <c r="D91" s="167">
        <f>+D66+D90</f>
        <v>192779248</v>
      </c>
      <c r="E91" s="204">
        <f>+E66+E90</f>
        <v>705539581</v>
      </c>
    </row>
    <row r="92" spans="1:3" s="174" customFormat="1" ht="30.75" customHeight="1">
      <c r="A92" s="3"/>
      <c r="B92" s="4"/>
      <c r="C92" s="103"/>
    </row>
    <row r="93" spans="1:5" ht="16.5" customHeight="1">
      <c r="A93" s="444" t="s">
        <v>35</v>
      </c>
      <c r="B93" s="444"/>
      <c r="C93" s="444"/>
      <c r="D93" s="444"/>
      <c r="E93" s="444"/>
    </row>
    <row r="94" spans="1:5" s="184" customFormat="1" ht="16.5" customHeight="1" thickBot="1">
      <c r="A94" s="446" t="s">
        <v>87</v>
      </c>
      <c r="B94" s="446"/>
      <c r="C94" s="63"/>
      <c r="E94" s="63" t="str">
        <f>E5</f>
        <v>Forintban!</v>
      </c>
    </row>
    <row r="95" spans="1:5" ht="15.75">
      <c r="A95" s="450" t="s">
        <v>51</v>
      </c>
      <c r="B95" s="452" t="s">
        <v>415</v>
      </c>
      <c r="C95" s="454" t="str">
        <f>+CONCATENATE(LEFT(ÖSSZEFÜGGÉSEK!A6,4),". évi")</f>
        <v>2017. évi</v>
      </c>
      <c r="D95" s="455"/>
      <c r="E95" s="456"/>
    </row>
    <row r="96" spans="1:5" ht="24.75" thickBot="1">
      <c r="A96" s="451"/>
      <c r="B96" s="453"/>
      <c r="C96" s="246" t="s">
        <v>414</v>
      </c>
      <c r="D96" s="244" t="s">
        <v>470</v>
      </c>
      <c r="E96" s="245" t="str">
        <f>+CONCATENATE(LEFT(ÖSSZEFÜGGÉSEK!A6,4),". VII. 25.",CHAR(10),"Módosítás utáni")</f>
        <v>2017. VII. 25.
Módosítás utáni</v>
      </c>
    </row>
    <row r="97" spans="1:5" s="173" customFormat="1" ht="12" customHeight="1" thickBot="1">
      <c r="A97" s="23" t="s">
        <v>380</v>
      </c>
      <c r="B97" s="24" t="s">
        <v>381</v>
      </c>
      <c r="C97" s="24" t="s">
        <v>382</v>
      </c>
      <c r="D97" s="24" t="s">
        <v>384</v>
      </c>
      <c r="E97" s="329" t="s">
        <v>474</v>
      </c>
    </row>
    <row r="98" spans="1:5" ht="12" customHeight="1" thickBot="1">
      <c r="A98" s="18" t="s">
        <v>7</v>
      </c>
      <c r="B98" s="22" t="s">
        <v>330</v>
      </c>
      <c r="C98" s="161">
        <f>C99+C100+C101+C102+C103+C116</f>
        <v>486766191</v>
      </c>
      <c r="D98" s="161">
        <f>D99+D100+D101+D102+D103+D116</f>
        <v>-182983160</v>
      </c>
      <c r="E98" s="98">
        <f>E99+E100+E101+E102+E103+E116</f>
        <v>303783031</v>
      </c>
    </row>
    <row r="99" spans="1:5" ht="12" customHeight="1">
      <c r="A99" s="13" t="s">
        <v>63</v>
      </c>
      <c r="B99" s="7" t="s">
        <v>36</v>
      </c>
      <c r="C99" s="163">
        <v>144627678</v>
      </c>
      <c r="D99" s="163">
        <v>2321177</v>
      </c>
      <c r="E99" s="206">
        <f aca="true" t="shared" si="2" ref="E99:E132">C99+D99</f>
        <v>146948855</v>
      </c>
    </row>
    <row r="100" spans="1:5" ht="12" customHeight="1">
      <c r="A100" s="12" t="s">
        <v>64</v>
      </c>
      <c r="B100" s="6" t="s">
        <v>108</v>
      </c>
      <c r="C100" s="162">
        <v>29842229</v>
      </c>
      <c r="D100" s="162">
        <v>450383</v>
      </c>
      <c r="E100" s="337">
        <f t="shared" si="2"/>
        <v>30292612</v>
      </c>
    </row>
    <row r="101" spans="1:5" ht="12" customHeight="1">
      <c r="A101" s="12" t="s">
        <v>65</v>
      </c>
      <c r="B101" s="6" t="s">
        <v>82</v>
      </c>
      <c r="C101" s="162">
        <v>82275932</v>
      </c>
      <c r="D101" s="162">
        <v>2329585</v>
      </c>
      <c r="E101" s="337">
        <f t="shared" si="2"/>
        <v>84605517</v>
      </c>
    </row>
    <row r="102" spans="1:5" ht="12" customHeight="1">
      <c r="A102" s="12" t="s">
        <v>66</v>
      </c>
      <c r="B102" s="9" t="s">
        <v>109</v>
      </c>
      <c r="C102" s="162">
        <v>9500000</v>
      </c>
      <c r="D102" s="162"/>
      <c r="E102" s="337">
        <f t="shared" si="2"/>
        <v>9500000</v>
      </c>
    </row>
    <row r="103" spans="1:7" ht="12" customHeight="1">
      <c r="A103" s="12" t="s">
        <v>74</v>
      </c>
      <c r="B103" s="17" t="s">
        <v>110</v>
      </c>
      <c r="C103" s="162">
        <v>22636047</v>
      </c>
      <c r="D103" s="162">
        <v>3800000</v>
      </c>
      <c r="E103" s="337">
        <f t="shared" si="2"/>
        <v>26436047</v>
      </c>
      <c r="G103" s="422"/>
    </row>
    <row r="104" spans="1:5" ht="12" customHeight="1">
      <c r="A104" s="12" t="s">
        <v>67</v>
      </c>
      <c r="B104" s="6" t="s">
        <v>335</v>
      </c>
      <c r="C104" s="162"/>
      <c r="D104" s="162"/>
      <c r="E104" s="337">
        <f t="shared" si="2"/>
        <v>0</v>
      </c>
    </row>
    <row r="105" spans="1:5" ht="12" customHeight="1">
      <c r="A105" s="12" t="s">
        <v>68</v>
      </c>
      <c r="B105" s="67" t="s">
        <v>334</v>
      </c>
      <c r="C105" s="162"/>
      <c r="D105" s="162"/>
      <c r="E105" s="337">
        <f t="shared" si="2"/>
        <v>0</v>
      </c>
    </row>
    <row r="106" spans="1:5" ht="12" customHeight="1">
      <c r="A106" s="12" t="s">
        <v>75</v>
      </c>
      <c r="B106" s="67" t="s">
        <v>333</v>
      </c>
      <c r="C106" s="162"/>
      <c r="D106" s="162"/>
      <c r="E106" s="337">
        <f t="shared" si="2"/>
        <v>0</v>
      </c>
    </row>
    <row r="107" spans="1:5" ht="12" customHeight="1">
      <c r="A107" s="12" t="s">
        <v>76</v>
      </c>
      <c r="B107" s="65" t="s">
        <v>246</v>
      </c>
      <c r="C107" s="162"/>
      <c r="D107" s="162"/>
      <c r="E107" s="337">
        <f t="shared" si="2"/>
        <v>0</v>
      </c>
    </row>
    <row r="108" spans="1:5" ht="12" customHeight="1">
      <c r="A108" s="12" t="s">
        <v>77</v>
      </c>
      <c r="B108" s="66" t="s">
        <v>247</v>
      </c>
      <c r="C108" s="162"/>
      <c r="D108" s="162"/>
      <c r="E108" s="337">
        <f t="shared" si="2"/>
        <v>0</v>
      </c>
    </row>
    <row r="109" spans="1:5" ht="12" customHeight="1">
      <c r="A109" s="12" t="s">
        <v>78</v>
      </c>
      <c r="B109" s="66" t="s">
        <v>248</v>
      </c>
      <c r="C109" s="162"/>
      <c r="D109" s="162"/>
      <c r="E109" s="337">
        <f t="shared" si="2"/>
        <v>0</v>
      </c>
    </row>
    <row r="110" spans="1:5" ht="12" customHeight="1">
      <c r="A110" s="12" t="s">
        <v>80</v>
      </c>
      <c r="B110" s="65" t="s">
        <v>249</v>
      </c>
      <c r="C110" s="162"/>
      <c r="D110" s="162"/>
      <c r="E110" s="337">
        <f t="shared" si="2"/>
        <v>0</v>
      </c>
    </row>
    <row r="111" spans="1:5" ht="12" customHeight="1">
      <c r="A111" s="12" t="s">
        <v>111</v>
      </c>
      <c r="B111" s="65" t="s">
        <v>250</v>
      </c>
      <c r="C111" s="162"/>
      <c r="D111" s="162"/>
      <c r="E111" s="337">
        <f t="shared" si="2"/>
        <v>0</v>
      </c>
    </row>
    <row r="112" spans="1:5" ht="12" customHeight="1">
      <c r="A112" s="12" t="s">
        <v>244</v>
      </c>
      <c r="B112" s="66" t="s">
        <v>251</v>
      </c>
      <c r="C112" s="162"/>
      <c r="D112" s="162"/>
      <c r="E112" s="337">
        <f t="shared" si="2"/>
        <v>0</v>
      </c>
    </row>
    <row r="113" spans="1:5" ht="12" customHeight="1">
      <c r="A113" s="11" t="s">
        <v>245</v>
      </c>
      <c r="B113" s="67" t="s">
        <v>252</v>
      </c>
      <c r="C113" s="162"/>
      <c r="D113" s="162"/>
      <c r="E113" s="337">
        <f t="shared" si="2"/>
        <v>0</v>
      </c>
    </row>
    <row r="114" spans="1:5" ht="12" customHeight="1">
      <c r="A114" s="12" t="s">
        <v>331</v>
      </c>
      <c r="B114" s="67" t="s">
        <v>253</v>
      </c>
      <c r="C114" s="162"/>
      <c r="D114" s="162"/>
      <c r="E114" s="337">
        <f t="shared" si="2"/>
        <v>0</v>
      </c>
    </row>
    <row r="115" spans="1:5" ht="12" customHeight="1">
      <c r="A115" s="14" t="s">
        <v>332</v>
      </c>
      <c r="B115" s="67" t="s">
        <v>254</v>
      </c>
      <c r="C115" s="162">
        <v>22636047</v>
      </c>
      <c r="D115" s="162">
        <v>3800000</v>
      </c>
      <c r="E115" s="337">
        <f t="shared" si="2"/>
        <v>26436047</v>
      </c>
    </row>
    <row r="116" spans="1:5" ht="12" customHeight="1">
      <c r="A116" s="12" t="s">
        <v>336</v>
      </c>
      <c r="B116" s="9" t="s">
        <v>37</v>
      </c>
      <c r="C116" s="162">
        <f>SUM(C117:C118)</f>
        <v>197884305</v>
      </c>
      <c r="D116" s="162">
        <f>SUM(D117:D118)</f>
        <v>-191884305</v>
      </c>
      <c r="E116" s="337">
        <f t="shared" si="2"/>
        <v>6000000</v>
      </c>
    </row>
    <row r="117" spans="1:5" ht="12" customHeight="1">
      <c r="A117" s="12" t="s">
        <v>337</v>
      </c>
      <c r="B117" s="6" t="s">
        <v>339</v>
      </c>
      <c r="C117" s="162">
        <v>10000000</v>
      </c>
      <c r="D117" s="162">
        <v>-4000000</v>
      </c>
      <c r="E117" s="337">
        <f t="shared" si="2"/>
        <v>6000000</v>
      </c>
    </row>
    <row r="118" spans="1:5" ht="12" customHeight="1" thickBot="1">
      <c r="A118" s="14" t="s">
        <v>338</v>
      </c>
      <c r="B118" s="344" t="s">
        <v>340</v>
      </c>
      <c r="C118" s="164">
        <v>187884305</v>
      </c>
      <c r="D118" s="164">
        <v>-187884305</v>
      </c>
      <c r="E118" s="338">
        <f t="shared" si="2"/>
        <v>0</v>
      </c>
    </row>
    <row r="119" spans="1:5" ht="12" customHeight="1" thickBot="1">
      <c r="A119" s="18" t="s">
        <v>8</v>
      </c>
      <c r="B119" s="22" t="s">
        <v>255</v>
      </c>
      <c r="C119" s="161">
        <f>+C120+C122+C124</f>
        <v>25994142</v>
      </c>
      <c r="D119" s="161">
        <f>+D120+D122+D124</f>
        <v>368154505</v>
      </c>
      <c r="E119" s="98">
        <f>+E120+E122+E124</f>
        <v>394148647</v>
      </c>
    </row>
    <row r="120" spans="1:7" ht="12" customHeight="1">
      <c r="A120" s="13" t="s">
        <v>69</v>
      </c>
      <c r="B120" s="7" t="s">
        <v>126</v>
      </c>
      <c r="C120" s="163">
        <v>4399446</v>
      </c>
      <c r="D120" s="163">
        <v>128606102</v>
      </c>
      <c r="E120" s="205">
        <f t="shared" si="2"/>
        <v>133005548</v>
      </c>
      <c r="G120" s="422"/>
    </row>
    <row r="121" spans="1:5" ht="12" customHeight="1">
      <c r="A121" s="13" t="s">
        <v>70</v>
      </c>
      <c r="B121" s="10" t="s">
        <v>259</v>
      </c>
      <c r="C121" s="162"/>
      <c r="D121" s="162">
        <v>4000000</v>
      </c>
      <c r="E121" s="205">
        <f t="shared" si="2"/>
        <v>4000000</v>
      </c>
    </row>
    <row r="122" spans="1:5" ht="12" customHeight="1">
      <c r="A122" s="13" t="s">
        <v>71</v>
      </c>
      <c r="B122" s="10" t="s">
        <v>112</v>
      </c>
      <c r="C122" s="162">
        <v>21594696</v>
      </c>
      <c r="D122" s="162">
        <v>22285887</v>
      </c>
      <c r="E122" s="296">
        <f t="shared" si="2"/>
        <v>43880583</v>
      </c>
    </row>
    <row r="123" spans="1:5" ht="12" customHeight="1">
      <c r="A123" s="13" t="s">
        <v>72</v>
      </c>
      <c r="B123" s="10" t="s">
        <v>260</v>
      </c>
      <c r="C123" s="162"/>
      <c r="D123" s="162"/>
      <c r="E123" s="296">
        <f t="shared" si="2"/>
        <v>0</v>
      </c>
    </row>
    <row r="124" spans="1:5" ht="12" customHeight="1">
      <c r="A124" s="13" t="s">
        <v>73</v>
      </c>
      <c r="B124" s="101" t="s">
        <v>128</v>
      </c>
      <c r="C124" s="162"/>
      <c r="D124" s="162">
        <v>217262516</v>
      </c>
      <c r="E124" s="296">
        <f t="shared" si="2"/>
        <v>217262516</v>
      </c>
    </row>
    <row r="125" spans="1:5" ht="12" customHeight="1">
      <c r="A125" s="13" t="s">
        <v>79</v>
      </c>
      <c r="B125" s="100" t="s">
        <v>323</v>
      </c>
      <c r="C125" s="162"/>
      <c r="D125" s="162"/>
      <c r="E125" s="296">
        <f t="shared" si="2"/>
        <v>0</v>
      </c>
    </row>
    <row r="126" spans="1:5" ht="12" customHeight="1">
      <c r="A126" s="13" t="s">
        <v>81</v>
      </c>
      <c r="B126" s="171" t="s">
        <v>265</v>
      </c>
      <c r="C126" s="162"/>
      <c r="D126" s="162"/>
      <c r="E126" s="296">
        <f t="shared" si="2"/>
        <v>0</v>
      </c>
    </row>
    <row r="127" spans="1:5" ht="22.5">
      <c r="A127" s="13" t="s">
        <v>113</v>
      </c>
      <c r="B127" s="66" t="s">
        <v>248</v>
      </c>
      <c r="C127" s="162"/>
      <c r="D127" s="162"/>
      <c r="E127" s="296">
        <f t="shared" si="2"/>
        <v>0</v>
      </c>
    </row>
    <row r="128" spans="1:5" ht="12" customHeight="1">
      <c r="A128" s="13" t="s">
        <v>114</v>
      </c>
      <c r="B128" s="66" t="s">
        <v>264</v>
      </c>
      <c r="C128" s="162"/>
      <c r="D128" s="162"/>
      <c r="E128" s="296">
        <f t="shared" si="2"/>
        <v>0</v>
      </c>
    </row>
    <row r="129" spans="1:5" ht="12" customHeight="1">
      <c r="A129" s="13" t="s">
        <v>115</v>
      </c>
      <c r="B129" s="66" t="s">
        <v>263</v>
      </c>
      <c r="C129" s="162"/>
      <c r="D129" s="162"/>
      <c r="E129" s="296">
        <f t="shared" si="2"/>
        <v>0</v>
      </c>
    </row>
    <row r="130" spans="1:5" ht="12" customHeight="1">
      <c r="A130" s="13" t="s">
        <v>256</v>
      </c>
      <c r="B130" s="66" t="s">
        <v>251</v>
      </c>
      <c r="C130" s="162"/>
      <c r="D130" s="162"/>
      <c r="E130" s="296">
        <f t="shared" si="2"/>
        <v>0</v>
      </c>
    </row>
    <row r="131" spans="1:5" ht="12" customHeight="1">
      <c r="A131" s="13" t="s">
        <v>257</v>
      </c>
      <c r="B131" s="66" t="s">
        <v>262</v>
      </c>
      <c r="C131" s="162"/>
      <c r="D131" s="162"/>
      <c r="E131" s="296">
        <f t="shared" si="2"/>
        <v>0</v>
      </c>
    </row>
    <row r="132" spans="1:5" ht="23.25" thickBot="1">
      <c r="A132" s="11" t="s">
        <v>258</v>
      </c>
      <c r="B132" s="67" t="s">
        <v>261</v>
      </c>
      <c r="C132" s="164"/>
      <c r="D132" s="164"/>
      <c r="E132" s="297">
        <f t="shared" si="2"/>
        <v>0</v>
      </c>
    </row>
    <row r="133" spans="1:5" ht="12" customHeight="1" thickBot="1">
      <c r="A133" s="18" t="s">
        <v>9</v>
      </c>
      <c r="B133" s="59" t="s">
        <v>341</v>
      </c>
      <c r="C133" s="161">
        <f>+C98+C119</f>
        <v>512760333</v>
      </c>
      <c r="D133" s="248">
        <f>+D98+D119</f>
        <v>185171345</v>
      </c>
      <c r="E133" s="98">
        <f>+E98+E119</f>
        <v>697931678</v>
      </c>
    </row>
    <row r="134" spans="1:5" ht="12" customHeight="1" thickBot="1">
      <c r="A134" s="18" t="s">
        <v>10</v>
      </c>
      <c r="B134" s="59" t="s">
        <v>416</v>
      </c>
      <c r="C134" s="161">
        <f>+C135+C136+C137</f>
        <v>0</v>
      </c>
      <c r="D134" s="248">
        <f>+D135+D136+D137</f>
        <v>0</v>
      </c>
      <c r="E134" s="98">
        <f>+E135+E136+E137</f>
        <v>0</v>
      </c>
    </row>
    <row r="135" spans="1:5" ht="12" customHeight="1">
      <c r="A135" s="13" t="s">
        <v>160</v>
      </c>
      <c r="B135" s="10" t="s">
        <v>349</v>
      </c>
      <c r="C135" s="162"/>
      <c r="D135" s="250"/>
      <c r="E135" s="296">
        <f aca="true" t="shared" si="3" ref="E135:E157">C135+D135</f>
        <v>0</v>
      </c>
    </row>
    <row r="136" spans="1:5" ht="12" customHeight="1">
      <c r="A136" s="13" t="s">
        <v>161</v>
      </c>
      <c r="B136" s="10" t="s">
        <v>350</v>
      </c>
      <c r="C136" s="162"/>
      <c r="D136" s="250"/>
      <c r="E136" s="296">
        <f t="shared" si="3"/>
        <v>0</v>
      </c>
    </row>
    <row r="137" spans="1:5" ht="12" customHeight="1" thickBot="1">
      <c r="A137" s="11" t="s">
        <v>162</v>
      </c>
      <c r="B137" s="10" t="s">
        <v>351</v>
      </c>
      <c r="C137" s="162"/>
      <c r="D137" s="250"/>
      <c r="E137" s="296">
        <f t="shared" si="3"/>
        <v>0</v>
      </c>
    </row>
    <row r="138" spans="1:5" ht="12" customHeight="1" thickBot="1">
      <c r="A138" s="18" t="s">
        <v>11</v>
      </c>
      <c r="B138" s="59" t="s">
        <v>343</v>
      </c>
      <c r="C138" s="161">
        <f>SUM(C139:C144)</f>
        <v>0</v>
      </c>
      <c r="D138" s="248">
        <f>SUM(D139:D144)</f>
        <v>0</v>
      </c>
      <c r="E138" s="98">
        <f>SUM(E139:E144)</f>
        <v>0</v>
      </c>
    </row>
    <row r="139" spans="1:5" ht="12" customHeight="1">
      <c r="A139" s="13" t="s">
        <v>56</v>
      </c>
      <c r="B139" s="7" t="s">
        <v>352</v>
      </c>
      <c r="C139" s="162"/>
      <c r="D139" s="250"/>
      <c r="E139" s="296">
        <f t="shared" si="3"/>
        <v>0</v>
      </c>
    </row>
    <row r="140" spans="1:5" ht="12" customHeight="1">
      <c r="A140" s="13" t="s">
        <v>57</v>
      </c>
      <c r="B140" s="7" t="s">
        <v>344</v>
      </c>
      <c r="C140" s="162"/>
      <c r="D140" s="250"/>
      <c r="E140" s="296">
        <f t="shared" si="3"/>
        <v>0</v>
      </c>
    </row>
    <row r="141" spans="1:5" ht="12" customHeight="1">
      <c r="A141" s="13" t="s">
        <v>58</v>
      </c>
      <c r="B141" s="7" t="s">
        <v>345</v>
      </c>
      <c r="C141" s="162"/>
      <c r="D141" s="250"/>
      <c r="E141" s="296"/>
    </row>
    <row r="142" spans="1:5" ht="12" customHeight="1">
      <c r="A142" s="13" t="s">
        <v>100</v>
      </c>
      <c r="B142" s="7" t="s">
        <v>346</v>
      </c>
      <c r="C142" s="162"/>
      <c r="D142" s="250"/>
      <c r="E142" s="296">
        <f t="shared" si="3"/>
        <v>0</v>
      </c>
    </row>
    <row r="143" spans="1:5" ht="12" customHeight="1">
      <c r="A143" s="13" t="s">
        <v>101</v>
      </c>
      <c r="B143" s="7" t="s">
        <v>347</v>
      </c>
      <c r="C143" s="162"/>
      <c r="D143" s="250"/>
      <c r="E143" s="296">
        <f t="shared" si="3"/>
        <v>0</v>
      </c>
    </row>
    <row r="144" spans="1:5" ht="12" customHeight="1" thickBot="1">
      <c r="A144" s="11" t="s">
        <v>102</v>
      </c>
      <c r="B144" s="7" t="s">
        <v>348</v>
      </c>
      <c r="C144" s="162"/>
      <c r="D144" s="250"/>
      <c r="E144" s="296">
        <f t="shared" si="3"/>
        <v>0</v>
      </c>
    </row>
    <row r="145" spans="1:5" ht="12" customHeight="1" thickBot="1">
      <c r="A145" s="18" t="s">
        <v>12</v>
      </c>
      <c r="B145" s="59" t="s">
        <v>356</v>
      </c>
      <c r="C145" s="167">
        <f>+C146+C147+C148+C149</f>
        <v>0</v>
      </c>
      <c r="D145" s="252">
        <f>+D146+D147+D148+D149</f>
        <v>7607903</v>
      </c>
      <c r="E145" s="204">
        <f>+E146+E147+E148+E149</f>
        <v>7607903</v>
      </c>
    </row>
    <row r="146" spans="1:5" ht="12" customHeight="1">
      <c r="A146" s="13" t="s">
        <v>59</v>
      </c>
      <c r="B146" s="7" t="s">
        <v>266</v>
      </c>
      <c r="C146" s="162"/>
      <c r="D146" s="250"/>
      <c r="E146" s="296">
        <f t="shared" si="3"/>
        <v>0</v>
      </c>
    </row>
    <row r="147" spans="1:5" ht="12" customHeight="1">
      <c r="A147" s="13" t="s">
        <v>60</v>
      </c>
      <c r="B147" s="7" t="s">
        <v>267</v>
      </c>
      <c r="C147" s="162"/>
      <c r="D147" s="250">
        <v>7607903</v>
      </c>
      <c r="E147" s="296">
        <f t="shared" si="3"/>
        <v>7607903</v>
      </c>
    </row>
    <row r="148" spans="1:5" ht="12" customHeight="1">
      <c r="A148" s="13" t="s">
        <v>180</v>
      </c>
      <c r="B148" s="7" t="s">
        <v>357</v>
      </c>
      <c r="C148" s="162"/>
      <c r="D148" s="250"/>
      <c r="E148" s="296">
        <f t="shared" si="3"/>
        <v>0</v>
      </c>
    </row>
    <row r="149" spans="1:5" ht="12" customHeight="1" thickBot="1">
      <c r="A149" s="11" t="s">
        <v>181</v>
      </c>
      <c r="B149" s="5" t="s">
        <v>286</v>
      </c>
      <c r="C149" s="162"/>
      <c r="D149" s="250"/>
      <c r="E149" s="296">
        <f t="shared" si="3"/>
        <v>0</v>
      </c>
    </row>
    <row r="150" spans="1:5" ht="12" customHeight="1" thickBot="1">
      <c r="A150" s="18" t="s">
        <v>13</v>
      </c>
      <c r="B150" s="59" t="s">
        <v>358</v>
      </c>
      <c r="C150" s="240">
        <f>SUM(C151:C155)</f>
        <v>0</v>
      </c>
      <c r="D150" s="253">
        <f>SUM(D151:D155)</f>
        <v>0</v>
      </c>
      <c r="E150" s="235">
        <f>SUM(E151:E155)</f>
        <v>0</v>
      </c>
    </row>
    <row r="151" spans="1:5" ht="12" customHeight="1">
      <c r="A151" s="13" t="s">
        <v>61</v>
      </c>
      <c r="B151" s="7" t="s">
        <v>353</v>
      </c>
      <c r="C151" s="162"/>
      <c r="D151" s="250"/>
      <c r="E151" s="296">
        <f t="shared" si="3"/>
        <v>0</v>
      </c>
    </row>
    <row r="152" spans="1:5" ht="12" customHeight="1">
      <c r="A152" s="13" t="s">
        <v>62</v>
      </c>
      <c r="B152" s="7" t="s">
        <v>360</v>
      </c>
      <c r="C152" s="162"/>
      <c r="D152" s="250"/>
      <c r="E152" s="296">
        <f t="shared" si="3"/>
        <v>0</v>
      </c>
    </row>
    <row r="153" spans="1:5" ht="12" customHeight="1">
      <c r="A153" s="13" t="s">
        <v>192</v>
      </c>
      <c r="B153" s="7" t="s">
        <v>355</v>
      </c>
      <c r="C153" s="162"/>
      <c r="D153" s="250"/>
      <c r="E153" s="296">
        <f t="shared" si="3"/>
        <v>0</v>
      </c>
    </row>
    <row r="154" spans="1:5" ht="12" customHeight="1">
      <c r="A154" s="13" t="s">
        <v>193</v>
      </c>
      <c r="B154" s="7" t="s">
        <v>361</v>
      </c>
      <c r="C154" s="162"/>
      <c r="D154" s="250"/>
      <c r="E154" s="296">
        <f t="shared" si="3"/>
        <v>0</v>
      </c>
    </row>
    <row r="155" spans="1:5" ht="12" customHeight="1" thickBot="1">
      <c r="A155" s="13" t="s">
        <v>359</v>
      </c>
      <c r="B155" s="7" t="s">
        <v>362</v>
      </c>
      <c r="C155" s="162"/>
      <c r="D155" s="250"/>
      <c r="E155" s="297">
        <f t="shared" si="3"/>
        <v>0</v>
      </c>
    </row>
    <row r="156" spans="1:5" ht="12" customHeight="1" thickBot="1">
      <c r="A156" s="18" t="s">
        <v>14</v>
      </c>
      <c r="B156" s="59" t="s">
        <v>363</v>
      </c>
      <c r="C156" s="241"/>
      <c r="D156" s="254"/>
      <c r="E156" s="304">
        <f t="shared" si="3"/>
        <v>0</v>
      </c>
    </row>
    <row r="157" spans="1:5" ht="12" customHeight="1" thickBot="1">
      <c r="A157" s="18" t="s">
        <v>15</v>
      </c>
      <c r="B157" s="59" t="s">
        <v>364</v>
      </c>
      <c r="C157" s="241"/>
      <c r="D157" s="254"/>
      <c r="E157" s="205">
        <f t="shared" si="3"/>
        <v>0</v>
      </c>
    </row>
    <row r="158" spans="1:9" ht="15" customHeight="1" thickBot="1">
      <c r="A158" s="18" t="s">
        <v>16</v>
      </c>
      <c r="B158" s="59" t="s">
        <v>366</v>
      </c>
      <c r="C158" s="242">
        <f>+C134+C138+C145+C150+C156+C157</f>
        <v>0</v>
      </c>
      <c r="D158" s="255">
        <f>+D134+D138+D145+D150+D156+D157</f>
        <v>7607903</v>
      </c>
      <c r="E158" s="236">
        <f>+E134+E138+E145+E150+E156+E157</f>
        <v>7607903</v>
      </c>
      <c r="F158" s="185"/>
      <c r="G158" s="186"/>
      <c r="H158" s="186"/>
      <c r="I158" s="186"/>
    </row>
    <row r="159" spans="1:5" s="174" customFormat="1" ht="12.75" customHeight="1" thickBot="1">
      <c r="A159" s="102" t="s">
        <v>17</v>
      </c>
      <c r="B159" s="149" t="s">
        <v>365</v>
      </c>
      <c r="C159" s="242">
        <f>+C133+C158</f>
        <v>512760333</v>
      </c>
      <c r="D159" s="255">
        <f>+D133+D158</f>
        <v>192779248</v>
      </c>
      <c r="E159" s="236">
        <f>+E133+E158</f>
        <v>705539581</v>
      </c>
    </row>
    <row r="160" ht="7.5" customHeight="1"/>
    <row r="161" spans="1:5" ht="15.75">
      <c r="A161" s="448" t="s">
        <v>268</v>
      </c>
      <c r="B161" s="448"/>
      <c r="C161" s="448"/>
      <c r="D161" s="448"/>
      <c r="E161" s="448"/>
    </row>
    <row r="162" spans="1:5" ht="15" customHeight="1" thickBot="1">
      <c r="A162" s="445" t="s">
        <v>88</v>
      </c>
      <c r="B162" s="445"/>
      <c r="C162" s="104"/>
      <c r="E162" s="104" t="str">
        <f>E94</f>
        <v>Forintban!</v>
      </c>
    </row>
    <row r="163" spans="1:5" ht="25.5" customHeight="1" thickBot="1">
      <c r="A163" s="18">
        <v>1</v>
      </c>
      <c r="B163" s="22" t="s">
        <v>367</v>
      </c>
      <c r="C163" s="247">
        <f>+C66-C133</f>
        <v>-193060300</v>
      </c>
      <c r="D163" s="161">
        <f>+D66-D133</f>
        <v>-30657300</v>
      </c>
      <c r="E163" s="98">
        <f>+E66-E133</f>
        <v>-223717600</v>
      </c>
    </row>
    <row r="164" spans="1:5" ht="32.25" customHeight="1" thickBot="1">
      <c r="A164" s="18" t="s">
        <v>8</v>
      </c>
      <c r="B164" s="22" t="s">
        <v>373</v>
      </c>
      <c r="C164" s="161">
        <f>+C90-C158</f>
        <v>193060300</v>
      </c>
      <c r="D164" s="161">
        <f>+D90-D158</f>
        <v>30657300</v>
      </c>
      <c r="E164" s="98">
        <f>+E90-E158</f>
        <v>223717600</v>
      </c>
    </row>
  </sheetData>
  <sheetProtection/>
  <mergeCells count="14">
    <mergeCell ref="A162:B162"/>
    <mergeCell ref="A6:A7"/>
    <mergeCell ref="B6:B7"/>
    <mergeCell ref="C6:E6"/>
    <mergeCell ref="A95:A96"/>
    <mergeCell ref="B95:B96"/>
    <mergeCell ref="C95:E95"/>
    <mergeCell ref="A161:E161"/>
    <mergeCell ref="A4:E4"/>
    <mergeCell ref="A93:E93"/>
    <mergeCell ref="A5:B5"/>
    <mergeCell ref="A94:B94"/>
    <mergeCell ref="A2:F2"/>
    <mergeCell ref="A1:E1"/>
  </mergeCells>
  <printOptions horizontalCentered="1"/>
  <pageMargins left="0.7874015748031497" right="0.7874015748031497" top="0.9096875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&amp;R&amp;"Times New Roman CE,Félkövér dőlt"&amp;11 1. melléklet a 9/2017. (VII. 25.) önkormányzati rendelethez
 </oddHeader>
  </headerFooter>
  <rowBreaks count="2" manualBreakCount="2">
    <brk id="78" max="4" man="1"/>
    <brk id="92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45" zoomScaleNormal="145" workbookViewId="0" topLeftCell="A1">
      <selection activeCell="E6" sqref="E6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1" customFormat="1" ht="16.5" customHeight="1">
      <c r="A1" s="469" t="s">
        <v>569</v>
      </c>
      <c r="B1" s="469"/>
      <c r="C1" s="469"/>
      <c r="D1" s="469"/>
      <c r="E1" s="469"/>
    </row>
    <row r="2" spans="1:5" s="51" customFormat="1" ht="21" customHeight="1" thickBot="1">
      <c r="A2" s="470" t="s">
        <v>549</v>
      </c>
      <c r="B2" s="470"/>
      <c r="C2" s="470"/>
      <c r="D2" s="470"/>
      <c r="E2" s="470"/>
    </row>
    <row r="3" spans="1:5" s="212" customFormat="1" ht="25.5" customHeight="1" thickBot="1">
      <c r="A3" s="75" t="s">
        <v>437</v>
      </c>
      <c r="B3" s="471" t="s">
        <v>481</v>
      </c>
      <c r="C3" s="472"/>
      <c r="D3" s="473"/>
      <c r="E3" s="290" t="s">
        <v>43</v>
      </c>
    </row>
    <row r="4" spans="1:5" s="212" customFormat="1" ht="24.75" thickBot="1">
      <c r="A4" s="75" t="s">
        <v>121</v>
      </c>
      <c r="B4" s="471" t="s">
        <v>314</v>
      </c>
      <c r="C4" s="472"/>
      <c r="D4" s="473"/>
      <c r="E4" s="290" t="s">
        <v>42</v>
      </c>
    </row>
    <row r="5" spans="1:5" s="213" customFormat="1" ht="15.75" customHeight="1" thickBot="1">
      <c r="A5" s="82"/>
      <c r="B5" s="82"/>
      <c r="C5" s="83"/>
      <c r="D5" s="52"/>
      <c r="E5" s="83" t="str">
        <f>'17. sz. mell'!E5</f>
        <v>Forintban!</v>
      </c>
    </row>
    <row r="6" spans="1:5" ht="24.75" thickBot="1">
      <c r="A6" s="168" t="s">
        <v>122</v>
      </c>
      <c r="B6" s="84" t="s">
        <v>476</v>
      </c>
      <c r="C6" s="319" t="s">
        <v>414</v>
      </c>
      <c r="D6" s="319" t="s">
        <v>470</v>
      </c>
      <c r="E6" s="320" t="str">
        <f>+CONCATENATE(LEFT(ÖSSZEFÜGGÉSEK!A6,4),". VII. 25.",CHAR(10),"Módosítás utáni")</f>
        <v>2017. VII. 25.
Módosítás utáni</v>
      </c>
    </row>
    <row r="7" spans="1:5" s="214" customFormat="1" ht="12.75" customHeight="1" thickBot="1">
      <c r="A7" s="76" t="s">
        <v>380</v>
      </c>
      <c r="B7" s="77" t="s">
        <v>381</v>
      </c>
      <c r="C7" s="77" t="s">
        <v>382</v>
      </c>
      <c r="D7" s="282" t="s">
        <v>384</v>
      </c>
      <c r="E7" s="329" t="s">
        <v>474</v>
      </c>
    </row>
    <row r="8" spans="1:5" s="214" customFormat="1" ht="15.75" customHeight="1" thickBot="1">
      <c r="A8" s="465" t="s">
        <v>39</v>
      </c>
      <c r="B8" s="466"/>
      <c r="C8" s="466"/>
      <c r="D8" s="466"/>
      <c r="E8" s="467"/>
    </row>
    <row r="9" spans="1:5" s="148" customFormat="1" ht="12" customHeight="1" thickBot="1">
      <c r="A9" s="76" t="s">
        <v>7</v>
      </c>
      <c r="B9" s="85" t="s">
        <v>402</v>
      </c>
      <c r="C9" s="109">
        <f>SUM(C10:C20)</f>
        <v>8573000</v>
      </c>
      <c r="D9" s="109">
        <f>SUM(D10:D20)</f>
        <v>0</v>
      </c>
      <c r="E9" s="143">
        <f>SUM(E10:E20)</f>
        <v>8573000</v>
      </c>
    </row>
    <row r="10" spans="1:5" s="148" customFormat="1" ht="12" customHeight="1">
      <c r="A10" s="207" t="s">
        <v>63</v>
      </c>
      <c r="B10" s="8" t="s">
        <v>169</v>
      </c>
      <c r="C10" s="268"/>
      <c r="D10" s="268"/>
      <c r="E10" s="321">
        <f>C10+D10</f>
        <v>0</v>
      </c>
    </row>
    <row r="11" spans="1:5" s="148" customFormat="1" ht="12" customHeight="1">
      <c r="A11" s="208" t="s">
        <v>64</v>
      </c>
      <c r="B11" s="6" t="s">
        <v>170</v>
      </c>
      <c r="C11" s="106"/>
      <c r="D11" s="259"/>
      <c r="E11" s="313">
        <f aca="true" t="shared" si="0" ref="E11:E26">C11+D11</f>
        <v>0</v>
      </c>
    </row>
    <row r="12" spans="1:5" s="148" customFormat="1" ht="12" customHeight="1">
      <c r="A12" s="208" t="s">
        <v>65</v>
      </c>
      <c r="B12" s="6" t="s">
        <v>171</v>
      </c>
      <c r="C12" s="106"/>
      <c r="D12" s="259"/>
      <c r="E12" s="313">
        <f t="shared" si="0"/>
        <v>0</v>
      </c>
    </row>
    <row r="13" spans="1:5" s="148" customFormat="1" ht="12" customHeight="1">
      <c r="A13" s="208" t="s">
        <v>66</v>
      </c>
      <c r="B13" s="6" t="s">
        <v>172</v>
      </c>
      <c r="C13" s="106"/>
      <c r="D13" s="259"/>
      <c r="E13" s="313">
        <f t="shared" si="0"/>
        <v>0</v>
      </c>
    </row>
    <row r="14" spans="1:5" s="148" customFormat="1" ht="12" customHeight="1">
      <c r="A14" s="208" t="s">
        <v>83</v>
      </c>
      <c r="B14" s="6" t="s">
        <v>173</v>
      </c>
      <c r="C14" s="106">
        <v>6750000</v>
      </c>
      <c r="D14" s="259"/>
      <c r="E14" s="313">
        <f t="shared" si="0"/>
        <v>6750000</v>
      </c>
    </row>
    <row r="15" spans="1:5" s="148" customFormat="1" ht="12" customHeight="1">
      <c r="A15" s="208" t="s">
        <v>67</v>
      </c>
      <c r="B15" s="6" t="s">
        <v>296</v>
      </c>
      <c r="C15" s="106">
        <v>1823000</v>
      </c>
      <c r="D15" s="259"/>
      <c r="E15" s="313">
        <f t="shared" si="0"/>
        <v>1823000</v>
      </c>
    </row>
    <row r="16" spans="1:5" s="148" customFormat="1" ht="12" customHeight="1">
      <c r="A16" s="208" t="s">
        <v>68</v>
      </c>
      <c r="B16" s="5" t="s">
        <v>297</v>
      </c>
      <c r="C16" s="106"/>
      <c r="D16" s="259"/>
      <c r="E16" s="313">
        <f t="shared" si="0"/>
        <v>0</v>
      </c>
    </row>
    <row r="17" spans="1:5" s="148" customFormat="1" ht="12" customHeight="1">
      <c r="A17" s="208" t="s">
        <v>75</v>
      </c>
      <c r="B17" s="6" t="s">
        <v>176</v>
      </c>
      <c r="C17" s="266"/>
      <c r="D17" s="294"/>
      <c r="E17" s="314">
        <f t="shared" si="0"/>
        <v>0</v>
      </c>
    </row>
    <row r="18" spans="1:5" s="215" customFormat="1" ht="12" customHeight="1">
      <c r="A18" s="208" t="s">
        <v>76</v>
      </c>
      <c r="B18" s="6" t="s">
        <v>177</v>
      </c>
      <c r="C18" s="106"/>
      <c r="D18" s="259"/>
      <c r="E18" s="313">
        <f t="shared" si="0"/>
        <v>0</v>
      </c>
    </row>
    <row r="19" spans="1:5" s="215" customFormat="1" ht="12" customHeight="1">
      <c r="A19" s="208" t="s">
        <v>77</v>
      </c>
      <c r="B19" s="6" t="s">
        <v>329</v>
      </c>
      <c r="C19" s="108"/>
      <c r="D19" s="260"/>
      <c r="E19" s="322">
        <f t="shared" si="0"/>
        <v>0</v>
      </c>
    </row>
    <row r="20" spans="1:5" s="215" customFormat="1" ht="12" customHeight="1" thickBot="1">
      <c r="A20" s="208" t="s">
        <v>78</v>
      </c>
      <c r="B20" s="5" t="s">
        <v>178</v>
      </c>
      <c r="C20" s="108"/>
      <c r="D20" s="260"/>
      <c r="E20" s="322">
        <f t="shared" si="0"/>
        <v>0</v>
      </c>
    </row>
    <row r="21" spans="1:5" s="148" customFormat="1" ht="12" customHeight="1" thickBot="1">
      <c r="A21" s="76" t="s">
        <v>8</v>
      </c>
      <c r="B21" s="85" t="s">
        <v>298</v>
      </c>
      <c r="C21" s="109">
        <f>SUM(C22:C24)</f>
        <v>0</v>
      </c>
      <c r="D21" s="261">
        <f>SUM(D22:D24)</f>
        <v>0</v>
      </c>
      <c r="E21" s="143">
        <f>SUM(E22:E24)</f>
        <v>0</v>
      </c>
    </row>
    <row r="22" spans="1:5" s="215" customFormat="1" ht="12" customHeight="1">
      <c r="A22" s="208" t="s">
        <v>69</v>
      </c>
      <c r="B22" s="7" t="s">
        <v>151</v>
      </c>
      <c r="C22" s="106"/>
      <c r="D22" s="259"/>
      <c r="E22" s="313">
        <f t="shared" si="0"/>
        <v>0</v>
      </c>
    </row>
    <row r="23" spans="1:5" s="215" customFormat="1" ht="12" customHeight="1">
      <c r="A23" s="208" t="s">
        <v>70</v>
      </c>
      <c r="B23" s="6" t="s">
        <v>299</v>
      </c>
      <c r="C23" s="106"/>
      <c r="D23" s="259"/>
      <c r="E23" s="313">
        <f t="shared" si="0"/>
        <v>0</v>
      </c>
    </row>
    <row r="24" spans="1:5" s="215" customFormat="1" ht="12" customHeight="1">
      <c r="A24" s="208" t="s">
        <v>71</v>
      </c>
      <c r="B24" s="6" t="s">
        <v>300</v>
      </c>
      <c r="C24" s="106"/>
      <c r="D24" s="259"/>
      <c r="E24" s="313">
        <f t="shared" si="0"/>
        <v>0</v>
      </c>
    </row>
    <row r="25" spans="1:5" s="215" customFormat="1" ht="12" customHeight="1" thickBot="1">
      <c r="A25" s="208" t="s">
        <v>72</v>
      </c>
      <c r="B25" s="6" t="s">
        <v>407</v>
      </c>
      <c r="C25" s="106"/>
      <c r="D25" s="259"/>
      <c r="E25" s="313">
        <f t="shared" si="0"/>
        <v>0</v>
      </c>
    </row>
    <row r="26" spans="1:5" s="215" customFormat="1" ht="12" customHeight="1" thickBot="1">
      <c r="A26" s="78" t="s">
        <v>9</v>
      </c>
      <c r="B26" s="59" t="s">
        <v>99</v>
      </c>
      <c r="C26" s="291"/>
      <c r="D26" s="293"/>
      <c r="E26" s="143">
        <f t="shared" si="0"/>
        <v>0</v>
      </c>
    </row>
    <row r="27" spans="1:5" s="215" customFormat="1" ht="12" customHeight="1" thickBot="1">
      <c r="A27" s="78" t="s">
        <v>10</v>
      </c>
      <c r="B27" s="59" t="s">
        <v>301</v>
      </c>
      <c r="C27" s="109">
        <f>+C28+C29</f>
        <v>0</v>
      </c>
      <c r="D27" s="261">
        <f>+D28+D29</f>
        <v>0</v>
      </c>
      <c r="E27" s="143">
        <f>+E28+E29+E30</f>
        <v>0</v>
      </c>
    </row>
    <row r="28" spans="1:5" s="215" customFormat="1" ht="12" customHeight="1">
      <c r="A28" s="209" t="s">
        <v>160</v>
      </c>
      <c r="B28" s="210" t="s">
        <v>299</v>
      </c>
      <c r="C28" s="267"/>
      <c r="D28" s="61"/>
      <c r="E28" s="315">
        <f>C28+D28</f>
        <v>0</v>
      </c>
    </row>
    <row r="29" spans="1:5" s="215" customFormat="1" ht="12" customHeight="1">
      <c r="A29" s="209" t="s">
        <v>161</v>
      </c>
      <c r="B29" s="211" t="s">
        <v>302</v>
      </c>
      <c r="C29" s="110"/>
      <c r="D29" s="262"/>
      <c r="E29" s="313">
        <f>C29+D29</f>
        <v>0</v>
      </c>
    </row>
    <row r="30" spans="1:5" s="215" customFormat="1" ht="12" customHeight="1" thickBot="1">
      <c r="A30" s="208" t="s">
        <v>162</v>
      </c>
      <c r="B30" s="64" t="s">
        <v>408</v>
      </c>
      <c r="C30" s="50"/>
      <c r="D30" s="295"/>
      <c r="E30" s="322">
        <f>C30+D30</f>
        <v>0</v>
      </c>
    </row>
    <row r="31" spans="1:5" s="215" customFormat="1" ht="12" customHeight="1" thickBot="1">
      <c r="A31" s="78" t="s">
        <v>11</v>
      </c>
      <c r="B31" s="59" t="s">
        <v>303</v>
      </c>
      <c r="C31" s="109">
        <f>+C32+C33+C34</f>
        <v>0</v>
      </c>
      <c r="D31" s="261">
        <f>+D32+D33+D34</f>
        <v>0</v>
      </c>
      <c r="E31" s="325">
        <f>C31+D31</f>
        <v>0</v>
      </c>
    </row>
    <row r="32" spans="1:5" s="215" customFormat="1" ht="12" customHeight="1">
      <c r="A32" s="209" t="s">
        <v>56</v>
      </c>
      <c r="B32" s="210" t="s">
        <v>183</v>
      </c>
      <c r="C32" s="267"/>
      <c r="D32" s="61"/>
      <c r="E32" s="326">
        <f>+E33+E34+E35</f>
        <v>0</v>
      </c>
    </row>
    <row r="33" spans="1:5" s="215" customFormat="1" ht="12" customHeight="1">
      <c r="A33" s="209" t="s">
        <v>57</v>
      </c>
      <c r="B33" s="211" t="s">
        <v>184</v>
      </c>
      <c r="C33" s="110"/>
      <c r="D33" s="262"/>
      <c r="E33" s="315">
        <f>C33+D33</f>
        <v>0</v>
      </c>
    </row>
    <row r="34" spans="1:5" s="215" customFormat="1" ht="12" customHeight="1" thickBot="1">
      <c r="A34" s="208" t="s">
        <v>58</v>
      </c>
      <c r="B34" s="64" t="s">
        <v>185</v>
      </c>
      <c r="C34" s="50"/>
      <c r="D34" s="295"/>
      <c r="E34" s="310">
        <f>C34+D34</f>
        <v>0</v>
      </c>
    </row>
    <row r="35" spans="1:5" s="148" customFormat="1" ht="12" customHeight="1" thickBot="1">
      <c r="A35" s="78" t="s">
        <v>12</v>
      </c>
      <c r="B35" s="59" t="s">
        <v>271</v>
      </c>
      <c r="C35" s="291"/>
      <c r="D35" s="293"/>
      <c r="E35" s="327">
        <f>C35+D35</f>
        <v>0</v>
      </c>
    </row>
    <row r="36" spans="1:5" s="148" customFormat="1" ht="12" customHeight="1" thickBot="1">
      <c r="A36" s="78" t="s">
        <v>13</v>
      </c>
      <c r="B36" s="59" t="s">
        <v>304</v>
      </c>
      <c r="C36" s="291"/>
      <c r="D36" s="293"/>
      <c r="E36" s="143">
        <f>C36+D36</f>
        <v>0</v>
      </c>
    </row>
    <row r="37" spans="1:5" s="148" customFormat="1" ht="12" customHeight="1" thickBot="1">
      <c r="A37" s="76" t="s">
        <v>14</v>
      </c>
      <c r="B37" s="59" t="s">
        <v>409</v>
      </c>
      <c r="C37" s="109">
        <f>+C9+C21+C26+C27+C31+C35+C36</f>
        <v>8573000</v>
      </c>
      <c r="D37" s="261">
        <f>+D9+D21+D26+D27+D31+D35+D36</f>
        <v>0</v>
      </c>
      <c r="E37" s="143">
        <f>C37+D37</f>
        <v>8573000</v>
      </c>
    </row>
    <row r="38" spans="1:5" s="148" customFormat="1" ht="12" customHeight="1" thickBot="1">
      <c r="A38" s="86" t="s">
        <v>15</v>
      </c>
      <c r="B38" s="59" t="s">
        <v>306</v>
      </c>
      <c r="C38" s="109">
        <f>+C39+C40+C41</f>
        <v>89679572</v>
      </c>
      <c r="D38" s="261">
        <f>+D39+D40+D41</f>
        <v>0</v>
      </c>
      <c r="E38" s="143">
        <f>+E9+E21+E26+E27+E32+E36+E37</f>
        <v>17146000</v>
      </c>
    </row>
    <row r="39" spans="1:5" s="148" customFormat="1" ht="12" customHeight="1">
      <c r="A39" s="209" t="s">
        <v>307</v>
      </c>
      <c r="B39" s="210" t="s">
        <v>133</v>
      </c>
      <c r="C39" s="267"/>
      <c r="D39" s="61"/>
      <c r="E39" s="326">
        <f>+E40+E41+E42</f>
        <v>187932144</v>
      </c>
    </row>
    <row r="40" spans="1:5" s="148" customFormat="1" ht="12" customHeight="1">
      <c r="A40" s="209" t="s">
        <v>308</v>
      </c>
      <c r="B40" s="211" t="s">
        <v>2</v>
      </c>
      <c r="C40" s="110"/>
      <c r="D40" s="262"/>
      <c r="E40" s="315">
        <f>C40+D40</f>
        <v>0</v>
      </c>
    </row>
    <row r="41" spans="1:5" s="215" customFormat="1" ht="12" customHeight="1" thickBot="1">
      <c r="A41" s="351" t="s">
        <v>309</v>
      </c>
      <c r="B41" s="352" t="s">
        <v>310</v>
      </c>
      <c r="C41" s="353">
        <v>89679572</v>
      </c>
      <c r="D41" s="324"/>
      <c r="E41" s="310">
        <f>C41+D41</f>
        <v>89679572</v>
      </c>
    </row>
    <row r="42" spans="1:5" s="215" customFormat="1" ht="15" customHeight="1" thickBot="1">
      <c r="A42" s="86" t="s">
        <v>16</v>
      </c>
      <c r="B42" s="87" t="s">
        <v>311</v>
      </c>
      <c r="C42" s="292">
        <f>+C37+C38</f>
        <v>98252572</v>
      </c>
      <c r="D42" s="289">
        <f>+D37+D38</f>
        <v>0</v>
      </c>
      <c r="E42" s="327">
        <f>C42+D42</f>
        <v>98252572</v>
      </c>
    </row>
    <row r="43" spans="1:3" s="215" customFormat="1" ht="15" customHeight="1">
      <c r="A43" s="88"/>
      <c r="B43" s="89"/>
      <c r="C43" s="144"/>
    </row>
    <row r="44" spans="1:3" ht="13.5" thickBot="1">
      <c r="A44" s="90"/>
      <c r="B44" s="91"/>
      <c r="C44" s="145"/>
    </row>
    <row r="45" spans="1:5" s="214" customFormat="1" ht="16.5" customHeight="1" thickBot="1">
      <c r="A45" s="465" t="s">
        <v>40</v>
      </c>
      <c r="B45" s="466"/>
      <c r="C45" s="466"/>
      <c r="D45" s="466"/>
      <c r="E45" s="467"/>
    </row>
    <row r="46" spans="1:5" s="216" customFormat="1" ht="12" customHeight="1" thickBot="1">
      <c r="A46" s="78" t="s">
        <v>7</v>
      </c>
      <c r="B46" s="59" t="s">
        <v>312</v>
      </c>
      <c r="C46" s="109">
        <f>SUM(C47:C51)</f>
        <v>97346236</v>
      </c>
      <c r="D46" s="261">
        <f>SUM(D47:D51)</f>
        <v>0</v>
      </c>
      <c r="E46" s="143">
        <f>SUM(E47:E51)</f>
        <v>97346236</v>
      </c>
    </row>
    <row r="47" spans="1:5" ht="12" customHeight="1">
      <c r="A47" s="207" t="s">
        <v>63</v>
      </c>
      <c r="B47" s="8" t="s">
        <v>36</v>
      </c>
      <c r="C47" s="362">
        <v>54556492</v>
      </c>
      <c r="D47" s="362"/>
      <c r="E47" s="363">
        <f>C47+D47</f>
        <v>54556492</v>
      </c>
    </row>
    <row r="48" spans="1:5" ht="12" customHeight="1">
      <c r="A48" s="208" t="s">
        <v>64</v>
      </c>
      <c r="B48" s="6" t="s">
        <v>108</v>
      </c>
      <c r="C48" s="49">
        <v>12665724</v>
      </c>
      <c r="D48" s="49"/>
      <c r="E48" s="364">
        <f>C48+D48</f>
        <v>12665724</v>
      </c>
    </row>
    <row r="49" spans="1:5" ht="12" customHeight="1">
      <c r="A49" s="208" t="s">
        <v>65</v>
      </c>
      <c r="B49" s="6" t="s">
        <v>82</v>
      </c>
      <c r="C49" s="49">
        <v>30124020</v>
      </c>
      <c r="D49" s="49"/>
      <c r="E49" s="364">
        <f>C49+D49</f>
        <v>30124020</v>
      </c>
    </row>
    <row r="50" spans="1:5" ht="12" customHeight="1">
      <c r="A50" s="208" t="s">
        <v>66</v>
      </c>
      <c r="B50" s="6" t="s">
        <v>109</v>
      </c>
      <c r="C50" s="49"/>
      <c r="D50" s="49"/>
      <c r="E50" s="364">
        <f>C50+D50</f>
        <v>0</v>
      </c>
    </row>
    <row r="51" spans="1:5" ht="12" customHeight="1" thickBot="1">
      <c r="A51" s="365" t="s">
        <v>83</v>
      </c>
      <c r="B51" s="366" t="s">
        <v>110</v>
      </c>
      <c r="C51" s="50"/>
      <c r="D51" s="295"/>
      <c r="E51" s="323">
        <f>C51+D51</f>
        <v>0</v>
      </c>
    </row>
    <row r="52" spans="1:5" ht="12" customHeight="1" thickBot="1">
      <c r="A52" s="78" t="s">
        <v>8</v>
      </c>
      <c r="B52" s="59" t="s">
        <v>313</v>
      </c>
      <c r="C52" s="109">
        <f>SUM(C53:C55)</f>
        <v>906336</v>
      </c>
      <c r="D52" s="261">
        <f>SUM(D53:D55)</f>
        <v>0</v>
      </c>
      <c r="E52" s="143">
        <f>SUM(E53:E55)</f>
        <v>906336</v>
      </c>
    </row>
    <row r="53" spans="1:5" s="216" customFormat="1" ht="12" customHeight="1">
      <c r="A53" s="209" t="s">
        <v>69</v>
      </c>
      <c r="B53" s="7" t="s">
        <v>126</v>
      </c>
      <c r="C53" s="267">
        <v>906336</v>
      </c>
      <c r="D53" s="61"/>
      <c r="E53" s="315">
        <f>C53+D53</f>
        <v>906336</v>
      </c>
    </row>
    <row r="54" spans="1:5" ht="12" customHeight="1">
      <c r="A54" s="208" t="s">
        <v>70</v>
      </c>
      <c r="B54" s="6" t="s">
        <v>112</v>
      </c>
      <c r="C54" s="49"/>
      <c r="D54" s="62"/>
      <c r="E54" s="311">
        <f>C54+D54</f>
        <v>0</v>
      </c>
    </row>
    <row r="55" spans="1:5" ht="12" customHeight="1">
      <c r="A55" s="208" t="s">
        <v>71</v>
      </c>
      <c r="B55" s="6" t="s">
        <v>41</v>
      </c>
      <c r="C55" s="49"/>
      <c r="D55" s="62"/>
      <c r="E55" s="311">
        <f>C55+D55</f>
        <v>0</v>
      </c>
    </row>
    <row r="56" spans="1:5" ht="12" customHeight="1" thickBot="1">
      <c r="A56" s="208" t="s">
        <v>72</v>
      </c>
      <c r="B56" s="6" t="s">
        <v>406</v>
      </c>
      <c r="C56" s="49"/>
      <c r="D56" s="62"/>
      <c r="E56" s="311">
        <f>C56+D56</f>
        <v>0</v>
      </c>
    </row>
    <row r="57" spans="1:5" ht="15" customHeight="1" thickBot="1">
      <c r="A57" s="78" t="s">
        <v>9</v>
      </c>
      <c r="B57" s="59" t="s">
        <v>4</v>
      </c>
      <c r="C57" s="291"/>
      <c r="D57" s="293"/>
      <c r="E57" s="143">
        <f>C57+D57</f>
        <v>0</v>
      </c>
    </row>
    <row r="58" spans="1:5" ht="13.5" thickBot="1">
      <c r="A58" s="78" t="s">
        <v>10</v>
      </c>
      <c r="B58" s="92" t="s">
        <v>410</v>
      </c>
      <c r="C58" s="292">
        <f>+C46+C52+C57</f>
        <v>98252572</v>
      </c>
      <c r="D58" s="289">
        <f>+D46+D52+D57</f>
        <v>0</v>
      </c>
      <c r="E58" s="146">
        <f>+E46+E52+E57</f>
        <v>98252572</v>
      </c>
    </row>
    <row r="59" spans="3:5" ht="15" customHeight="1" thickBot="1">
      <c r="C59" s="147"/>
      <c r="E59" s="147"/>
    </row>
    <row r="60" spans="1:5" ht="14.25" customHeight="1" thickBot="1">
      <c r="A60" s="95" t="s">
        <v>401</v>
      </c>
      <c r="B60" s="96"/>
      <c r="C60" s="287">
        <v>18</v>
      </c>
      <c r="D60" s="356"/>
      <c r="E60" s="303">
        <f>C60+D60</f>
        <v>18</v>
      </c>
    </row>
    <row r="61" spans="1:5" ht="13.5" thickBot="1">
      <c r="A61" s="358" t="s">
        <v>123</v>
      </c>
      <c r="B61" s="359"/>
      <c r="C61" s="357">
        <v>0</v>
      </c>
      <c r="D61" s="357"/>
      <c r="E61" s="360">
        <f>C61+D61</f>
        <v>0</v>
      </c>
    </row>
  </sheetData>
  <sheetProtection formatCells="0" formatColumns="0"/>
  <mergeCells count="6">
    <mergeCell ref="B3:D3"/>
    <mergeCell ref="B4:D4"/>
    <mergeCell ref="A8:E8"/>
    <mergeCell ref="A45:E45"/>
    <mergeCell ref="A1:E1"/>
    <mergeCell ref="A2:E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45" zoomScaleNormal="145" workbookViewId="0" topLeftCell="A1">
      <selection activeCell="E6" sqref="E6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1" customFormat="1" ht="16.5" customHeight="1">
      <c r="A1" s="469" t="s">
        <v>570</v>
      </c>
      <c r="B1" s="469"/>
      <c r="C1" s="469"/>
      <c r="D1" s="469"/>
      <c r="E1" s="469"/>
    </row>
    <row r="2" spans="1:5" s="51" customFormat="1" ht="21" customHeight="1" thickBot="1">
      <c r="A2" s="470" t="s">
        <v>550</v>
      </c>
      <c r="B2" s="470"/>
      <c r="C2" s="470"/>
      <c r="D2" s="470"/>
      <c r="E2" s="470"/>
    </row>
    <row r="3" spans="1:5" s="212" customFormat="1" ht="25.5" customHeight="1" thickBot="1">
      <c r="A3" s="75" t="s">
        <v>437</v>
      </c>
      <c r="B3" s="471" t="s">
        <v>481</v>
      </c>
      <c r="C3" s="472"/>
      <c r="D3" s="473"/>
      <c r="E3" s="290" t="s">
        <v>43</v>
      </c>
    </row>
    <row r="4" spans="1:5" s="212" customFormat="1" ht="24.75" thickBot="1">
      <c r="A4" s="75" t="s">
        <v>121</v>
      </c>
      <c r="B4" s="471" t="s">
        <v>315</v>
      </c>
      <c r="C4" s="472"/>
      <c r="D4" s="473"/>
      <c r="E4" s="290" t="s">
        <v>43</v>
      </c>
    </row>
    <row r="5" spans="1:5" s="213" customFormat="1" ht="15.75" customHeight="1" thickBot="1">
      <c r="A5" s="82"/>
      <c r="B5" s="82"/>
      <c r="C5" s="83"/>
      <c r="D5" s="52"/>
      <c r="E5" s="83" t="str">
        <f>'18. sz. mell'!E5</f>
        <v>Forintban!</v>
      </c>
    </row>
    <row r="6" spans="1:5" ht="24.75" thickBot="1">
      <c r="A6" s="168" t="s">
        <v>122</v>
      </c>
      <c r="B6" s="84" t="s">
        <v>476</v>
      </c>
      <c r="C6" s="319" t="s">
        <v>414</v>
      </c>
      <c r="D6" s="319" t="s">
        <v>470</v>
      </c>
      <c r="E6" s="320" t="str">
        <f>+CONCATENATE(LEFT(ÖSSZEFÜGGÉSEK!A6,4),". VII. 25.",CHAR(10),"Módosítás utáni")</f>
        <v>2017. VII. 25.
Módosítás utáni</v>
      </c>
    </row>
    <row r="7" spans="1:5" s="214" customFormat="1" ht="12.75" customHeight="1" thickBot="1">
      <c r="A7" s="76" t="s">
        <v>380</v>
      </c>
      <c r="B7" s="77" t="s">
        <v>381</v>
      </c>
      <c r="C7" s="77" t="s">
        <v>382</v>
      </c>
      <c r="D7" s="282" t="s">
        <v>384</v>
      </c>
      <c r="E7" s="329" t="s">
        <v>474</v>
      </c>
    </row>
    <row r="8" spans="1:5" s="214" customFormat="1" ht="15.75" customHeight="1" thickBot="1">
      <c r="A8" s="465" t="s">
        <v>39</v>
      </c>
      <c r="B8" s="466"/>
      <c r="C8" s="466"/>
      <c r="D8" s="466"/>
      <c r="E8" s="467"/>
    </row>
    <row r="9" spans="1:5" s="148" customFormat="1" ht="12" customHeight="1" thickBot="1">
      <c r="A9" s="76" t="s">
        <v>7</v>
      </c>
      <c r="B9" s="85" t="s">
        <v>402</v>
      </c>
      <c r="C9" s="109">
        <f>SUM(C10:C20)</f>
        <v>0</v>
      </c>
      <c r="D9" s="109">
        <f>SUM(D10:D20)</f>
        <v>0</v>
      </c>
      <c r="E9" s="143">
        <f>SUM(E10:E20)</f>
        <v>0</v>
      </c>
    </row>
    <row r="10" spans="1:5" s="148" customFormat="1" ht="12" customHeight="1">
      <c r="A10" s="207" t="s">
        <v>63</v>
      </c>
      <c r="B10" s="8" t="s">
        <v>169</v>
      </c>
      <c r="C10" s="268"/>
      <c r="D10" s="268"/>
      <c r="E10" s="321">
        <f>C10+D10</f>
        <v>0</v>
      </c>
    </row>
    <row r="11" spans="1:5" s="148" customFormat="1" ht="12" customHeight="1">
      <c r="A11" s="208" t="s">
        <v>64</v>
      </c>
      <c r="B11" s="6" t="s">
        <v>170</v>
      </c>
      <c r="C11" s="106"/>
      <c r="D11" s="259"/>
      <c r="E11" s="313">
        <f aca="true" t="shared" si="0" ref="E11:E26">C11+D11</f>
        <v>0</v>
      </c>
    </row>
    <row r="12" spans="1:5" s="148" customFormat="1" ht="12" customHeight="1">
      <c r="A12" s="208" t="s">
        <v>65</v>
      </c>
      <c r="B12" s="6" t="s">
        <v>171</v>
      </c>
      <c r="C12" s="106"/>
      <c r="D12" s="259"/>
      <c r="E12" s="313">
        <f t="shared" si="0"/>
        <v>0</v>
      </c>
    </row>
    <row r="13" spans="1:5" s="148" customFormat="1" ht="12" customHeight="1">
      <c r="A13" s="208" t="s">
        <v>66</v>
      </c>
      <c r="B13" s="6" t="s">
        <v>172</v>
      </c>
      <c r="C13" s="106"/>
      <c r="D13" s="259"/>
      <c r="E13" s="313">
        <f t="shared" si="0"/>
        <v>0</v>
      </c>
    </row>
    <row r="14" spans="1:5" s="148" customFormat="1" ht="12" customHeight="1">
      <c r="A14" s="208" t="s">
        <v>83</v>
      </c>
      <c r="B14" s="6" t="s">
        <v>173</v>
      </c>
      <c r="C14" s="106"/>
      <c r="D14" s="259"/>
      <c r="E14" s="313">
        <f t="shared" si="0"/>
        <v>0</v>
      </c>
    </row>
    <row r="15" spans="1:5" s="148" customFormat="1" ht="12" customHeight="1">
      <c r="A15" s="208" t="s">
        <v>67</v>
      </c>
      <c r="B15" s="6" t="s">
        <v>296</v>
      </c>
      <c r="C15" s="106"/>
      <c r="D15" s="259"/>
      <c r="E15" s="313">
        <f t="shared" si="0"/>
        <v>0</v>
      </c>
    </row>
    <row r="16" spans="1:5" s="148" customFormat="1" ht="12" customHeight="1">
      <c r="A16" s="208" t="s">
        <v>68</v>
      </c>
      <c r="B16" s="5" t="s">
        <v>297</v>
      </c>
      <c r="C16" s="106"/>
      <c r="D16" s="259"/>
      <c r="E16" s="313">
        <f t="shared" si="0"/>
        <v>0</v>
      </c>
    </row>
    <row r="17" spans="1:5" s="148" customFormat="1" ht="12" customHeight="1">
      <c r="A17" s="208" t="s">
        <v>75</v>
      </c>
      <c r="B17" s="6" t="s">
        <v>176</v>
      </c>
      <c r="C17" s="266"/>
      <c r="D17" s="294"/>
      <c r="E17" s="314">
        <f t="shared" si="0"/>
        <v>0</v>
      </c>
    </row>
    <row r="18" spans="1:5" s="215" customFormat="1" ht="12" customHeight="1">
      <c r="A18" s="208" t="s">
        <v>76</v>
      </c>
      <c r="B18" s="6" t="s">
        <v>177</v>
      </c>
      <c r="C18" s="106"/>
      <c r="D18" s="259"/>
      <c r="E18" s="313">
        <f t="shared" si="0"/>
        <v>0</v>
      </c>
    </row>
    <row r="19" spans="1:5" s="215" customFormat="1" ht="12" customHeight="1">
      <c r="A19" s="208" t="s">
        <v>77</v>
      </c>
      <c r="B19" s="6" t="s">
        <v>329</v>
      </c>
      <c r="C19" s="108"/>
      <c r="D19" s="260"/>
      <c r="E19" s="322">
        <f t="shared" si="0"/>
        <v>0</v>
      </c>
    </row>
    <row r="20" spans="1:5" s="215" customFormat="1" ht="12" customHeight="1" thickBot="1">
      <c r="A20" s="208" t="s">
        <v>78</v>
      </c>
      <c r="B20" s="5" t="s">
        <v>178</v>
      </c>
      <c r="C20" s="108"/>
      <c r="D20" s="260"/>
      <c r="E20" s="322">
        <f t="shared" si="0"/>
        <v>0</v>
      </c>
    </row>
    <row r="21" spans="1:5" s="148" customFormat="1" ht="12" customHeight="1" thickBot="1">
      <c r="A21" s="76" t="s">
        <v>8</v>
      </c>
      <c r="B21" s="85" t="s">
        <v>298</v>
      </c>
      <c r="C21" s="109">
        <f>SUM(C22:C24)</f>
        <v>0</v>
      </c>
      <c r="D21" s="261">
        <f>SUM(D22:D24)</f>
        <v>0</v>
      </c>
      <c r="E21" s="143">
        <f>SUM(E22:E24)</f>
        <v>0</v>
      </c>
    </row>
    <row r="22" spans="1:5" s="215" customFormat="1" ht="12" customHeight="1">
      <c r="A22" s="208" t="s">
        <v>69</v>
      </c>
      <c r="B22" s="7" t="s">
        <v>151</v>
      </c>
      <c r="C22" s="106"/>
      <c r="D22" s="259"/>
      <c r="E22" s="313">
        <f t="shared" si="0"/>
        <v>0</v>
      </c>
    </row>
    <row r="23" spans="1:5" s="215" customFormat="1" ht="12" customHeight="1">
      <c r="A23" s="208" t="s">
        <v>70</v>
      </c>
      <c r="B23" s="6" t="s">
        <v>299</v>
      </c>
      <c r="C23" s="106"/>
      <c r="D23" s="259"/>
      <c r="E23" s="313">
        <f t="shared" si="0"/>
        <v>0</v>
      </c>
    </row>
    <row r="24" spans="1:5" s="215" customFormat="1" ht="12" customHeight="1">
      <c r="A24" s="208" t="s">
        <v>71</v>
      </c>
      <c r="B24" s="6" t="s">
        <v>300</v>
      </c>
      <c r="C24" s="106"/>
      <c r="D24" s="259"/>
      <c r="E24" s="313">
        <f t="shared" si="0"/>
        <v>0</v>
      </c>
    </row>
    <row r="25" spans="1:5" s="215" customFormat="1" ht="12" customHeight="1" thickBot="1">
      <c r="A25" s="208" t="s">
        <v>72</v>
      </c>
      <c r="B25" s="6" t="s">
        <v>407</v>
      </c>
      <c r="C25" s="106"/>
      <c r="D25" s="259"/>
      <c r="E25" s="313">
        <f t="shared" si="0"/>
        <v>0</v>
      </c>
    </row>
    <row r="26" spans="1:5" s="215" customFormat="1" ht="12" customHeight="1" thickBot="1">
      <c r="A26" s="78" t="s">
        <v>9</v>
      </c>
      <c r="B26" s="59" t="s">
        <v>99</v>
      </c>
      <c r="C26" s="291"/>
      <c r="D26" s="293"/>
      <c r="E26" s="143">
        <f t="shared" si="0"/>
        <v>0</v>
      </c>
    </row>
    <row r="27" spans="1:5" s="215" customFormat="1" ht="12" customHeight="1" thickBot="1">
      <c r="A27" s="78" t="s">
        <v>10</v>
      </c>
      <c r="B27" s="59" t="s">
        <v>301</v>
      </c>
      <c r="C27" s="109">
        <f>+C28+C29</f>
        <v>0</v>
      </c>
      <c r="D27" s="261">
        <f>+D28+D29</f>
        <v>0</v>
      </c>
      <c r="E27" s="143">
        <f>+E28+E29+E30</f>
        <v>0</v>
      </c>
    </row>
    <row r="28" spans="1:5" s="215" customFormat="1" ht="12" customHeight="1">
      <c r="A28" s="209" t="s">
        <v>160</v>
      </c>
      <c r="B28" s="210" t="s">
        <v>299</v>
      </c>
      <c r="C28" s="267"/>
      <c r="D28" s="61"/>
      <c r="E28" s="315">
        <f>C28+D28</f>
        <v>0</v>
      </c>
    </row>
    <row r="29" spans="1:5" s="215" customFormat="1" ht="12" customHeight="1">
      <c r="A29" s="209" t="s">
        <v>161</v>
      </c>
      <c r="B29" s="211" t="s">
        <v>302</v>
      </c>
      <c r="C29" s="110"/>
      <c r="D29" s="262"/>
      <c r="E29" s="313">
        <f>C29+D29</f>
        <v>0</v>
      </c>
    </row>
    <row r="30" spans="1:5" s="215" customFormat="1" ht="12" customHeight="1" thickBot="1">
      <c r="A30" s="208" t="s">
        <v>162</v>
      </c>
      <c r="B30" s="64" t="s">
        <v>408</v>
      </c>
      <c r="C30" s="50"/>
      <c r="D30" s="295"/>
      <c r="E30" s="322">
        <f>C30+D30</f>
        <v>0</v>
      </c>
    </row>
    <row r="31" spans="1:5" s="215" customFormat="1" ht="12" customHeight="1" thickBot="1">
      <c r="A31" s="78" t="s">
        <v>11</v>
      </c>
      <c r="B31" s="59" t="s">
        <v>303</v>
      </c>
      <c r="C31" s="109">
        <f>+C32+C33+C34</f>
        <v>0</v>
      </c>
      <c r="D31" s="261">
        <f>+D32+D33+D34</f>
        <v>0</v>
      </c>
      <c r="E31" s="325">
        <f>C31+D31</f>
        <v>0</v>
      </c>
    </row>
    <row r="32" spans="1:5" s="215" customFormat="1" ht="12" customHeight="1">
      <c r="A32" s="209" t="s">
        <v>56</v>
      </c>
      <c r="B32" s="210" t="s">
        <v>183</v>
      </c>
      <c r="C32" s="267"/>
      <c r="D32" s="61"/>
      <c r="E32" s="326">
        <f>+E33+E34+E35</f>
        <v>0</v>
      </c>
    </row>
    <row r="33" spans="1:5" s="215" customFormat="1" ht="12" customHeight="1">
      <c r="A33" s="209" t="s">
        <v>57</v>
      </c>
      <c r="B33" s="211" t="s">
        <v>184</v>
      </c>
      <c r="C33" s="110"/>
      <c r="D33" s="262"/>
      <c r="E33" s="315">
        <f>C33+D33</f>
        <v>0</v>
      </c>
    </row>
    <row r="34" spans="1:5" s="215" customFormat="1" ht="12" customHeight="1" thickBot="1">
      <c r="A34" s="208" t="s">
        <v>58</v>
      </c>
      <c r="B34" s="64" t="s">
        <v>185</v>
      </c>
      <c r="C34" s="50"/>
      <c r="D34" s="295"/>
      <c r="E34" s="310">
        <f>C34+D34</f>
        <v>0</v>
      </c>
    </row>
    <row r="35" spans="1:5" s="148" customFormat="1" ht="12" customHeight="1" thickBot="1">
      <c r="A35" s="78" t="s">
        <v>12</v>
      </c>
      <c r="B35" s="59" t="s">
        <v>271</v>
      </c>
      <c r="C35" s="291"/>
      <c r="D35" s="293"/>
      <c r="E35" s="327">
        <f>C35+D35</f>
        <v>0</v>
      </c>
    </row>
    <row r="36" spans="1:5" s="148" customFormat="1" ht="12" customHeight="1" thickBot="1">
      <c r="A36" s="78" t="s">
        <v>13</v>
      </c>
      <c r="B36" s="59" t="s">
        <v>304</v>
      </c>
      <c r="C36" s="291"/>
      <c r="D36" s="293"/>
      <c r="E36" s="143">
        <f>C36+D36</f>
        <v>0</v>
      </c>
    </row>
    <row r="37" spans="1:5" s="148" customFormat="1" ht="12" customHeight="1" thickBot="1">
      <c r="A37" s="76" t="s">
        <v>14</v>
      </c>
      <c r="B37" s="59" t="s">
        <v>409</v>
      </c>
      <c r="C37" s="109">
        <f>+C9+C21+C26+C27+C31+C35+C36</f>
        <v>0</v>
      </c>
      <c r="D37" s="261">
        <f>+D9+D21+D26+D27+D31+D35+D36</f>
        <v>0</v>
      </c>
      <c r="E37" s="143">
        <f>C37+D37</f>
        <v>0</v>
      </c>
    </row>
    <row r="38" spans="1:5" s="148" customFormat="1" ht="12" customHeight="1" thickBot="1">
      <c r="A38" s="86" t="s">
        <v>15</v>
      </c>
      <c r="B38" s="59" t="s">
        <v>306</v>
      </c>
      <c r="C38" s="109">
        <f>+C39+C40+C41</f>
        <v>0</v>
      </c>
      <c r="D38" s="261">
        <f>+D39+D40+D41</f>
        <v>0</v>
      </c>
      <c r="E38" s="143">
        <f>+E9+E21+E26+E27+E32+E36+E37</f>
        <v>0</v>
      </c>
    </row>
    <row r="39" spans="1:5" s="148" customFormat="1" ht="12" customHeight="1">
      <c r="A39" s="209" t="s">
        <v>307</v>
      </c>
      <c r="B39" s="210" t="s">
        <v>133</v>
      </c>
      <c r="C39" s="267"/>
      <c r="D39" s="61"/>
      <c r="E39" s="326">
        <f>+E40+E41+E42</f>
        <v>0</v>
      </c>
    </row>
    <row r="40" spans="1:5" s="148" customFormat="1" ht="12" customHeight="1">
      <c r="A40" s="209" t="s">
        <v>308</v>
      </c>
      <c r="B40" s="211" t="s">
        <v>2</v>
      </c>
      <c r="C40" s="110"/>
      <c r="D40" s="262"/>
      <c r="E40" s="315">
        <f>C40+D40</f>
        <v>0</v>
      </c>
    </row>
    <row r="41" spans="1:5" s="215" customFormat="1" ht="12" customHeight="1" thickBot="1">
      <c r="A41" s="208" t="s">
        <v>309</v>
      </c>
      <c r="B41" s="64" t="s">
        <v>310</v>
      </c>
      <c r="C41" s="50"/>
      <c r="D41" s="295"/>
      <c r="E41" s="310">
        <f>C41+D41</f>
        <v>0</v>
      </c>
    </row>
    <row r="42" spans="1:5" s="215" customFormat="1" ht="15" customHeight="1" thickBot="1">
      <c r="A42" s="86" t="s">
        <v>16</v>
      </c>
      <c r="B42" s="87" t="s">
        <v>311</v>
      </c>
      <c r="C42" s="292">
        <f>+C37+C38</f>
        <v>0</v>
      </c>
      <c r="D42" s="289">
        <f>+D37+D38</f>
        <v>0</v>
      </c>
      <c r="E42" s="327">
        <f>C42+D42</f>
        <v>0</v>
      </c>
    </row>
    <row r="43" spans="1:3" s="215" customFormat="1" ht="15" customHeight="1">
      <c r="A43" s="88"/>
      <c r="B43" s="89"/>
      <c r="C43" s="144"/>
    </row>
    <row r="44" spans="1:3" ht="13.5" thickBot="1">
      <c r="A44" s="90"/>
      <c r="B44" s="91"/>
      <c r="C44" s="145"/>
    </row>
    <row r="45" spans="1:5" s="214" customFormat="1" ht="16.5" customHeight="1" thickBot="1">
      <c r="A45" s="465" t="s">
        <v>40</v>
      </c>
      <c r="B45" s="466"/>
      <c r="C45" s="466"/>
      <c r="D45" s="466"/>
      <c r="E45" s="467"/>
    </row>
    <row r="46" spans="1:5" s="216" customFormat="1" ht="12" customHeight="1" thickBot="1">
      <c r="A46" s="78" t="s">
        <v>7</v>
      </c>
      <c r="B46" s="59" t="s">
        <v>312</v>
      </c>
      <c r="C46" s="109">
        <f>SUM(C47:C51)</f>
        <v>0</v>
      </c>
      <c r="D46" s="261">
        <f>SUM(D47:D51)</f>
        <v>0</v>
      </c>
      <c r="E46" s="143">
        <f>SUM(E47:E51)</f>
        <v>0</v>
      </c>
    </row>
    <row r="47" spans="1:5" ht="12" customHeight="1">
      <c r="A47" s="208" t="s">
        <v>63</v>
      </c>
      <c r="B47" s="7" t="s">
        <v>36</v>
      </c>
      <c r="C47" s="267"/>
      <c r="D47" s="61"/>
      <c r="E47" s="315">
        <f>C47+D47</f>
        <v>0</v>
      </c>
    </row>
    <row r="48" spans="1:5" ht="12" customHeight="1">
      <c r="A48" s="208" t="s">
        <v>64</v>
      </c>
      <c r="B48" s="6" t="s">
        <v>108</v>
      </c>
      <c r="C48" s="49"/>
      <c r="D48" s="62"/>
      <c r="E48" s="311">
        <f>C48+D48</f>
        <v>0</v>
      </c>
    </row>
    <row r="49" spans="1:5" ht="12" customHeight="1">
      <c r="A49" s="208" t="s">
        <v>65</v>
      </c>
      <c r="B49" s="6" t="s">
        <v>82</v>
      </c>
      <c r="C49" s="49"/>
      <c r="D49" s="62"/>
      <c r="E49" s="311">
        <f>C49+D49</f>
        <v>0</v>
      </c>
    </row>
    <row r="50" spans="1:5" ht="12" customHeight="1">
      <c r="A50" s="208" t="s">
        <v>66</v>
      </c>
      <c r="B50" s="6" t="s">
        <v>109</v>
      </c>
      <c r="C50" s="49"/>
      <c r="D50" s="62"/>
      <c r="E50" s="311">
        <f>C50+D50</f>
        <v>0</v>
      </c>
    </row>
    <row r="51" spans="1:5" ht="12" customHeight="1" thickBot="1">
      <c r="A51" s="208" t="s">
        <v>83</v>
      </c>
      <c r="B51" s="6" t="s">
        <v>110</v>
      </c>
      <c r="C51" s="49"/>
      <c r="D51" s="62"/>
      <c r="E51" s="311">
        <f>C51+D51</f>
        <v>0</v>
      </c>
    </row>
    <row r="52" spans="1:5" ht="12" customHeight="1" thickBot="1">
      <c r="A52" s="78" t="s">
        <v>8</v>
      </c>
      <c r="B52" s="59" t="s">
        <v>313</v>
      </c>
      <c r="C52" s="109">
        <f>SUM(C53:C55)</f>
        <v>0</v>
      </c>
      <c r="D52" s="261">
        <f>SUM(D53:D55)</f>
        <v>0</v>
      </c>
      <c r="E52" s="143">
        <f>SUM(E53:E55)</f>
        <v>0</v>
      </c>
    </row>
    <row r="53" spans="1:5" s="216" customFormat="1" ht="12" customHeight="1">
      <c r="A53" s="208" t="s">
        <v>69</v>
      </c>
      <c r="B53" s="7" t="s">
        <v>126</v>
      </c>
      <c r="C53" s="267"/>
      <c r="D53" s="61"/>
      <c r="E53" s="315">
        <f>C53+D53</f>
        <v>0</v>
      </c>
    </row>
    <row r="54" spans="1:5" ht="12" customHeight="1">
      <c r="A54" s="208" t="s">
        <v>70</v>
      </c>
      <c r="B54" s="6" t="s">
        <v>112</v>
      </c>
      <c r="C54" s="49"/>
      <c r="D54" s="62"/>
      <c r="E54" s="311">
        <f>C54+D54</f>
        <v>0</v>
      </c>
    </row>
    <row r="55" spans="1:5" ht="12" customHeight="1">
      <c r="A55" s="208" t="s">
        <v>71</v>
      </c>
      <c r="B55" s="6" t="s">
        <v>41</v>
      </c>
      <c r="C55" s="49"/>
      <c r="D55" s="62"/>
      <c r="E55" s="311">
        <f>C55+D55</f>
        <v>0</v>
      </c>
    </row>
    <row r="56" spans="1:5" ht="12" customHeight="1" thickBot="1">
      <c r="A56" s="208" t="s">
        <v>72</v>
      </c>
      <c r="B56" s="6" t="s">
        <v>406</v>
      </c>
      <c r="C56" s="49"/>
      <c r="D56" s="62"/>
      <c r="E56" s="311">
        <f>C56+D56</f>
        <v>0</v>
      </c>
    </row>
    <row r="57" spans="1:5" ht="15" customHeight="1" thickBot="1">
      <c r="A57" s="78" t="s">
        <v>9</v>
      </c>
      <c r="B57" s="59" t="s">
        <v>4</v>
      </c>
      <c r="C57" s="291"/>
      <c r="D57" s="293"/>
      <c r="E57" s="143">
        <f>C57+D57</f>
        <v>0</v>
      </c>
    </row>
    <row r="58" spans="1:5" ht="13.5" thickBot="1">
      <c r="A58" s="78" t="s">
        <v>10</v>
      </c>
      <c r="B58" s="92" t="s">
        <v>410</v>
      </c>
      <c r="C58" s="292">
        <f>+C46+C52+C57</f>
        <v>0</v>
      </c>
      <c r="D58" s="289">
        <f>+D46+D52+D57</f>
        <v>0</v>
      </c>
      <c r="E58" s="146">
        <f>+E46+E52+E57</f>
        <v>0</v>
      </c>
    </row>
    <row r="59" spans="3:5" ht="15" customHeight="1" thickBot="1">
      <c r="C59" s="147"/>
      <c r="E59" s="147"/>
    </row>
    <row r="60" spans="1:5" ht="14.25" customHeight="1" thickBot="1">
      <c r="A60" s="95" t="s">
        <v>401</v>
      </c>
      <c r="B60" s="96"/>
      <c r="C60" s="287"/>
      <c r="D60" s="287"/>
      <c r="E60" s="303">
        <f>C60+D60</f>
        <v>0</v>
      </c>
    </row>
    <row r="61" spans="1:5" ht="13.5" thickBot="1">
      <c r="A61" s="95" t="s">
        <v>123</v>
      </c>
      <c r="B61" s="96"/>
      <c r="C61" s="287"/>
      <c r="D61" s="287"/>
      <c r="E61" s="303">
        <f>C61+D61</f>
        <v>0</v>
      </c>
    </row>
  </sheetData>
  <sheetProtection formatCells="0"/>
  <mergeCells count="6">
    <mergeCell ref="B3:D3"/>
    <mergeCell ref="B4:D4"/>
    <mergeCell ref="A8:E8"/>
    <mergeCell ref="A45:E45"/>
    <mergeCell ref="A1:E1"/>
    <mergeCell ref="A2:E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45" zoomScaleNormal="145" workbookViewId="0" topLeftCell="A1">
      <selection activeCell="E6" sqref="E6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1" customFormat="1" ht="16.5" customHeight="1">
      <c r="A1" s="469" t="s">
        <v>571</v>
      </c>
      <c r="B1" s="469"/>
      <c r="C1" s="469"/>
      <c r="D1" s="469"/>
      <c r="E1" s="469"/>
    </row>
    <row r="2" spans="1:5" s="51" customFormat="1" ht="21" customHeight="1" thickBot="1">
      <c r="A2" s="470" t="s">
        <v>551</v>
      </c>
      <c r="B2" s="470"/>
      <c r="C2" s="470"/>
      <c r="D2" s="470"/>
      <c r="E2" s="470"/>
    </row>
    <row r="3" spans="1:5" s="212" customFormat="1" ht="25.5" customHeight="1" thickBot="1">
      <c r="A3" s="75" t="s">
        <v>437</v>
      </c>
      <c r="B3" s="471" t="s">
        <v>481</v>
      </c>
      <c r="C3" s="472"/>
      <c r="D3" s="473"/>
      <c r="E3" s="290" t="s">
        <v>43</v>
      </c>
    </row>
    <row r="4" spans="1:5" s="212" customFormat="1" ht="24.75" thickBot="1">
      <c r="A4" s="75" t="s">
        <v>121</v>
      </c>
      <c r="B4" s="471" t="s">
        <v>411</v>
      </c>
      <c r="C4" s="472"/>
      <c r="D4" s="473"/>
      <c r="E4" s="290" t="s">
        <v>324</v>
      </c>
    </row>
    <row r="5" spans="1:5" s="213" customFormat="1" ht="15.75" customHeight="1" thickBot="1">
      <c r="A5" s="82"/>
      <c r="B5" s="82"/>
      <c r="C5" s="83"/>
      <c r="D5" s="52"/>
      <c r="E5" s="83" t="str">
        <f>'19. sz. mell'!E5</f>
        <v>Forintban!</v>
      </c>
    </row>
    <row r="6" spans="1:5" ht="24.75" thickBot="1">
      <c r="A6" s="168" t="s">
        <v>122</v>
      </c>
      <c r="B6" s="84" t="s">
        <v>476</v>
      </c>
      <c r="C6" s="319" t="s">
        <v>414</v>
      </c>
      <c r="D6" s="319" t="s">
        <v>470</v>
      </c>
      <c r="E6" s="320" t="str">
        <f>+CONCATENATE(LEFT(ÖSSZEFÜGGÉSEK!A6,4),". VII. 25.",CHAR(10),"Módosítás utáni")</f>
        <v>2017. VII. 25.
Módosítás utáni</v>
      </c>
    </row>
    <row r="7" spans="1:5" s="214" customFormat="1" ht="12.75" customHeight="1" thickBot="1">
      <c r="A7" s="76" t="s">
        <v>380</v>
      </c>
      <c r="B7" s="77" t="s">
        <v>381</v>
      </c>
      <c r="C7" s="77" t="s">
        <v>382</v>
      </c>
      <c r="D7" s="282" t="s">
        <v>384</v>
      </c>
      <c r="E7" s="329" t="s">
        <v>474</v>
      </c>
    </row>
    <row r="8" spans="1:5" s="214" customFormat="1" ht="15.75" customHeight="1" thickBot="1">
      <c r="A8" s="465" t="s">
        <v>39</v>
      </c>
      <c r="B8" s="466"/>
      <c r="C8" s="466"/>
      <c r="D8" s="466"/>
      <c r="E8" s="467"/>
    </row>
    <row r="9" spans="1:5" s="148" customFormat="1" ht="12" customHeight="1" thickBot="1">
      <c r="A9" s="76" t="s">
        <v>7</v>
      </c>
      <c r="B9" s="85" t="s">
        <v>402</v>
      </c>
      <c r="C9" s="109">
        <f>SUM(C10:C20)</f>
        <v>0</v>
      </c>
      <c r="D9" s="109">
        <f>SUM(D10:D20)</f>
        <v>0</v>
      </c>
      <c r="E9" s="143">
        <f>SUM(E10:E20)</f>
        <v>0</v>
      </c>
    </row>
    <row r="10" spans="1:5" s="148" customFormat="1" ht="12" customHeight="1">
      <c r="A10" s="207" t="s">
        <v>63</v>
      </c>
      <c r="B10" s="8" t="s">
        <v>169</v>
      </c>
      <c r="C10" s="268"/>
      <c r="D10" s="268"/>
      <c r="E10" s="321">
        <f>C10+D10</f>
        <v>0</v>
      </c>
    </row>
    <row r="11" spans="1:5" s="148" customFormat="1" ht="12" customHeight="1">
      <c r="A11" s="208" t="s">
        <v>64</v>
      </c>
      <c r="B11" s="6" t="s">
        <v>170</v>
      </c>
      <c r="C11" s="106"/>
      <c r="D11" s="259"/>
      <c r="E11" s="313">
        <f aca="true" t="shared" si="0" ref="E11:E26">C11+D11</f>
        <v>0</v>
      </c>
    </row>
    <row r="12" spans="1:5" s="148" customFormat="1" ht="12" customHeight="1">
      <c r="A12" s="208" t="s">
        <v>65</v>
      </c>
      <c r="B12" s="6" t="s">
        <v>171</v>
      </c>
      <c r="C12" s="106"/>
      <c r="D12" s="259"/>
      <c r="E12" s="313">
        <f t="shared" si="0"/>
        <v>0</v>
      </c>
    </row>
    <row r="13" spans="1:5" s="148" customFormat="1" ht="12" customHeight="1">
      <c r="A13" s="208" t="s">
        <v>66</v>
      </c>
      <c r="B13" s="6" t="s">
        <v>172</v>
      </c>
      <c r="C13" s="106"/>
      <c r="D13" s="259"/>
      <c r="E13" s="313">
        <f t="shared" si="0"/>
        <v>0</v>
      </c>
    </row>
    <row r="14" spans="1:5" s="148" customFormat="1" ht="12" customHeight="1">
      <c r="A14" s="208" t="s">
        <v>83</v>
      </c>
      <c r="B14" s="6" t="s">
        <v>173</v>
      </c>
      <c r="C14" s="106"/>
      <c r="D14" s="259"/>
      <c r="E14" s="313">
        <f t="shared" si="0"/>
        <v>0</v>
      </c>
    </row>
    <row r="15" spans="1:5" s="148" customFormat="1" ht="12" customHeight="1">
      <c r="A15" s="208" t="s">
        <v>67</v>
      </c>
      <c r="B15" s="6" t="s">
        <v>296</v>
      </c>
      <c r="C15" s="106"/>
      <c r="D15" s="259"/>
      <c r="E15" s="313">
        <f t="shared" si="0"/>
        <v>0</v>
      </c>
    </row>
    <row r="16" spans="1:5" s="148" customFormat="1" ht="12" customHeight="1">
      <c r="A16" s="208" t="s">
        <v>68</v>
      </c>
      <c r="B16" s="5" t="s">
        <v>297</v>
      </c>
      <c r="C16" s="106"/>
      <c r="D16" s="259"/>
      <c r="E16" s="313">
        <f t="shared" si="0"/>
        <v>0</v>
      </c>
    </row>
    <row r="17" spans="1:5" s="148" customFormat="1" ht="12" customHeight="1">
      <c r="A17" s="208" t="s">
        <v>75</v>
      </c>
      <c r="B17" s="6" t="s">
        <v>176</v>
      </c>
      <c r="C17" s="266"/>
      <c r="D17" s="294"/>
      <c r="E17" s="314">
        <f t="shared" si="0"/>
        <v>0</v>
      </c>
    </row>
    <row r="18" spans="1:5" s="215" customFormat="1" ht="12" customHeight="1">
      <c r="A18" s="208" t="s">
        <v>76</v>
      </c>
      <c r="B18" s="6" t="s">
        <v>177</v>
      </c>
      <c r="C18" s="106"/>
      <c r="D18" s="259"/>
      <c r="E18" s="313">
        <f t="shared" si="0"/>
        <v>0</v>
      </c>
    </row>
    <row r="19" spans="1:5" s="215" customFormat="1" ht="12" customHeight="1">
      <c r="A19" s="208" t="s">
        <v>77</v>
      </c>
      <c r="B19" s="6" t="s">
        <v>329</v>
      </c>
      <c r="C19" s="108"/>
      <c r="D19" s="260"/>
      <c r="E19" s="322">
        <f t="shared" si="0"/>
        <v>0</v>
      </c>
    </row>
    <row r="20" spans="1:5" s="215" customFormat="1" ht="12" customHeight="1" thickBot="1">
      <c r="A20" s="208" t="s">
        <v>78</v>
      </c>
      <c r="B20" s="5" t="s">
        <v>178</v>
      </c>
      <c r="C20" s="108"/>
      <c r="D20" s="260"/>
      <c r="E20" s="322">
        <f t="shared" si="0"/>
        <v>0</v>
      </c>
    </row>
    <row r="21" spans="1:5" s="148" customFormat="1" ht="12" customHeight="1" thickBot="1">
      <c r="A21" s="76" t="s">
        <v>8</v>
      </c>
      <c r="B21" s="85" t="s">
        <v>298</v>
      </c>
      <c r="C21" s="109">
        <f>SUM(C22:C24)</f>
        <v>0</v>
      </c>
      <c r="D21" s="261">
        <f>SUM(D22:D24)</f>
        <v>0</v>
      </c>
      <c r="E21" s="143">
        <f>SUM(E22:E24)</f>
        <v>0</v>
      </c>
    </row>
    <row r="22" spans="1:5" s="215" customFormat="1" ht="12" customHeight="1">
      <c r="A22" s="208" t="s">
        <v>69</v>
      </c>
      <c r="B22" s="7" t="s">
        <v>151</v>
      </c>
      <c r="C22" s="106"/>
      <c r="D22" s="259"/>
      <c r="E22" s="313">
        <f t="shared" si="0"/>
        <v>0</v>
      </c>
    </row>
    <row r="23" spans="1:5" s="215" customFormat="1" ht="12" customHeight="1">
      <c r="A23" s="208" t="s">
        <v>70</v>
      </c>
      <c r="B23" s="6" t="s">
        <v>299</v>
      </c>
      <c r="C23" s="106"/>
      <c r="D23" s="259"/>
      <c r="E23" s="313">
        <f t="shared" si="0"/>
        <v>0</v>
      </c>
    </row>
    <row r="24" spans="1:5" s="215" customFormat="1" ht="12" customHeight="1">
      <c r="A24" s="208" t="s">
        <v>71</v>
      </c>
      <c r="B24" s="6" t="s">
        <v>300</v>
      </c>
      <c r="C24" s="106"/>
      <c r="D24" s="259"/>
      <c r="E24" s="313">
        <f t="shared" si="0"/>
        <v>0</v>
      </c>
    </row>
    <row r="25" spans="1:5" s="215" customFormat="1" ht="12" customHeight="1" thickBot="1">
      <c r="A25" s="208" t="s">
        <v>72</v>
      </c>
      <c r="B25" s="6" t="s">
        <v>407</v>
      </c>
      <c r="C25" s="106"/>
      <c r="D25" s="259"/>
      <c r="E25" s="313">
        <f t="shared" si="0"/>
        <v>0</v>
      </c>
    </row>
    <row r="26" spans="1:5" s="215" customFormat="1" ht="12" customHeight="1" thickBot="1">
      <c r="A26" s="78" t="s">
        <v>9</v>
      </c>
      <c r="B26" s="59" t="s">
        <v>99</v>
      </c>
      <c r="C26" s="291"/>
      <c r="D26" s="293"/>
      <c r="E26" s="143">
        <f t="shared" si="0"/>
        <v>0</v>
      </c>
    </row>
    <row r="27" spans="1:5" s="215" customFormat="1" ht="12" customHeight="1" thickBot="1">
      <c r="A27" s="78" t="s">
        <v>10</v>
      </c>
      <c r="B27" s="59" t="s">
        <v>301</v>
      </c>
      <c r="C27" s="109">
        <f>+C28+C29</f>
        <v>0</v>
      </c>
      <c r="D27" s="261">
        <f>+D28+D29</f>
        <v>0</v>
      </c>
      <c r="E27" s="143">
        <f>+E28+E29+E30</f>
        <v>0</v>
      </c>
    </row>
    <row r="28" spans="1:5" s="215" customFormat="1" ht="12" customHeight="1">
      <c r="A28" s="209" t="s">
        <v>160</v>
      </c>
      <c r="B28" s="210" t="s">
        <v>299</v>
      </c>
      <c r="C28" s="267"/>
      <c r="D28" s="61"/>
      <c r="E28" s="315">
        <f>C28+D28</f>
        <v>0</v>
      </c>
    </row>
    <row r="29" spans="1:5" s="215" customFormat="1" ht="12" customHeight="1">
      <c r="A29" s="209" t="s">
        <v>161</v>
      </c>
      <c r="B29" s="211" t="s">
        <v>302</v>
      </c>
      <c r="C29" s="110"/>
      <c r="D29" s="262"/>
      <c r="E29" s="313">
        <f>C29+D29</f>
        <v>0</v>
      </c>
    </row>
    <row r="30" spans="1:5" s="215" customFormat="1" ht="12" customHeight="1" thickBot="1">
      <c r="A30" s="208" t="s">
        <v>162</v>
      </c>
      <c r="B30" s="64" t="s">
        <v>408</v>
      </c>
      <c r="C30" s="50"/>
      <c r="D30" s="295"/>
      <c r="E30" s="322">
        <f>C30+D30</f>
        <v>0</v>
      </c>
    </row>
    <row r="31" spans="1:5" s="215" customFormat="1" ht="12" customHeight="1" thickBot="1">
      <c r="A31" s="78" t="s">
        <v>11</v>
      </c>
      <c r="B31" s="59" t="s">
        <v>303</v>
      </c>
      <c r="C31" s="109">
        <f>+C32+C33+C34</f>
        <v>0</v>
      </c>
      <c r="D31" s="261">
        <f>+D32+D33+D34</f>
        <v>0</v>
      </c>
      <c r="E31" s="325">
        <f>C31+D31</f>
        <v>0</v>
      </c>
    </row>
    <row r="32" spans="1:5" s="215" customFormat="1" ht="12" customHeight="1">
      <c r="A32" s="209" t="s">
        <v>56</v>
      </c>
      <c r="B32" s="210" t="s">
        <v>183</v>
      </c>
      <c r="C32" s="267"/>
      <c r="D32" s="61"/>
      <c r="E32" s="326">
        <f>+E33+E34+E35</f>
        <v>0</v>
      </c>
    </row>
    <row r="33" spans="1:5" s="215" customFormat="1" ht="12" customHeight="1">
      <c r="A33" s="209" t="s">
        <v>57</v>
      </c>
      <c r="B33" s="211" t="s">
        <v>184</v>
      </c>
      <c r="C33" s="110"/>
      <c r="D33" s="262"/>
      <c r="E33" s="315">
        <f>C33+D33</f>
        <v>0</v>
      </c>
    </row>
    <row r="34" spans="1:5" s="215" customFormat="1" ht="12" customHeight="1" thickBot="1">
      <c r="A34" s="208" t="s">
        <v>58</v>
      </c>
      <c r="B34" s="64" t="s">
        <v>185</v>
      </c>
      <c r="C34" s="50"/>
      <c r="D34" s="295"/>
      <c r="E34" s="310">
        <f>C34+D34</f>
        <v>0</v>
      </c>
    </row>
    <row r="35" spans="1:5" s="148" customFormat="1" ht="12" customHeight="1" thickBot="1">
      <c r="A35" s="78" t="s">
        <v>12</v>
      </c>
      <c r="B35" s="59" t="s">
        <v>271</v>
      </c>
      <c r="C35" s="291"/>
      <c r="D35" s="293"/>
      <c r="E35" s="327">
        <f>C35+D35</f>
        <v>0</v>
      </c>
    </row>
    <row r="36" spans="1:5" s="148" customFormat="1" ht="12" customHeight="1" thickBot="1">
      <c r="A36" s="78" t="s">
        <v>13</v>
      </c>
      <c r="B36" s="59" t="s">
        <v>304</v>
      </c>
      <c r="C36" s="291"/>
      <c r="D36" s="293"/>
      <c r="E36" s="143">
        <f>C36+D36</f>
        <v>0</v>
      </c>
    </row>
    <row r="37" spans="1:5" s="148" customFormat="1" ht="12" customHeight="1" thickBot="1">
      <c r="A37" s="76" t="s">
        <v>14</v>
      </c>
      <c r="B37" s="59" t="s">
        <v>409</v>
      </c>
      <c r="C37" s="109">
        <f>+C9+C21+C26+C27+C31+C35+C36</f>
        <v>0</v>
      </c>
      <c r="D37" s="261">
        <f>+D9+D21+D26+D27+D31+D35+D36</f>
        <v>0</v>
      </c>
      <c r="E37" s="143">
        <f>C37+D37</f>
        <v>0</v>
      </c>
    </row>
    <row r="38" spans="1:5" s="148" customFormat="1" ht="12" customHeight="1" thickBot="1">
      <c r="A38" s="86" t="s">
        <v>15</v>
      </c>
      <c r="B38" s="59" t="s">
        <v>306</v>
      </c>
      <c r="C38" s="109">
        <f>+C39+C40+C41</f>
        <v>0</v>
      </c>
      <c r="D38" s="261">
        <f>+D39+D40+D41</f>
        <v>0</v>
      </c>
      <c r="E38" s="143">
        <f>+E9+E21+E26+E27+E32+E36+E37</f>
        <v>0</v>
      </c>
    </row>
    <row r="39" spans="1:5" s="148" customFormat="1" ht="12" customHeight="1">
      <c r="A39" s="209" t="s">
        <v>307</v>
      </c>
      <c r="B39" s="210" t="s">
        <v>133</v>
      </c>
      <c r="C39" s="267"/>
      <c r="D39" s="61"/>
      <c r="E39" s="326">
        <f>+E40+E41+E42</f>
        <v>0</v>
      </c>
    </row>
    <row r="40" spans="1:5" s="148" customFormat="1" ht="12" customHeight="1">
      <c r="A40" s="209" t="s">
        <v>308</v>
      </c>
      <c r="B40" s="211" t="s">
        <v>2</v>
      </c>
      <c r="C40" s="110"/>
      <c r="D40" s="262"/>
      <c r="E40" s="315">
        <f>C40+D40</f>
        <v>0</v>
      </c>
    </row>
    <row r="41" spans="1:5" s="215" customFormat="1" ht="12" customHeight="1" thickBot="1">
      <c r="A41" s="208" t="s">
        <v>309</v>
      </c>
      <c r="B41" s="64" t="s">
        <v>310</v>
      </c>
      <c r="C41" s="50"/>
      <c r="D41" s="295"/>
      <c r="E41" s="310">
        <f>C41+D41</f>
        <v>0</v>
      </c>
    </row>
    <row r="42" spans="1:5" s="215" customFormat="1" ht="15" customHeight="1" thickBot="1">
      <c r="A42" s="86" t="s">
        <v>16</v>
      </c>
      <c r="B42" s="87" t="s">
        <v>311</v>
      </c>
      <c r="C42" s="292">
        <f>+C37+C38</f>
        <v>0</v>
      </c>
      <c r="D42" s="289">
        <f>+D37+D38</f>
        <v>0</v>
      </c>
      <c r="E42" s="327">
        <f>C42+D42</f>
        <v>0</v>
      </c>
    </row>
    <row r="43" spans="1:3" s="215" customFormat="1" ht="15" customHeight="1">
      <c r="A43" s="88"/>
      <c r="B43" s="89"/>
      <c r="C43" s="144"/>
    </row>
    <row r="44" spans="1:3" ht="13.5" thickBot="1">
      <c r="A44" s="90"/>
      <c r="B44" s="91"/>
      <c r="C44" s="145"/>
    </row>
    <row r="45" spans="1:5" s="214" customFormat="1" ht="16.5" customHeight="1" thickBot="1">
      <c r="A45" s="465" t="s">
        <v>40</v>
      </c>
      <c r="B45" s="466"/>
      <c r="C45" s="466"/>
      <c r="D45" s="466"/>
      <c r="E45" s="467"/>
    </row>
    <row r="46" spans="1:5" s="216" customFormat="1" ht="12" customHeight="1" thickBot="1">
      <c r="A46" s="78" t="s">
        <v>7</v>
      </c>
      <c r="B46" s="59" t="s">
        <v>312</v>
      </c>
      <c r="C46" s="109">
        <f>SUM(C47:C51)</f>
        <v>0</v>
      </c>
      <c r="D46" s="261">
        <f>SUM(D47:D51)</f>
        <v>0</v>
      </c>
      <c r="E46" s="143">
        <f>SUM(E47:E51)</f>
        <v>0</v>
      </c>
    </row>
    <row r="47" spans="1:5" ht="12" customHeight="1">
      <c r="A47" s="208" t="s">
        <v>63</v>
      </c>
      <c r="B47" s="7" t="s">
        <v>36</v>
      </c>
      <c r="C47" s="267"/>
      <c r="D47" s="61"/>
      <c r="E47" s="315">
        <f>C47+D47</f>
        <v>0</v>
      </c>
    </row>
    <row r="48" spans="1:5" ht="12" customHeight="1">
      <c r="A48" s="208" t="s">
        <v>64</v>
      </c>
      <c r="B48" s="6" t="s">
        <v>108</v>
      </c>
      <c r="C48" s="49"/>
      <c r="D48" s="62"/>
      <c r="E48" s="311">
        <f>C48+D48</f>
        <v>0</v>
      </c>
    </row>
    <row r="49" spans="1:5" ht="12" customHeight="1">
      <c r="A49" s="208" t="s">
        <v>65</v>
      </c>
      <c r="B49" s="6" t="s">
        <v>82</v>
      </c>
      <c r="C49" s="49"/>
      <c r="D49" s="62"/>
      <c r="E49" s="311">
        <f>C49+D49</f>
        <v>0</v>
      </c>
    </row>
    <row r="50" spans="1:5" ht="12" customHeight="1">
      <c r="A50" s="208" t="s">
        <v>66</v>
      </c>
      <c r="B50" s="6" t="s">
        <v>109</v>
      </c>
      <c r="C50" s="49"/>
      <c r="D50" s="62"/>
      <c r="E50" s="311">
        <f>C50+D50</f>
        <v>0</v>
      </c>
    </row>
    <row r="51" spans="1:5" ht="12" customHeight="1" thickBot="1">
      <c r="A51" s="208" t="s">
        <v>83</v>
      </c>
      <c r="B51" s="6" t="s">
        <v>110</v>
      </c>
      <c r="C51" s="49"/>
      <c r="D51" s="62"/>
      <c r="E51" s="311">
        <f>C51+D51</f>
        <v>0</v>
      </c>
    </row>
    <row r="52" spans="1:5" ht="12" customHeight="1" thickBot="1">
      <c r="A52" s="78" t="s">
        <v>8</v>
      </c>
      <c r="B52" s="59" t="s">
        <v>313</v>
      </c>
      <c r="C52" s="109">
        <f>SUM(C53:C55)</f>
        <v>0</v>
      </c>
      <c r="D52" s="261">
        <f>SUM(D53:D55)</f>
        <v>0</v>
      </c>
      <c r="E52" s="143">
        <f>SUM(E53:E55)</f>
        <v>0</v>
      </c>
    </row>
    <row r="53" spans="1:5" s="216" customFormat="1" ht="12" customHeight="1">
      <c r="A53" s="208" t="s">
        <v>69</v>
      </c>
      <c r="B53" s="7" t="s">
        <v>126</v>
      </c>
      <c r="C53" s="267"/>
      <c r="D53" s="61"/>
      <c r="E53" s="315">
        <f>C53+D53</f>
        <v>0</v>
      </c>
    </row>
    <row r="54" spans="1:5" ht="12" customHeight="1">
      <c r="A54" s="208" t="s">
        <v>70</v>
      </c>
      <c r="B54" s="6" t="s">
        <v>112</v>
      </c>
      <c r="C54" s="49"/>
      <c r="D54" s="62"/>
      <c r="E54" s="311">
        <f>C54+D54</f>
        <v>0</v>
      </c>
    </row>
    <row r="55" spans="1:5" ht="12" customHeight="1">
      <c r="A55" s="208" t="s">
        <v>71</v>
      </c>
      <c r="B55" s="6" t="s">
        <v>41</v>
      </c>
      <c r="C55" s="49"/>
      <c r="D55" s="62"/>
      <c r="E55" s="311">
        <f>C55+D55</f>
        <v>0</v>
      </c>
    </row>
    <row r="56" spans="1:5" ht="12" customHeight="1" thickBot="1">
      <c r="A56" s="208" t="s">
        <v>72</v>
      </c>
      <c r="B56" s="6" t="s">
        <v>406</v>
      </c>
      <c r="C56" s="49"/>
      <c r="D56" s="62"/>
      <c r="E56" s="311">
        <f>C56+D56</f>
        <v>0</v>
      </c>
    </row>
    <row r="57" spans="1:5" ht="15" customHeight="1" thickBot="1">
      <c r="A57" s="78" t="s">
        <v>9</v>
      </c>
      <c r="B57" s="59" t="s">
        <v>4</v>
      </c>
      <c r="C57" s="291"/>
      <c r="D57" s="293"/>
      <c r="E57" s="143">
        <f>C57+D57</f>
        <v>0</v>
      </c>
    </row>
    <row r="58" spans="1:5" ht="13.5" thickBot="1">
      <c r="A58" s="78" t="s">
        <v>10</v>
      </c>
      <c r="B58" s="92" t="s">
        <v>410</v>
      </c>
      <c r="C58" s="292">
        <f>+C46+C52+C57</f>
        <v>0</v>
      </c>
      <c r="D58" s="289">
        <f>+D46+D52+D57</f>
        <v>0</v>
      </c>
      <c r="E58" s="146">
        <f>+E46+E52+E57</f>
        <v>0</v>
      </c>
    </row>
    <row r="59" spans="3:5" ht="15" customHeight="1" thickBot="1">
      <c r="C59" s="147"/>
      <c r="E59" s="147"/>
    </row>
    <row r="60" spans="1:5" ht="14.25" customHeight="1" thickBot="1">
      <c r="A60" s="95" t="s">
        <v>401</v>
      </c>
      <c r="B60" s="96"/>
      <c r="C60" s="287"/>
      <c r="D60" s="287"/>
      <c r="E60" s="303">
        <f>C60+D60</f>
        <v>0</v>
      </c>
    </row>
    <row r="61" spans="1:5" ht="13.5" thickBot="1">
      <c r="A61" s="95" t="s">
        <v>123</v>
      </c>
      <c r="B61" s="96"/>
      <c r="C61" s="287"/>
      <c r="D61" s="287"/>
      <c r="E61" s="303">
        <f>C61+D61</f>
        <v>0</v>
      </c>
    </row>
  </sheetData>
  <sheetProtection formatCells="0"/>
  <mergeCells count="6">
    <mergeCell ref="B3:D3"/>
    <mergeCell ref="B4:D4"/>
    <mergeCell ref="A8:E8"/>
    <mergeCell ref="A45:E45"/>
    <mergeCell ref="A1:E1"/>
    <mergeCell ref="A2:E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Layout" zoomScaleNormal="145" workbookViewId="0" topLeftCell="A1">
      <selection activeCell="E6" sqref="E6"/>
    </sheetView>
  </sheetViews>
  <sheetFormatPr defaultColWidth="9.00390625" defaultRowHeight="12.75"/>
  <cols>
    <col min="1" max="1" width="4.875" style="389" customWidth="1"/>
    <col min="2" max="2" width="31.125" style="384" customWidth="1"/>
    <col min="3" max="4" width="9.00390625" style="384" customWidth="1"/>
    <col min="5" max="5" width="9.50390625" style="384" customWidth="1"/>
    <col min="6" max="6" width="10.125" style="384" customWidth="1"/>
    <col min="7" max="7" width="8.625" style="384" customWidth="1"/>
    <col min="8" max="8" width="8.875" style="384" customWidth="1"/>
    <col min="9" max="9" width="9.375" style="384" bestFit="1" customWidth="1"/>
    <col min="10" max="14" width="9.50390625" style="384" customWidth="1"/>
    <col min="15" max="15" width="12.625" style="389" customWidth="1"/>
    <col min="16" max="16" width="4.00390625" style="384" customWidth="1"/>
    <col min="17" max="17" width="3.625" style="384" customWidth="1"/>
    <col min="18" max="16384" width="9.375" style="384" customWidth="1"/>
  </cols>
  <sheetData>
    <row r="1" spans="1:17" ht="31.5" customHeight="1">
      <c r="A1" s="474" t="str">
        <f>+CONCATENATE("Előirányzat-felhasználási terv",CHAR(10),LEFT('[1]ÖSSZEFÜGGÉSEK'!A5,4)+1,". évre")</f>
        <v>Előirányzat-felhasználási terv
2017. évre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80" t="s">
        <v>552</v>
      </c>
      <c r="Q1" s="480" t="s">
        <v>572</v>
      </c>
    </row>
    <row r="2" spans="1:17" ht="16.5" thickBot="1">
      <c r="A2" s="476" t="s">
        <v>482</v>
      </c>
      <c r="B2" s="476"/>
      <c r="C2" s="476"/>
      <c r="O2" s="385" t="s">
        <v>487</v>
      </c>
      <c r="P2" s="480"/>
      <c r="Q2" s="480"/>
    </row>
    <row r="3" spans="1:17" s="389" customFormat="1" ht="25.5" customHeight="1" thickBot="1">
      <c r="A3" s="386" t="s">
        <v>488</v>
      </c>
      <c r="B3" s="387" t="s">
        <v>44</v>
      </c>
      <c r="C3" s="387" t="s">
        <v>489</v>
      </c>
      <c r="D3" s="387" t="s">
        <v>490</v>
      </c>
      <c r="E3" s="387" t="s">
        <v>491</v>
      </c>
      <c r="F3" s="387" t="s">
        <v>492</v>
      </c>
      <c r="G3" s="387" t="s">
        <v>493</v>
      </c>
      <c r="H3" s="387" t="s">
        <v>494</v>
      </c>
      <c r="I3" s="387" t="s">
        <v>495</v>
      </c>
      <c r="J3" s="387" t="s">
        <v>496</v>
      </c>
      <c r="K3" s="387" t="s">
        <v>497</v>
      </c>
      <c r="L3" s="387" t="s">
        <v>498</v>
      </c>
      <c r="M3" s="387" t="s">
        <v>499</v>
      </c>
      <c r="N3" s="387" t="s">
        <v>500</v>
      </c>
      <c r="O3" s="388" t="s">
        <v>501</v>
      </c>
      <c r="P3" s="480"/>
      <c r="Q3" s="480"/>
    </row>
    <row r="4" spans="1:17" s="391" customFormat="1" ht="15" customHeight="1" thickBot="1">
      <c r="A4" s="390" t="s">
        <v>7</v>
      </c>
      <c r="B4" s="477" t="s">
        <v>39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9"/>
      <c r="P4" s="480"/>
      <c r="Q4" s="480"/>
    </row>
    <row r="5" spans="1:17" s="391" customFormat="1" ht="22.5">
      <c r="A5" s="392" t="s">
        <v>8</v>
      </c>
      <c r="B5" s="393" t="s">
        <v>269</v>
      </c>
      <c r="C5" s="435">
        <v>17211300</v>
      </c>
      <c r="D5" s="435">
        <v>17211300</v>
      </c>
      <c r="E5" s="435">
        <v>17211300</v>
      </c>
      <c r="F5" s="435">
        <v>17211300</v>
      </c>
      <c r="G5" s="435">
        <v>17211300</v>
      </c>
      <c r="H5" s="435">
        <v>17211300</v>
      </c>
      <c r="I5" s="435">
        <v>17211300</v>
      </c>
      <c r="J5" s="435">
        <v>17211300</v>
      </c>
      <c r="K5" s="435">
        <v>17211300</v>
      </c>
      <c r="L5" s="435">
        <v>17211300</v>
      </c>
      <c r="M5" s="435">
        <v>17211300</v>
      </c>
      <c r="N5" s="435">
        <v>17211833</v>
      </c>
      <c r="O5" s="440">
        <f aca="true" t="shared" si="0" ref="O5:O26">SUM(C5:N5)</f>
        <v>206536133</v>
      </c>
      <c r="P5" s="480"/>
      <c r="Q5" s="480"/>
    </row>
    <row r="6" spans="1:17" s="396" customFormat="1" ht="22.5">
      <c r="A6" s="394" t="s">
        <v>9</v>
      </c>
      <c r="B6" s="395" t="s">
        <v>502</v>
      </c>
      <c r="C6" s="433">
        <v>3600000</v>
      </c>
      <c r="D6" s="433">
        <v>3600000</v>
      </c>
      <c r="E6" s="433">
        <v>3600000</v>
      </c>
      <c r="F6" s="433">
        <v>3100000</v>
      </c>
      <c r="G6" s="433">
        <v>2965560</v>
      </c>
      <c r="H6" s="433">
        <v>3000000</v>
      </c>
      <c r="I6" s="433">
        <v>3000000</v>
      </c>
      <c r="J6" s="433">
        <v>3000000</v>
      </c>
      <c r="K6" s="433">
        <v>3000000</v>
      </c>
      <c r="L6" s="433">
        <v>3000000</v>
      </c>
      <c r="M6" s="433">
        <v>3000000</v>
      </c>
      <c r="N6" s="433">
        <v>2000000</v>
      </c>
      <c r="O6" s="434">
        <f t="shared" si="0"/>
        <v>36865560</v>
      </c>
      <c r="P6" s="480"/>
      <c r="Q6" s="480"/>
    </row>
    <row r="7" spans="1:17" s="396" customFormat="1" ht="22.5">
      <c r="A7" s="394" t="s">
        <v>10</v>
      </c>
      <c r="B7" s="397" t="s">
        <v>503</v>
      </c>
      <c r="C7" s="431">
        <v>18000000</v>
      </c>
      <c r="D7" s="431"/>
      <c r="E7" s="431"/>
      <c r="F7" s="431"/>
      <c r="G7" s="431"/>
      <c r="H7" s="431">
        <v>7000000</v>
      </c>
      <c r="I7" s="431"/>
      <c r="J7" s="431"/>
      <c r="K7" s="431"/>
      <c r="L7" s="431"/>
      <c r="M7" s="431"/>
      <c r="N7" s="431"/>
      <c r="O7" s="432">
        <f t="shared" si="0"/>
        <v>25000000</v>
      </c>
      <c r="P7" s="480"/>
      <c r="Q7" s="480"/>
    </row>
    <row r="8" spans="1:17" s="396" customFormat="1" ht="13.5" customHeight="1">
      <c r="A8" s="394" t="s">
        <v>11</v>
      </c>
      <c r="B8" s="398" t="s">
        <v>99</v>
      </c>
      <c r="C8" s="433">
        <v>475000</v>
      </c>
      <c r="D8" s="433">
        <v>475000</v>
      </c>
      <c r="E8" s="433">
        <v>6000000</v>
      </c>
      <c r="F8" s="433">
        <v>475000</v>
      </c>
      <c r="G8" s="433">
        <v>22000000</v>
      </c>
      <c r="H8" s="433">
        <v>475000</v>
      </c>
      <c r="I8" s="433">
        <v>475000</v>
      </c>
      <c r="J8" s="433">
        <v>475000</v>
      </c>
      <c r="K8" s="433">
        <v>5000000</v>
      </c>
      <c r="L8" s="433">
        <v>475000</v>
      </c>
      <c r="M8" s="433">
        <v>475000</v>
      </c>
      <c r="N8" s="433">
        <v>8000000</v>
      </c>
      <c r="O8" s="434">
        <f t="shared" si="0"/>
        <v>44800000</v>
      </c>
      <c r="P8" s="480"/>
      <c r="Q8" s="480"/>
    </row>
    <row r="9" spans="1:17" s="396" customFormat="1" ht="13.5" customHeight="1">
      <c r="A9" s="394" t="s">
        <v>12</v>
      </c>
      <c r="B9" s="398" t="s">
        <v>316</v>
      </c>
      <c r="C9" s="433">
        <v>371000</v>
      </c>
      <c r="D9" s="433">
        <v>371000</v>
      </c>
      <c r="E9" s="433">
        <v>371000</v>
      </c>
      <c r="F9" s="433">
        <v>371000</v>
      </c>
      <c r="G9" s="433">
        <v>3295175</v>
      </c>
      <c r="H9" s="433">
        <v>371000</v>
      </c>
      <c r="I9" s="433">
        <v>371000</v>
      </c>
      <c r="J9" s="433">
        <v>371000</v>
      </c>
      <c r="K9" s="433">
        <v>371000</v>
      </c>
      <c r="L9" s="433">
        <v>371000</v>
      </c>
      <c r="M9" s="433">
        <v>371000</v>
      </c>
      <c r="N9" s="433">
        <v>371900</v>
      </c>
      <c r="O9" s="434">
        <f>SUM(C9:N9)</f>
        <v>7377075</v>
      </c>
      <c r="P9" s="480"/>
      <c r="Q9" s="480"/>
    </row>
    <row r="10" spans="1:17" s="396" customFormat="1" ht="13.5" customHeight="1">
      <c r="A10" s="394" t="s">
        <v>13</v>
      </c>
      <c r="B10" s="398" t="s">
        <v>3</v>
      </c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4">
        <f t="shared" si="0"/>
        <v>0</v>
      </c>
      <c r="P10" s="480"/>
      <c r="Q10" s="480"/>
    </row>
    <row r="11" spans="1:17" s="396" customFormat="1" ht="13.5" customHeight="1">
      <c r="A11" s="394" t="s">
        <v>14</v>
      </c>
      <c r="B11" s="398" t="s">
        <v>271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4">
        <f t="shared" si="0"/>
        <v>0</v>
      </c>
      <c r="P11" s="480"/>
      <c r="Q11" s="480"/>
    </row>
    <row r="12" spans="1:17" s="396" customFormat="1" ht="22.5">
      <c r="A12" s="394" t="s">
        <v>15</v>
      </c>
      <c r="B12" s="395" t="s">
        <v>304</v>
      </c>
      <c r="C12" s="433"/>
      <c r="D12" s="433"/>
      <c r="E12" s="433"/>
      <c r="F12" s="433"/>
      <c r="G12" s="433"/>
      <c r="H12" s="433"/>
      <c r="I12" s="433">
        <v>145062310</v>
      </c>
      <c r="J12" s="433"/>
      <c r="K12" s="433"/>
      <c r="L12" s="433"/>
      <c r="M12" s="433"/>
      <c r="N12" s="433"/>
      <c r="O12" s="434">
        <f t="shared" si="0"/>
        <v>145062310</v>
      </c>
      <c r="P12" s="480"/>
      <c r="Q12" s="480"/>
    </row>
    <row r="13" spans="1:17" s="396" customFormat="1" ht="13.5" customHeight="1" thickBot="1">
      <c r="A13" s="394" t="s">
        <v>16</v>
      </c>
      <c r="B13" s="398" t="s">
        <v>504</v>
      </c>
      <c r="C13" s="433">
        <v>7607903</v>
      </c>
      <c r="D13" s="433"/>
      <c r="E13" s="433"/>
      <c r="F13" s="433"/>
      <c r="G13" s="433">
        <v>36454206</v>
      </c>
      <c r="H13" s="433"/>
      <c r="I13" s="433"/>
      <c r="J13" s="433"/>
      <c r="K13" s="433">
        <v>186684305</v>
      </c>
      <c r="L13" s="433"/>
      <c r="M13" s="433"/>
      <c r="N13" s="433"/>
      <c r="O13" s="434">
        <f t="shared" si="0"/>
        <v>230746414</v>
      </c>
      <c r="P13" s="480"/>
      <c r="Q13" s="480"/>
    </row>
    <row r="14" spans="1:17" s="391" customFormat="1" ht="15.75" customHeight="1" thickBot="1">
      <c r="A14" s="390" t="s">
        <v>17</v>
      </c>
      <c r="B14" s="399" t="s">
        <v>505</v>
      </c>
      <c r="C14" s="436">
        <f aca="true" t="shared" si="1" ref="C14:N14">SUM(C5:C13)</f>
        <v>47265203</v>
      </c>
      <c r="D14" s="436">
        <f t="shared" si="1"/>
        <v>21657300</v>
      </c>
      <c r="E14" s="436">
        <f t="shared" si="1"/>
        <v>27182300</v>
      </c>
      <c r="F14" s="436">
        <f t="shared" si="1"/>
        <v>21157300</v>
      </c>
      <c r="G14" s="436">
        <f t="shared" si="1"/>
        <v>81926241</v>
      </c>
      <c r="H14" s="436">
        <f t="shared" si="1"/>
        <v>28057300</v>
      </c>
      <c r="I14" s="436">
        <f t="shared" si="1"/>
        <v>166119610</v>
      </c>
      <c r="J14" s="436">
        <f t="shared" si="1"/>
        <v>21057300</v>
      </c>
      <c r="K14" s="436">
        <f t="shared" si="1"/>
        <v>212266605</v>
      </c>
      <c r="L14" s="436">
        <f t="shared" si="1"/>
        <v>21057300</v>
      </c>
      <c r="M14" s="436">
        <f t="shared" si="1"/>
        <v>21057300</v>
      </c>
      <c r="N14" s="436">
        <f t="shared" si="1"/>
        <v>27583733</v>
      </c>
      <c r="O14" s="437">
        <f>SUM(C14:N14)</f>
        <v>696387492</v>
      </c>
      <c r="P14" s="480"/>
      <c r="Q14" s="480"/>
    </row>
    <row r="15" spans="1:17" s="391" customFormat="1" ht="15" customHeight="1" thickBot="1">
      <c r="A15" s="390" t="s">
        <v>18</v>
      </c>
      <c r="B15" s="477" t="s">
        <v>40</v>
      </c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9"/>
      <c r="P15" s="480"/>
      <c r="Q15" s="480"/>
    </row>
    <row r="16" spans="1:17" s="396" customFormat="1" ht="13.5" customHeight="1">
      <c r="A16" s="400" t="s">
        <v>19</v>
      </c>
      <c r="B16" s="401" t="s">
        <v>45</v>
      </c>
      <c r="C16" s="431">
        <v>5673000</v>
      </c>
      <c r="D16" s="431">
        <v>5673000</v>
      </c>
      <c r="E16" s="431">
        <v>5673000</v>
      </c>
      <c r="F16" s="431">
        <v>5673000</v>
      </c>
      <c r="G16" s="431">
        <v>5777177</v>
      </c>
      <c r="H16" s="431">
        <v>5673000</v>
      </c>
      <c r="I16" s="431">
        <v>4673000</v>
      </c>
      <c r="J16" s="431">
        <v>4673000</v>
      </c>
      <c r="K16" s="431">
        <v>4073000</v>
      </c>
      <c r="L16" s="431">
        <v>4673000</v>
      </c>
      <c r="M16" s="431">
        <v>4673000</v>
      </c>
      <c r="N16" s="431">
        <v>4648186</v>
      </c>
      <c r="O16" s="432">
        <f t="shared" si="0"/>
        <v>61555363</v>
      </c>
      <c r="P16" s="480"/>
      <c r="Q16" s="480"/>
    </row>
    <row r="17" spans="1:17" s="396" customFormat="1" ht="27" customHeight="1">
      <c r="A17" s="394" t="s">
        <v>20</v>
      </c>
      <c r="B17" s="395" t="s">
        <v>108</v>
      </c>
      <c r="C17" s="433">
        <v>697000</v>
      </c>
      <c r="D17" s="433">
        <v>697000</v>
      </c>
      <c r="E17" s="433">
        <v>697000</v>
      </c>
      <c r="F17" s="433">
        <v>697000</v>
      </c>
      <c r="G17" s="433">
        <v>713497</v>
      </c>
      <c r="H17" s="433">
        <v>997000</v>
      </c>
      <c r="I17" s="433">
        <v>997000</v>
      </c>
      <c r="J17" s="433">
        <v>997000</v>
      </c>
      <c r="K17" s="433">
        <v>997000</v>
      </c>
      <c r="L17" s="433">
        <v>1000000</v>
      </c>
      <c r="M17" s="433">
        <v>1000000</v>
      </c>
      <c r="N17" s="433">
        <v>964571</v>
      </c>
      <c r="O17" s="434">
        <f t="shared" si="0"/>
        <v>10454068</v>
      </c>
      <c r="P17" s="480"/>
      <c r="Q17" s="480"/>
    </row>
    <row r="18" spans="1:17" s="396" customFormat="1" ht="13.5" customHeight="1">
      <c r="A18" s="394" t="s">
        <v>21</v>
      </c>
      <c r="B18" s="398" t="s">
        <v>82</v>
      </c>
      <c r="C18" s="433">
        <v>4196000</v>
      </c>
      <c r="D18" s="433">
        <v>4196000</v>
      </c>
      <c r="E18" s="433">
        <v>3690000</v>
      </c>
      <c r="F18" s="433">
        <v>3690000</v>
      </c>
      <c r="G18" s="433">
        <v>3690000</v>
      </c>
      <c r="H18" s="433">
        <v>3500000</v>
      </c>
      <c r="I18" s="433">
        <v>3500000</v>
      </c>
      <c r="J18" s="433">
        <v>3500000</v>
      </c>
      <c r="K18" s="433">
        <v>3196000</v>
      </c>
      <c r="L18" s="433">
        <v>3197000</v>
      </c>
      <c r="M18" s="433">
        <v>3200000</v>
      </c>
      <c r="N18" s="433">
        <v>1300792</v>
      </c>
      <c r="O18" s="434">
        <f t="shared" si="0"/>
        <v>40855792</v>
      </c>
      <c r="P18" s="480"/>
      <c r="Q18" s="480"/>
    </row>
    <row r="19" spans="1:17" s="396" customFormat="1" ht="13.5" customHeight="1">
      <c r="A19" s="394" t="s">
        <v>22</v>
      </c>
      <c r="B19" s="398" t="s">
        <v>109</v>
      </c>
      <c r="C19" s="433">
        <v>1500000</v>
      </c>
      <c r="D19" s="433">
        <v>625000</v>
      </c>
      <c r="E19" s="433">
        <v>625000</v>
      </c>
      <c r="F19" s="433">
        <v>625000</v>
      </c>
      <c r="G19" s="433">
        <v>625000</v>
      </c>
      <c r="H19" s="433">
        <v>625000</v>
      </c>
      <c r="I19" s="433">
        <v>625000</v>
      </c>
      <c r="J19" s="433">
        <v>1500000</v>
      </c>
      <c r="K19" s="433">
        <v>625000</v>
      </c>
      <c r="L19" s="433">
        <v>625000</v>
      </c>
      <c r="M19" s="433">
        <v>650000</v>
      </c>
      <c r="N19" s="433">
        <v>850000</v>
      </c>
      <c r="O19" s="434">
        <f t="shared" si="0"/>
        <v>9500000</v>
      </c>
      <c r="P19" s="480"/>
      <c r="Q19" s="480"/>
    </row>
    <row r="20" spans="1:17" s="396" customFormat="1" ht="13.5" customHeight="1">
      <c r="A20" s="394" t="s">
        <v>23</v>
      </c>
      <c r="B20" s="398" t="s">
        <v>506</v>
      </c>
      <c r="C20" s="433">
        <v>2200000</v>
      </c>
      <c r="D20" s="433">
        <v>2200000</v>
      </c>
      <c r="E20" s="433">
        <v>2500000</v>
      </c>
      <c r="F20" s="433">
        <v>2000000</v>
      </c>
      <c r="G20" s="433">
        <v>4000000</v>
      </c>
      <c r="H20" s="433">
        <v>2200000</v>
      </c>
      <c r="I20" s="433">
        <v>1200000</v>
      </c>
      <c r="J20" s="433">
        <v>2100000</v>
      </c>
      <c r="K20" s="433">
        <v>2100000</v>
      </c>
      <c r="L20" s="433">
        <v>2100000</v>
      </c>
      <c r="M20" s="433">
        <v>2200000</v>
      </c>
      <c r="N20" s="433">
        <v>1636047</v>
      </c>
      <c r="O20" s="434">
        <f t="shared" si="0"/>
        <v>26436047</v>
      </c>
      <c r="P20" s="480"/>
      <c r="Q20" s="480"/>
    </row>
    <row r="21" spans="1:17" s="396" customFormat="1" ht="13.5" customHeight="1">
      <c r="A21" s="394" t="s">
        <v>24</v>
      </c>
      <c r="B21" s="398" t="s">
        <v>126</v>
      </c>
      <c r="C21" s="433"/>
      <c r="D21" s="433"/>
      <c r="E21" s="433">
        <v>2924175</v>
      </c>
      <c r="F21" s="433"/>
      <c r="G21" s="433">
        <v>953110</v>
      </c>
      <c r="H21" s="433">
        <v>900000</v>
      </c>
      <c r="I21" s="433">
        <v>4000000</v>
      </c>
      <c r="J21" s="433"/>
      <c r="K21" s="433"/>
      <c r="L21" s="433"/>
      <c r="M21" s="433"/>
      <c r="N21" s="433">
        <v>120781927</v>
      </c>
      <c r="O21" s="434">
        <f t="shared" si="0"/>
        <v>129559212</v>
      </c>
      <c r="P21" s="480"/>
      <c r="Q21" s="480"/>
    </row>
    <row r="22" spans="1:17" s="396" customFormat="1" ht="15.75">
      <c r="A22" s="394" t="s">
        <v>25</v>
      </c>
      <c r="B22" s="395" t="s">
        <v>112</v>
      </c>
      <c r="C22" s="433"/>
      <c r="D22" s="433"/>
      <c r="E22" s="433"/>
      <c r="F22" s="433"/>
      <c r="G22" s="433">
        <v>18000000</v>
      </c>
      <c r="H22" s="433"/>
      <c r="I22" s="433">
        <v>1600200</v>
      </c>
      <c r="J22" s="433"/>
      <c r="K22" s="433"/>
      <c r="L22" s="433"/>
      <c r="M22" s="433"/>
      <c r="N22" s="433">
        <v>24280383</v>
      </c>
      <c r="O22" s="434">
        <f t="shared" si="0"/>
        <v>43880583</v>
      </c>
      <c r="P22" s="480"/>
      <c r="Q22" s="480"/>
    </row>
    <row r="23" spans="1:17" s="396" customFormat="1" ht="13.5" customHeight="1">
      <c r="A23" s="394" t="s">
        <v>26</v>
      </c>
      <c r="B23" s="398" t="s">
        <v>128</v>
      </c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>
        <v>217262516</v>
      </c>
      <c r="O23" s="434">
        <f t="shared" si="0"/>
        <v>217262516</v>
      </c>
      <c r="P23" s="480"/>
      <c r="Q23" s="480"/>
    </row>
    <row r="24" spans="1:17" s="396" customFormat="1" ht="13.5" customHeight="1">
      <c r="A24" s="394" t="s">
        <v>27</v>
      </c>
      <c r="B24" s="398" t="s">
        <v>4</v>
      </c>
      <c r="C24" s="433">
        <v>19217903</v>
      </c>
      <c r="D24" s="433">
        <f>11610000</f>
        <v>11610000</v>
      </c>
      <c r="E24" s="433">
        <v>11610000</v>
      </c>
      <c r="F24" s="433">
        <v>14150000</v>
      </c>
      <c r="G24" s="433">
        <v>12516336</v>
      </c>
      <c r="H24" s="433">
        <v>12052200</v>
      </c>
      <c r="I24" s="433">
        <v>12204496</v>
      </c>
      <c r="J24" s="433">
        <v>10210000</v>
      </c>
      <c r="K24" s="433">
        <v>11737000</v>
      </c>
      <c r="L24" s="433">
        <v>11710000</v>
      </c>
      <c r="M24" s="433">
        <v>11719224</v>
      </c>
      <c r="N24" s="433">
        <v>12146752</v>
      </c>
      <c r="O24" s="434">
        <f t="shared" si="0"/>
        <v>150883911</v>
      </c>
      <c r="P24" s="480"/>
      <c r="Q24" s="480"/>
    </row>
    <row r="25" spans="1:17" s="396" customFormat="1" ht="13.5" customHeight="1" thickBot="1">
      <c r="A25" s="392" t="s">
        <v>28</v>
      </c>
      <c r="B25" s="425" t="s">
        <v>528</v>
      </c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>
        <v>6000000</v>
      </c>
      <c r="O25" s="434">
        <f t="shared" si="0"/>
        <v>6000000</v>
      </c>
      <c r="P25" s="480"/>
      <c r="Q25" s="480"/>
    </row>
    <row r="26" spans="1:17" s="403" customFormat="1" ht="15.75" customHeight="1" thickBot="1">
      <c r="A26" s="402" t="s">
        <v>29</v>
      </c>
      <c r="B26" s="399" t="s">
        <v>507</v>
      </c>
      <c r="C26" s="436">
        <f aca="true" t="shared" si="2" ref="C26:M26">SUM(C16:C24)</f>
        <v>33483903</v>
      </c>
      <c r="D26" s="436">
        <f t="shared" si="2"/>
        <v>25001000</v>
      </c>
      <c r="E26" s="436">
        <f t="shared" si="2"/>
        <v>27719175</v>
      </c>
      <c r="F26" s="436">
        <f t="shared" si="2"/>
        <v>26835000</v>
      </c>
      <c r="G26" s="436">
        <f t="shared" si="2"/>
        <v>46275120</v>
      </c>
      <c r="H26" s="436">
        <f t="shared" si="2"/>
        <v>25947200</v>
      </c>
      <c r="I26" s="436">
        <f t="shared" si="2"/>
        <v>28799696</v>
      </c>
      <c r="J26" s="436">
        <f t="shared" si="2"/>
        <v>22980000</v>
      </c>
      <c r="K26" s="436">
        <f t="shared" si="2"/>
        <v>22728000</v>
      </c>
      <c r="L26" s="436">
        <f t="shared" si="2"/>
        <v>23305000</v>
      </c>
      <c r="M26" s="436">
        <f t="shared" si="2"/>
        <v>23442224</v>
      </c>
      <c r="N26" s="436">
        <f>SUM(N16:N25)</f>
        <v>389871174</v>
      </c>
      <c r="O26" s="437">
        <f t="shared" si="0"/>
        <v>696387492</v>
      </c>
      <c r="P26" s="480"/>
      <c r="Q26" s="480"/>
    </row>
    <row r="27" spans="1:17" s="404" customFormat="1" ht="12.75" thickBot="1">
      <c r="A27" s="402" t="s">
        <v>30</v>
      </c>
      <c r="B27" s="429" t="s">
        <v>508</v>
      </c>
      <c r="C27" s="438">
        <f aca="true" t="shared" si="3" ref="C27:O27">C14-C26</f>
        <v>13781300</v>
      </c>
      <c r="D27" s="438">
        <f t="shared" si="3"/>
        <v>-3343700</v>
      </c>
      <c r="E27" s="438">
        <f t="shared" si="3"/>
        <v>-536875</v>
      </c>
      <c r="F27" s="438">
        <f t="shared" si="3"/>
        <v>-5677700</v>
      </c>
      <c r="G27" s="438">
        <f t="shared" si="3"/>
        <v>35651121</v>
      </c>
      <c r="H27" s="438">
        <f t="shared" si="3"/>
        <v>2110100</v>
      </c>
      <c r="I27" s="438">
        <f t="shared" si="3"/>
        <v>137319914</v>
      </c>
      <c r="J27" s="438">
        <f t="shared" si="3"/>
        <v>-1922700</v>
      </c>
      <c r="K27" s="438">
        <f t="shared" si="3"/>
        <v>189538605</v>
      </c>
      <c r="L27" s="438">
        <f t="shared" si="3"/>
        <v>-2247700</v>
      </c>
      <c r="M27" s="438">
        <f t="shared" si="3"/>
        <v>-2384924</v>
      </c>
      <c r="N27" s="438">
        <f t="shared" si="3"/>
        <v>-362287441</v>
      </c>
      <c r="O27" s="439">
        <f t="shared" si="3"/>
        <v>0</v>
      </c>
      <c r="P27" s="480"/>
      <c r="Q27" s="480"/>
    </row>
    <row r="28" ht="15.75">
      <c r="A28" s="405"/>
    </row>
    <row r="29" spans="2:15" ht="15.75">
      <c r="B29" s="406"/>
      <c r="C29" s="407"/>
      <c r="D29" s="407"/>
      <c r="O29" s="384"/>
    </row>
    <row r="30" ht="15.75">
      <c r="O30" s="384"/>
    </row>
    <row r="31" ht="15.75">
      <c r="O31" s="384"/>
    </row>
    <row r="32" ht="15.75">
      <c r="O32" s="384"/>
    </row>
    <row r="33" ht="15.75">
      <c r="O33" s="384"/>
    </row>
    <row r="34" ht="15.75">
      <c r="O34" s="384"/>
    </row>
    <row r="35" ht="15.75">
      <c r="O35" s="384"/>
    </row>
    <row r="36" ht="15.75">
      <c r="O36" s="384"/>
    </row>
    <row r="37" ht="15.75">
      <c r="O37" s="384"/>
    </row>
    <row r="38" ht="15.75">
      <c r="O38" s="384"/>
    </row>
    <row r="39" ht="15.75">
      <c r="O39" s="384"/>
    </row>
    <row r="40" ht="15.75">
      <c r="O40" s="384"/>
    </row>
    <row r="41" ht="15.75">
      <c r="O41" s="384"/>
    </row>
    <row r="42" ht="15.75">
      <c r="O42" s="384"/>
    </row>
    <row r="43" ht="15.75">
      <c r="O43" s="384"/>
    </row>
    <row r="44" ht="15.75">
      <c r="O44" s="384"/>
    </row>
    <row r="45" ht="15.75">
      <c r="O45" s="384"/>
    </row>
    <row r="46" ht="15.75">
      <c r="O46" s="384"/>
    </row>
    <row r="47" ht="15.75">
      <c r="O47" s="384"/>
    </row>
    <row r="48" ht="15.75">
      <c r="O48" s="384"/>
    </row>
    <row r="49" ht="15.75">
      <c r="O49" s="384"/>
    </row>
    <row r="50" ht="15.75">
      <c r="O50" s="384"/>
    </row>
    <row r="51" ht="15.75">
      <c r="O51" s="384"/>
    </row>
    <row r="52" ht="15.75">
      <c r="O52" s="384"/>
    </row>
    <row r="53" ht="15.75">
      <c r="O53" s="384"/>
    </row>
    <row r="54" ht="15.75">
      <c r="O54" s="384"/>
    </row>
    <row r="55" ht="15.75">
      <c r="O55" s="384"/>
    </row>
    <row r="56" ht="15.75">
      <c r="O56" s="384"/>
    </row>
    <row r="57" ht="15.75">
      <c r="O57" s="384"/>
    </row>
    <row r="58" ht="15.75">
      <c r="O58" s="384"/>
    </row>
    <row r="59" ht="15.75">
      <c r="O59" s="384"/>
    </row>
    <row r="60" ht="15.75">
      <c r="O60" s="384"/>
    </row>
    <row r="61" ht="15.75">
      <c r="O61" s="384"/>
    </row>
    <row r="62" ht="15.75">
      <c r="O62" s="384"/>
    </row>
    <row r="63" ht="15.75">
      <c r="O63" s="384"/>
    </row>
    <row r="64" ht="15.75">
      <c r="O64" s="384"/>
    </row>
    <row r="65" ht="15.75">
      <c r="O65" s="384"/>
    </row>
    <row r="66" ht="15.75">
      <c r="O66" s="384"/>
    </row>
    <row r="67" ht="15.75">
      <c r="O67" s="384"/>
    </row>
    <row r="68" ht="15.75">
      <c r="O68" s="384"/>
    </row>
    <row r="69" ht="15.75">
      <c r="O69" s="384"/>
    </row>
    <row r="70" ht="15.75">
      <c r="O70" s="384"/>
    </row>
    <row r="71" ht="15.75">
      <c r="O71" s="384"/>
    </row>
    <row r="72" ht="15.75">
      <c r="O72" s="384"/>
    </row>
    <row r="73" ht="15.75">
      <c r="O73" s="384"/>
    </row>
    <row r="74" ht="15.75">
      <c r="O74" s="384"/>
    </row>
    <row r="75" ht="15.75">
      <c r="O75" s="384"/>
    </row>
    <row r="76" ht="15.75">
      <c r="O76" s="384"/>
    </row>
    <row r="77" ht="15.75">
      <c r="O77" s="384"/>
    </row>
    <row r="78" ht="15.75">
      <c r="O78" s="384"/>
    </row>
    <row r="79" ht="15.75">
      <c r="O79" s="384"/>
    </row>
    <row r="80" ht="15.75">
      <c r="O80" s="384"/>
    </row>
    <row r="81" ht="15.75">
      <c r="O81" s="384"/>
    </row>
    <row r="82" ht="15.75">
      <c r="O82" s="384"/>
    </row>
  </sheetData>
  <sheetProtection/>
  <mergeCells count="6">
    <mergeCell ref="A1:O1"/>
    <mergeCell ref="A2:C2"/>
    <mergeCell ref="B4:O4"/>
    <mergeCell ref="B15:O15"/>
    <mergeCell ref="P1:P27"/>
    <mergeCell ref="Q1:Q27"/>
  </mergeCells>
  <printOptions/>
  <pageMargins left="0.55625" right="0.4440625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zoomScale="145" zoomScaleNormal="145" workbookViewId="0" topLeftCell="A1">
      <selection activeCell="E6" sqref="E6"/>
    </sheetView>
  </sheetViews>
  <sheetFormatPr defaultColWidth="9.00390625" defaultRowHeight="12.75"/>
  <cols>
    <col min="1" max="1" width="4.875" style="389" customWidth="1"/>
    <col min="2" max="2" width="31.125" style="384" customWidth="1"/>
    <col min="3" max="4" width="9.00390625" style="384" customWidth="1"/>
    <col min="5" max="5" width="9.50390625" style="384" customWidth="1"/>
    <col min="6" max="6" width="10.125" style="384" customWidth="1"/>
    <col min="7" max="7" width="8.625" style="384" customWidth="1"/>
    <col min="8" max="8" width="8.875" style="384" customWidth="1"/>
    <col min="9" max="9" width="8.125" style="384" customWidth="1"/>
    <col min="10" max="14" width="9.50390625" style="384" customWidth="1"/>
    <col min="15" max="15" width="12.625" style="389" customWidth="1"/>
    <col min="16" max="16" width="5.00390625" style="384" bestFit="1" customWidth="1"/>
    <col min="17" max="17" width="5.50390625" style="384" bestFit="1" customWidth="1"/>
    <col min="18" max="16384" width="9.375" style="384" customWidth="1"/>
  </cols>
  <sheetData>
    <row r="1" spans="1:17" ht="31.5" customHeight="1">
      <c r="A1" s="474" t="str">
        <f>+CONCATENATE("Előirányzat-felhasználási terv",CHAR(10),LEFT('[1]ÖSSZEFÜGGÉSEK'!A5,4)+1,". évre")</f>
        <v>Előirányzat-felhasználási terv
2017. évre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80" t="s">
        <v>553</v>
      </c>
      <c r="Q1" s="480" t="s">
        <v>573</v>
      </c>
    </row>
    <row r="2" spans="1:17" ht="16.5" thickBot="1">
      <c r="A2" s="481" t="s">
        <v>509</v>
      </c>
      <c r="B2" s="476"/>
      <c r="C2" s="476"/>
      <c r="O2" s="385" t="s">
        <v>487</v>
      </c>
      <c r="P2" s="480"/>
      <c r="Q2" s="480"/>
    </row>
    <row r="3" spans="1:17" s="389" customFormat="1" ht="25.5" customHeight="1" thickBot="1">
      <c r="A3" s="386" t="s">
        <v>488</v>
      </c>
      <c r="B3" s="387" t="s">
        <v>44</v>
      </c>
      <c r="C3" s="387" t="s">
        <v>489</v>
      </c>
      <c r="D3" s="387" t="s">
        <v>490</v>
      </c>
      <c r="E3" s="387" t="s">
        <v>491</v>
      </c>
      <c r="F3" s="387" t="s">
        <v>492</v>
      </c>
      <c r="G3" s="387" t="s">
        <v>493</v>
      </c>
      <c r="H3" s="387" t="s">
        <v>494</v>
      </c>
      <c r="I3" s="387" t="s">
        <v>495</v>
      </c>
      <c r="J3" s="387" t="s">
        <v>496</v>
      </c>
      <c r="K3" s="387" t="s">
        <v>497</v>
      </c>
      <c r="L3" s="387" t="s">
        <v>498</v>
      </c>
      <c r="M3" s="387" t="s">
        <v>499</v>
      </c>
      <c r="N3" s="387" t="s">
        <v>500</v>
      </c>
      <c r="O3" s="388" t="s">
        <v>501</v>
      </c>
      <c r="P3" s="480"/>
      <c r="Q3" s="480"/>
    </row>
    <row r="4" spans="1:17" s="391" customFormat="1" ht="15" customHeight="1" thickBot="1">
      <c r="A4" s="390" t="s">
        <v>7</v>
      </c>
      <c r="B4" s="477" t="s">
        <v>39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9"/>
      <c r="P4" s="480"/>
      <c r="Q4" s="480"/>
    </row>
    <row r="5" spans="1:17" s="391" customFormat="1" ht="22.5">
      <c r="A5" s="392" t="s">
        <v>8</v>
      </c>
      <c r="B5" s="393" t="s">
        <v>269</v>
      </c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40">
        <f aca="true" t="shared" si="0" ref="O5:O25">SUM(C5:N5)</f>
        <v>0</v>
      </c>
      <c r="P5" s="480"/>
      <c r="Q5" s="480"/>
    </row>
    <row r="6" spans="1:17" s="396" customFormat="1" ht="22.5">
      <c r="A6" s="394" t="s">
        <v>9</v>
      </c>
      <c r="B6" s="395" t="s">
        <v>502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4">
        <f t="shared" si="0"/>
        <v>0</v>
      </c>
      <c r="P6" s="480"/>
      <c r="Q6" s="480"/>
    </row>
    <row r="7" spans="1:17" s="396" customFormat="1" ht="22.5">
      <c r="A7" s="394" t="s">
        <v>10</v>
      </c>
      <c r="B7" s="397" t="s">
        <v>503</v>
      </c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2">
        <f t="shared" si="0"/>
        <v>0</v>
      </c>
      <c r="P7" s="480"/>
      <c r="Q7" s="480"/>
    </row>
    <row r="8" spans="1:17" s="396" customFormat="1" ht="13.5" customHeight="1">
      <c r="A8" s="394" t="s">
        <v>11</v>
      </c>
      <c r="B8" s="398" t="s">
        <v>99</v>
      </c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4">
        <f t="shared" si="0"/>
        <v>0</v>
      </c>
      <c r="P8" s="480"/>
      <c r="Q8" s="480"/>
    </row>
    <row r="9" spans="1:17" s="396" customFormat="1" ht="13.5" customHeight="1">
      <c r="A9" s="394" t="s">
        <v>12</v>
      </c>
      <c r="B9" s="398" t="s">
        <v>316</v>
      </c>
      <c r="C9" s="433">
        <v>700000</v>
      </c>
      <c r="D9" s="433">
        <v>700000</v>
      </c>
      <c r="E9" s="433">
        <v>700000</v>
      </c>
      <c r="F9" s="433">
        <v>700000</v>
      </c>
      <c r="G9" s="433">
        <v>700000</v>
      </c>
      <c r="H9" s="433">
        <v>700000</v>
      </c>
      <c r="I9" s="433">
        <v>700000</v>
      </c>
      <c r="J9" s="433">
        <v>700000</v>
      </c>
      <c r="K9" s="433">
        <v>873000</v>
      </c>
      <c r="L9" s="433">
        <v>700000</v>
      </c>
      <c r="M9" s="433">
        <v>700000</v>
      </c>
      <c r="N9" s="433">
        <v>700000</v>
      </c>
      <c r="O9" s="434">
        <f>SUM(C9:N9)</f>
        <v>8573000</v>
      </c>
      <c r="P9" s="480"/>
      <c r="Q9" s="480"/>
    </row>
    <row r="10" spans="1:17" s="396" customFormat="1" ht="13.5" customHeight="1">
      <c r="A10" s="394" t="s">
        <v>13</v>
      </c>
      <c r="B10" s="398" t="s">
        <v>3</v>
      </c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4">
        <f t="shared" si="0"/>
        <v>0</v>
      </c>
      <c r="P10" s="480"/>
      <c r="Q10" s="480"/>
    </row>
    <row r="11" spans="1:17" s="396" customFormat="1" ht="13.5" customHeight="1">
      <c r="A11" s="394" t="s">
        <v>14</v>
      </c>
      <c r="B11" s="398" t="s">
        <v>271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4">
        <f t="shared" si="0"/>
        <v>0</v>
      </c>
      <c r="P11" s="480"/>
      <c r="Q11" s="480"/>
    </row>
    <row r="12" spans="1:17" s="396" customFormat="1" ht="22.5">
      <c r="A12" s="394" t="s">
        <v>15</v>
      </c>
      <c r="B12" s="395" t="s">
        <v>304</v>
      </c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4">
        <f t="shared" si="0"/>
        <v>0</v>
      </c>
      <c r="P12" s="480"/>
      <c r="Q12" s="480"/>
    </row>
    <row r="13" spans="1:17" s="396" customFormat="1" ht="13.5" customHeight="1" thickBot="1">
      <c r="A13" s="394" t="s">
        <v>16</v>
      </c>
      <c r="B13" s="398" t="s">
        <v>504</v>
      </c>
      <c r="C13" s="433">
        <v>7600000</v>
      </c>
      <c r="D13" s="433">
        <v>7600000</v>
      </c>
      <c r="E13" s="433">
        <v>7600000</v>
      </c>
      <c r="F13" s="433">
        <v>7600000</v>
      </c>
      <c r="G13" s="433">
        <v>8534392</v>
      </c>
      <c r="H13" s="433">
        <v>7600000</v>
      </c>
      <c r="I13" s="433">
        <v>6200000</v>
      </c>
      <c r="J13" s="433">
        <v>6200000</v>
      </c>
      <c r="K13" s="433">
        <v>7727000</v>
      </c>
      <c r="L13" s="433">
        <v>7700000</v>
      </c>
      <c r="M13" s="433">
        <v>7600224</v>
      </c>
      <c r="N13" s="433">
        <v>7746012</v>
      </c>
      <c r="O13" s="434">
        <f t="shared" si="0"/>
        <v>89707628</v>
      </c>
      <c r="P13" s="480"/>
      <c r="Q13" s="480"/>
    </row>
    <row r="14" spans="1:17" s="391" customFormat="1" ht="15.75" customHeight="1" thickBot="1">
      <c r="A14" s="390" t="s">
        <v>17</v>
      </c>
      <c r="B14" s="399" t="s">
        <v>505</v>
      </c>
      <c r="C14" s="436">
        <f aca="true" t="shared" si="1" ref="C14:N14">SUM(C5:C13)</f>
        <v>8300000</v>
      </c>
      <c r="D14" s="436">
        <f t="shared" si="1"/>
        <v>8300000</v>
      </c>
      <c r="E14" s="436">
        <f t="shared" si="1"/>
        <v>8300000</v>
      </c>
      <c r="F14" s="436">
        <f t="shared" si="1"/>
        <v>8300000</v>
      </c>
      <c r="G14" s="436">
        <f t="shared" si="1"/>
        <v>9234392</v>
      </c>
      <c r="H14" s="436">
        <f t="shared" si="1"/>
        <v>8300000</v>
      </c>
      <c r="I14" s="436">
        <f t="shared" si="1"/>
        <v>6900000</v>
      </c>
      <c r="J14" s="436">
        <f t="shared" si="1"/>
        <v>6900000</v>
      </c>
      <c r="K14" s="436">
        <f t="shared" si="1"/>
        <v>8600000</v>
      </c>
      <c r="L14" s="436">
        <f t="shared" si="1"/>
        <v>8400000</v>
      </c>
      <c r="M14" s="436">
        <f t="shared" si="1"/>
        <v>8300224</v>
      </c>
      <c r="N14" s="436">
        <f t="shared" si="1"/>
        <v>8446012</v>
      </c>
      <c r="O14" s="437">
        <f>SUM(C14:N14)</f>
        <v>98280628</v>
      </c>
      <c r="P14" s="480"/>
      <c r="Q14" s="480"/>
    </row>
    <row r="15" spans="1:17" s="391" customFormat="1" ht="15" customHeight="1" thickBot="1">
      <c r="A15" s="390" t="s">
        <v>18</v>
      </c>
      <c r="B15" s="477" t="s">
        <v>40</v>
      </c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9"/>
      <c r="P15" s="480"/>
      <c r="Q15" s="480"/>
    </row>
    <row r="16" spans="1:17" s="396" customFormat="1" ht="13.5" customHeight="1">
      <c r="A16" s="400" t="s">
        <v>19</v>
      </c>
      <c r="B16" s="401" t="s">
        <v>45</v>
      </c>
      <c r="C16" s="431">
        <v>4545000</v>
      </c>
      <c r="D16" s="431">
        <v>4545000</v>
      </c>
      <c r="E16" s="431">
        <v>4545000</v>
      </c>
      <c r="F16" s="431">
        <v>4545000</v>
      </c>
      <c r="G16" s="431">
        <v>4545000</v>
      </c>
      <c r="H16" s="431">
        <v>4545000</v>
      </c>
      <c r="I16" s="431">
        <v>4545000</v>
      </c>
      <c r="J16" s="431">
        <v>4545000</v>
      </c>
      <c r="K16" s="431">
        <v>4545000</v>
      </c>
      <c r="L16" s="431">
        <v>4545000</v>
      </c>
      <c r="M16" s="431">
        <v>4545000</v>
      </c>
      <c r="N16" s="431">
        <v>4561492</v>
      </c>
      <c r="O16" s="432">
        <f t="shared" si="0"/>
        <v>54556492</v>
      </c>
      <c r="P16" s="480"/>
      <c r="Q16" s="480"/>
    </row>
    <row r="17" spans="1:17" s="396" customFormat="1" ht="27" customHeight="1">
      <c r="A17" s="394" t="s">
        <v>20</v>
      </c>
      <c r="B17" s="395" t="s">
        <v>108</v>
      </c>
      <c r="C17" s="433">
        <v>1055000</v>
      </c>
      <c r="D17" s="433">
        <v>1055000</v>
      </c>
      <c r="E17" s="433">
        <v>1055000</v>
      </c>
      <c r="F17" s="433">
        <v>1055000</v>
      </c>
      <c r="G17" s="433">
        <v>1055000</v>
      </c>
      <c r="H17" s="433">
        <v>1055000</v>
      </c>
      <c r="I17" s="433">
        <v>1055000</v>
      </c>
      <c r="J17" s="433">
        <v>1055000</v>
      </c>
      <c r="K17" s="433">
        <v>1055000</v>
      </c>
      <c r="L17" s="433">
        <v>1055000</v>
      </c>
      <c r="M17" s="433">
        <v>1055224</v>
      </c>
      <c r="N17" s="433">
        <v>1060500</v>
      </c>
      <c r="O17" s="434">
        <f t="shared" si="0"/>
        <v>12665724</v>
      </c>
      <c r="P17" s="480"/>
      <c r="Q17" s="480"/>
    </row>
    <row r="18" spans="1:17" s="396" customFormat="1" ht="13.5" customHeight="1">
      <c r="A18" s="394" t="s">
        <v>21</v>
      </c>
      <c r="B18" s="398" t="s">
        <v>82</v>
      </c>
      <c r="C18" s="433">
        <v>2700000</v>
      </c>
      <c r="D18" s="433">
        <v>2700000</v>
      </c>
      <c r="E18" s="433">
        <v>2700000</v>
      </c>
      <c r="F18" s="433">
        <v>2700000</v>
      </c>
      <c r="G18" s="433">
        <v>2728056</v>
      </c>
      <c r="H18" s="433">
        <v>2700000</v>
      </c>
      <c r="I18" s="433">
        <v>1300000</v>
      </c>
      <c r="J18" s="433">
        <v>1300000</v>
      </c>
      <c r="K18" s="433">
        <v>3000000</v>
      </c>
      <c r="L18" s="433">
        <v>2800000</v>
      </c>
      <c r="M18" s="433">
        <v>2700000</v>
      </c>
      <c r="N18" s="433">
        <v>2824020</v>
      </c>
      <c r="O18" s="434">
        <f t="shared" si="0"/>
        <v>30152076</v>
      </c>
      <c r="P18" s="480"/>
      <c r="Q18" s="480"/>
    </row>
    <row r="19" spans="1:17" s="396" customFormat="1" ht="13.5" customHeight="1">
      <c r="A19" s="394" t="s">
        <v>22</v>
      </c>
      <c r="B19" s="398" t="s">
        <v>109</v>
      </c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4">
        <f t="shared" si="0"/>
        <v>0</v>
      </c>
      <c r="P19" s="480"/>
      <c r="Q19" s="480"/>
    </row>
    <row r="20" spans="1:17" s="396" customFormat="1" ht="13.5" customHeight="1">
      <c r="A20" s="394" t="s">
        <v>23</v>
      </c>
      <c r="B20" s="398" t="s">
        <v>506</v>
      </c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4">
        <f t="shared" si="0"/>
        <v>0</v>
      </c>
      <c r="P20" s="480"/>
      <c r="Q20" s="480"/>
    </row>
    <row r="21" spans="1:17" s="396" customFormat="1" ht="13.5" customHeight="1">
      <c r="A21" s="394" t="s">
        <v>24</v>
      </c>
      <c r="B21" s="398" t="s">
        <v>126</v>
      </c>
      <c r="C21" s="433"/>
      <c r="D21" s="433"/>
      <c r="E21" s="433"/>
      <c r="F21" s="433"/>
      <c r="G21" s="433">
        <v>906336</v>
      </c>
      <c r="H21" s="433"/>
      <c r="I21" s="433"/>
      <c r="J21" s="433"/>
      <c r="K21" s="433"/>
      <c r="L21" s="433"/>
      <c r="M21" s="433"/>
      <c r="N21" s="433"/>
      <c r="O21" s="434">
        <f t="shared" si="0"/>
        <v>906336</v>
      </c>
      <c r="P21" s="480"/>
      <c r="Q21" s="480"/>
    </row>
    <row r="22" spans="1:17" s="396" customFormat="1" ht="15.75">
      <c r="A22" s="394" t="s">
        <v>25</v>
      </c>
      <c r="B22" s="395" t="s">
        <v>112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4">
        <f t="shared" si="0"/>
        <v>0</v>
      </c>
      <c r="P22" s="480"/>
      <c r="Q22" s="480"/>
    </row>
    <row r="23" spans="1:17" s="396" customFormat="1" ht="13.5" customHeight="1">
      <c r="A23" s="394" t="s">
        <v>26</v>
      </c>
      <c r="B23" s="398" t="s">
        <v>128</v>
      </c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4">
        <f t="shared" si="0"/>
        <v>0</v>
      </c>
      <c r="P23" s="480"/>
      <c r="Q23" s="480"/>
    </row>
    <row r="24" spans="1:17" s="396" customFormat="1" ht="13.5" customHeight="1" thickBot="1">
      <c r="A24" s="394" t="s">
        <v>27</v>
      </c>
      <c r="B24" s="398" t="s">
        <v>4</v>
      </c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4">
        <f t="shared" si="0"/>
        <v>0</v>
      </c>
      <c r="P24" s="480"/>
      <c r="Q24" s="480"/>
    </row>
    <row r="25" spans="1:17" s="403" customFormat="1" ht="15.75" customHeight="1" thickBot="1">
      <c r="A25" s="402" t="s">
        <v>28</v>
      </c>
      <c r="B25" s="430" t="s">
        <v>507</v>
      </c>
      <c r="C25" s="436">
        <f aca="true" t="shared" si="2" ref="C25:N25">SUM(C16:C24)</f>
        <v>8300000</v>
      </c>
      <c r="D25" s="436">
        <f t="shared" si="2"/>
        <v>8300000</v>
      </c>
      <c r="E25" s="436">
        <f t="shared" si="2"/>
        <v>8300000</v>
      </c>
      <c r="F25" s="436">
        <f t="shared" si="2"/>
        <v>8300000</v>
      </c>
      <c r="G25" s="436">
        <f t="shared" si="2"/>
        <v>9234392</v>
      </c>
      <c r="H25" s="436">
        <f t="shared" si="2"/>
        <v>8300000</v>
      </c>
      <c r="I25" s="436">
        <f t="shared" si="2"/>
        <v>6900000</v>
      </c>
      <c r="J25" s="436">
        <f t="shared" si="2"/>
        <v>6900000</v>
      </c>
      <c r="K25" s="436">
        <f t="shared" si="2"/>
        <v>8600000</v>
      </c>
      <c r="L25" s="436">
        <f t="shared" si="2"/>
        <v>8400000</v>
      </c>
      <c r="M25" s="436">
        <f t="shared" si="2"/>
        <v>8300224</v>
      </c>
      <c r="N25" s="436">
        <f t="shared" si="2"/>
        <v>8446012</v>
      </c>
      <c r="O25" s="437">
        <f t="shared" si="0"/>
        <v>98280628</v>
      </c>
      <c r="P25" s="480"/>
      <c r="Q25" s="480"/>
    </row>
    <row r="26" spans="1:17" s="404" customFormat="1" ht="11.25" thickBot="1">
      <c r="A26" s="402" t="s">
        <v>29</v>
      </c>
      <c r="B26" s="428" t="s">
        <v>508</v>
      </c>
      <c r="C26" s="442">
        <f>C14-C25</f>
        <v>0</v>
      </c>
      <c r="D26" s="441">
        <f aca="true" t="shared" si="3" ref="D26:O26">D14-D25</f>
        <v>0</v>
      </c>
      <c r="E26" s="442">
        <f t="shared" si="3"/>
        <v>0</v>
      </c>
      <c r="F26" s="442">
        <f t="shared" si="3"/>
        <v>0</v>
      </c>
      <c r="G26" s="442">
        <f t="shared" si="3"/>
        <v>0</v>
      </c>
      <c r="H26" s="442">
        <f t="shared" si="3"/>
        <v>0</v>
      </c>
      <c r="I26" s="442">
        <f t="shared" si="3"/>
        <v>0</v>
      </c>
      <c r="J26" s="442">
        <f t="shared" si="3"/>
        <v>0</v>
      </c>
      <c r="K26" s="442">
        <f t="shared" si="3"/>
        <v>0</v>
      </c>
      <c r="L26" s="442">
        <f t="shared" si="3"/>
        <v>0</v>
      </c>
      <c r="M26" s="442">
        <f t="shared" si="3"/>
        <v>0</v>
      </c>
      <c r="N26" s="442">
        <f t="shared" si="3"/>
        <v>0</v>
      </c>
      <c r="O26" s="443">
        <f t="shared" si="3"/>
        <v>0</v>
      </c>
      <c r="P26" s="480"/>
      <c r="Q26" s="480"/>
    </row>
    <row r="27" spans="1:17" ht="15.75">
      <c r="A27" s="405"/>
      <c r="P27" s="480"/>
      <c r="Q27" s="480"/>
    </row>
    <row r="28" spans="2:15" ht="15.75">
      <c r="B28" s="406"/>
      <c r="C28" s="407"/>
      <c r="D28" s="407"/>
      <c r="O28" s="384"/>
    </row>
    <row r="29" ht="15.75">
      <c r="O29" s="384"/>
    </row>
    <row r="30" ht="15.75">
      <c r="O30" s="384"/>
    </row>
    <row r="31" ht="15.75">
      <c r="O31" s="384"/>
    </row>
    <row r="32" ht="15.75">
      <c r="O32" s="384"/>
    </row>
    <row r="33" ht="15.75">
      <c r="O33" s="384"/>
    </row>
    <row r="34" ht="15.75">
      <c r="O34" s="384"/>
    </row>
    <row r="35" ht="15.75">
      <c r="O35" s="384"/>
    </row>
    <row r="36" ht="15.75">
      <c r="O36" s="384"/>
    </row>
    <row r="37" ht="15.75">
      <c r="O37" s="384"/>
    </row>
    <row r="38" ht="15.75">
      <c r="O38" s="384"/>
    </row>
    <row r="39" ht="15.75">
      <c r="O39" s="384"/>
    </row>
    <row r="40" ht="15.75">
      <c r="O40" s="384"/>
    </row>
    <row r="41" ht="15.75">
      <c r="O41" s="384"/>
    </row>
    <row r="42" ht="15.75">
      <c r="O42" s="384"/>
    </row>
    <row r="43" ht="15.75">
      <c r="O43" s="384"/>
    </row>
    <row r="44" ht="15.75">
      <c r="O44" s="384"/>
    </row>
    <row r="45" ht="15.75">
      <c r="O45" s="384"/>
    </row>
    <row r="46" ht="15.75">
      <c r="O46" s="384"/>
    </row>
    <row r="47" ht="15.75">
      <c r="O47" s="384"/>
    </row>
    <row r="48" ht="15.75">
      <c r="O48" s="384"/>
    </row>
    <row r="49" ht="15.75">
      <c r="O49" s="384"/>
    </row>
    <row r="50" ht="15.75">
      <c r="O50" s="384"/>
    </row>
    <row r="51" ht="15.75">
      <c r="O51" s="384"/>
    </row>
    <row r="52" ht="15.75">
      <c r="O52" s="384"/>
    </row>
    <row r="53" ht="15.75">
      <c r="O53" s="384"/>
    </row>
    <row r="54" ht="15.75">
      <c r="O54" s="384"/>
    </row>
    <row r="55" ht="15.75">
      <c r="O55" s="384"/>
    </row>
    <row r="56" ht="15.75">
      <c r="O56" s="384"/>
    </row>
    <row r="57" ht="15.75">
      <c r="O57" s="384"/>
    </row>
    <row r="58" ht="15.75">
      <c r="O58" s="384"/>
    </row>
    <row r="59" ht="15.75">
      <c r="O59" s="384"/>
    </row>
    <row r="60" ht="15.75">
      <c r="O60" s="384"/>
    </row>
    <row r="61" ht="15.75">
      <c r="O61" s="384"/>
    </row>
    <row r="62" ht="15.75">
      <c r="O62" s="384"/>
    </row>
    <row r="63" ht="15.75">
      <c r="O63" s="384"/>
    </row>
    <row r="64" ht="15.75">
      <c r="O64" s="384"/>
    </row>
    <row r="65" ht="15.75">
      <c r="O65" s="384"/>
    </row>
    <row r="66" ht="15.75">
      <c r="O66" s="384"/>
    </row>
    <row r="67" ht="15.75">
      <c r="O67" s="384"/>
    </row>
    <row r="68" ht="15.75">
      <c r="O68" s="384"/>
    </row>
    <row r="69" ht="15.75">
      <c r="O69" s="384"/>
    </row>
    <row r="70" ht="15.75">
      <c r="O70" s="384"/>
    </row>
    <row r="71" ht="15.75">
      <c r="O71" s="384"/>
    </row>
    <row r="72" ht="15.75">
      <c r="O72" s="384"/>
    </row>
    <row r="73" ht="15.75">
      <c r="O73" s="384"/>
    </row>
    <row r="74" ht="15.75">
      <c r="O74" s="384"/>
    </row>
    <row r="75" ht="15.75">
      <c r="O75" s="384"/>
    </row>
    <row r="76" ht="15.75">
      <c r="O76" s="384"/>
    </row>
    <row r="77" ht="15.75">
      <c r="O77" s="384"/>
    </row>
    <row r="78" ht="15.75">
      <c r="O78" s="384"/>
    </row>
    <row r="79" ht="15.75">
      <c r="O79" s="384"/>
    </row>
    <row r="80" ht="15.75">
      <c r="O80" s="384"/>
    </row>
    <row r="81" ht="15.75">
      <c r="O81" s="384"/>
    </row>
  </sheetData>
  <sheetProtection/>
  <mergeCells count="6">
    <mergeCell ref="A1:O1"/>
    <mergeCell ref="A2:C2"/>
    <mergeCell ref="B4:O4"/>
    <mergeCell ref="B15:O15"/>
    <mergeCell ref="P1:P27"/>
    <mergeCell ref="Q1:Q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view="pageLayout" zoomScaleNormal="130" workbookViewId="0" topLeftCell="A1">
      <selection activeCell="E6" sqref="E6"/>
    </sheetView>
  </sheetViews>
  <sheetFormatPr defaultColWidth="9.00390625" defaultRowHeight="12.75"/>
  <cols>
    <col min="1" max="1" width="4.875" style="389" customWidth="1"/>
    <col min="2" max="2" width="31.125" style="384" customWidth="1"/>
    <col min="3" max="4" width="9.00390625" style="384" customWidth="1"/>
    <col min="5" max="5" width="9.50390625" style="384" customWidth="1"/>
    <col min="6" max="6" width="10.125" style="384" customWidth="1"/>
    <col min="7" max="7" width="8.625" style="384" customWidth="1"/>
    <col min="8" max="8" width="8.875" style="384" customWidth="1"/>
    <col min="9" max="9" width="8.125" style="384" customWidth="1"/>
    <col min="10" max="14" width="9.50390625" style="384" customWidth="1"/>
    <col min="15" max="15" width="12.625" style="389" customWidth="1"/>
    <col min="16" max="16" width="4.375" style="384" customWidth="1"/>
    <col min="17" max="17" width="3.625" style="384" customWidth="1"/>
    <col min="18" max="16384" width="9.375" style="384" customWidth="1"/>
  </cols>
  <sheetData>
    <row r="1" spans="1:17" ht="31.5" customHeight="1">
      <c r="A1" s="474" t="str">
        <f>+CONCATENATE("Előirányzat-felhasználási terv",CHAR(10),LEFT('[1]ÖSSZEFÜGGÉSEK'!A5,4)+1,". évre")</f>
        <v>Előirányzat-felhasználási terv
2017. évre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80" t="s">
        <v>555</v>
      </c>
      <c r="Q1" s="480" t="s">
        <v>554</v>
      </c>
    </row>
    <row r="2" spans="1:17" ht="16.5" thickBot="1">
      <c r="A2" s="481" t="s">
        <v>510</v>
      </c>
      <c r="B2" s="476"/>
      <c r="C2" s="476"/>
      <c r="O2" s="385" t="s">
        <v>487</v>
      </c>
      <c r="P2" s="480"/>
      <c r="Q2" s="480"/>
    </row>
    <row r="3" spans="1:17" s="389" customFormat="1" ht="25.5" customHeight="1" thickBot="1">
      <c r="A3" s="386" t="s">
        <v>488</v>
      </c>
      <c r="B3" s="387" t="s">
        <v>44</v>
      </c>
      <c r="C3" s="387" t="s">
        <v>489</v>
      </c>
      <c r="D3" s="387" t="s">
        <v>490</v>
      </c>
      <c r="E3" s="387" t="s">
        <v>491</v>
      </c>
      <c r="F3" s="387" t="s">
        <v>492</v>
      </c>
      <c r="G3" s="387" t="s">
        <v>493</v>
      </c>
      <c r="H3" s="387" t="s">
        <v>494</v>
      </c>
      <c r="I3" s="387" t="s">
        <v>495</v>
      </c>
      <c r="J3" s="387" t="s">
        <v>496</v>
      </c>
      <c r="K3" s="387" t="s">
        <v>497</v>
      </c>
      <c r="L3" s="387" t="s">
        <v>498</v>
      </c>
      <c r="M3" s="387" t="s">
        <v>499</v>
      </c>
      <c r="N3" s="387" t="s">
        <v>500</v>
      </c>
      <c r="O3" s="388" t="s">
        <v>501</v>
      </c>
      <c r="P3" s="480"/>
      <c r="Q3" s="480"/>
    </row>
    <row r="4" spans="1:17" s="391" customFormat="1" ht="15" customHeight="1" thickBot="1">
      <c r="A4" s="390" t="s">
        <v>7</v>
      </c>
      <c r="B4" s="477" t="s">
        <v>39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9"/>
      <c r="P4" s="480"/>
      <c r="Q4" s="480"/>
    </row>
    <row r="5" spans="1:17" s="391" customFormat="1" ht="22.5">
      <c r="A5" s="392" t="s">
        <v>8</v>
      </c>
      <c r="B5" s="393" t="s">
        <v>269</v>
      </c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40">
        <f aca="true" t="shared" si="0" ref="O5:O25">SUM(C5:N5)</f>
        <v>0</v>
      </c>
      <c r="P5" s="480"/>
      <c r="Q5" s="480"/>
    </row>
    <row r="6" spans="1:17" s="396" customFormat="1" ht="22.5">
      <c r="A6" s="394" t="s">
        <v>9</v>
      </c>
      <c r="B6" s="395" t="s">
        <v>502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4">
        <f t="shared" si="0"/>
        <v>0</v>
      </c>
      <c r="P6" s="480"/>
      <c r="Q6" s="480"/>
    </row>
    <row r="7" spans="1:17" s="396" customFormat="1" ht="22.5">
      <c r="A7" s="394" t="s">
        <v>10</v>
      </c>
      <c r="B7" s="397" t="s">
        <v>503</v>
      </c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2">
        <f t="shared" si="0"/>
        <v>0</v>
      </c>
      <c r="P7" s="480"/>
      <c r="Q7" s="480"/>
    </row>
    <row r="8" spans="1:17" s="396" customFormat="1" ht="13.5" customHeight="1">
      <c r="A8" s="394" t="s">
        <v>11</v>
      </c>
      <c r="B8" s="398" t="s">
        <v>99</v>
      </c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4">
        <f t="shared" si="0"/>
        <v>0</v>
      </c>
      <c r="P8" s="480"/>
      <c r="Q8" s="480"/>
    </row>
    <row r="9" spans="1:17" s="396" customFormat="1" ht="13.5" customHeight="1">
      <c r="A9" s="394" t="s">
        <v>12</v>
      </c>
      <c r="B9" s="398" t="s">
        <v>316</v>
      </c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4">
        <f>SUM(C9:N9)</f>
        <v>0</v>
      </c>
      <c r="P9" s="480"/>
      <c r="Q9" s="480"/>
    </row>
    <row r="10" spans="1:17" s="396" customFormat="1" ht="13.5" customHeight="1">
      <c r="A10" s="394" t="s">
        <v>13</v>
      </c>
      <c r="B10" s="398" t="s">
        <v>3</v>
      </c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4">
        <f t="shared" si="0"/>
        <v>0</v>
      </c>
      <c r="P10" s="480"/>
      <c r="Q10" s="480"/>
    </row>
    <row r="11" spans="1:17" s="396" customFormat="1" ht="13.5" customHeight="1">
      <c r="A11" s="394" t="s">
        <v>14</v>
      </c>
      <c r="B11" s="398" t="s">
        <v>271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4">
        <f t="shared" si="0"/>
        <v>0</v>
      </c>
      <c r="P11" s="480"/>
      <c r="Q11" s="480"/>
    </row>
    <row r="12" spans="1:17" s="396" customFormat="1" ht="22.5">
      <c r="A12" s="394" t="s">
        <v>15</v>
      </c>
      <c r="B12" s="395" t="s">
        <v>304</v>
      </c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4">
        <f t="shared" si="0"/>
        <v>0</v>
      </c>
      <c r="P12" s="480"/>
      <c r="Q12" s="480"/>
    </row>
    <row r="13" spans="1:17" s="396" customFormat="1" ht="13.5" customHeight="1" thickBot="1">
      <c r="A13" s="394" t="s">
        <v>16</v>
      </c>
      <c r="B13" s="398" t="s">
        <v>504</v>
      </c>
      <c r="C13" s="433">
        <v>4010000</v>
      </c>
      <c r="D13" s="433">
        <v>4010000</v>
      </c>
      <c r="E13" s="433">
        <v>4010000</v>
      </c>
      <c r="F13" s="433">
        <v>6550000</v>
      </c>
      <c r="G13" s="433">
        <v>4561033</v>
      </c>
      <c r="H13" s="433">
        <v>4010000</v>
      </c>
      <c r="I13" s="433">
        <v>6555529</v>
      </c>
      <c r="J13" s="433">
        <v>4010000</v>
      </c>
      <c r="K13" s="433">
        <v>4010000</v>
      </c>
      <c r="L13" s="433">
        <v>4010000</v>
      </c>
      <c r="M13" s="433">
        <v>4010167</v>
      </c>
      <c r="N13" s="433">
        <v>4400740</v>
      </c>
      <c r="O13" s="434">
        <f t="shared" si="0"/>
        <v>54147469</v>
      </c>
      <c r="P13" s="480"/>
      <c r="Q13" s="480"/>
    </row>
    <row r="14" spans="1:17" s="391" customFormat="1" ht="15.75" customHeight="1" thickBot="1">
      <c r="A14" s="390" t="s">
        <v>17</v>
      </c>
      <c r="B14" s="399" t="s">
        <v>505</v>
      </c>
      <c r="C14" s="436">
        <f aca="true" t="shared" si="1" ref="C14:N14">SUM(C5:C13)</f>
        <v>4010000</v>
      </c>
      <c r="D14" s="436">
        <f t="shared" si="1"/>
        <v>4010000</v>
      </c>
      <c r="E14" s="436">
        <f t="shared" si="1"/>
        <v>4010000</v>
      </c>
      <c r="F14" s="436">
        <f t="shared" si="1"/>
        <v>6550000</v>
      </c>
      <c r="G14" s="436">
        <f t="shared" si="1"/>
        <v>4561033</v>
      </c>
      <c r="H14" s="436">
        <f t="shared" si="1"/>
        <v>4010000</v>
      </c>
      <c r="I14" s="436">
        <f t="shared" si="1"/>
        <v>6555529</v>
      </c>
      <c r="J14" s="436">
        <f t="shared" si="1"/>
        <v>4010000</v>
      </c>
      <c r="K14" s="436">
        <f t="shared" si="1"/>
        <v>4010000</v>
      </c>
      <c r="L14" s="436">
        <f t="shared" si="1"/>
        <v>4010000</v>
      </c>
      <c r="M14" s="436">
        <f t="shared" si="1"/>
        <v>4010167</v>
      </c>
      <c r="N14" s="436">
        <f t="shared" si="1"/>
        <v>4400740</v>
      </c>
      <c r="O14" s="437">
        <f>SUM(C14:N14)</f>
        <v>54147469</v>
      </c>
      <c r="P14" s="480"/>
      <c r="Q14" s="480"/>
    </row>
    <row r="15" spans="1:17" s="391" customFormat="1" ht="15" customHeight="1" thickBot="1">
      <c r="A15" s="390" t="s">
        <v>18</v>
      </c>
      <c r="B15" s="477" t="s">
        <v>40</v>
      </c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9"/>
      <c r="P15" s="480"/>
      <c r="Q15" s="480"/>
    </row>
    <row r="16" spans="1:17" s="396" customFormat="1" ht="13.5" customHeight="1">
      <c r="A16" s="400" t="s">
        <v>19</v>
      </c>
      <c r="B16" s="401" t="s">
        <v>45</v>
      </c>
      <c r="C16" s="431">
        <v>2500000</v>
      </c>
      <c r="D16" s="431">
        <v>2500000</v>
      </c>
      <c r="E16" s="431">
        <v>2500000</v>
      </c>
      <c r="F16" s="431">
        <v>2500000</v>
      </c>
      <c r="G16" s="431">
        <v>2700000</v>
      </c>
      <c r="H16" s="431">
        <v>2500000</v>
      </c>
      <c r="I16" s="431">
        <v>2500000</v>
      </c>
      <c r="J16" s="431">
        <v>2500000</v>
      </c>
      <c r="K16" s="431">
        <v>2800000</v>
      </c>
      <c r="L16" s="431">
        <v>2500000</v>
      </c>
      <c r="M16" s="431">
        <v>2559000</v>
      </c>
      <c r="N16" s="431">
        <v>2778000</v>
      </c>
      <c r="O16" s="432">
        <f t="shared" si="0"/>
        <v>30837000</v>
      </c>
      <c r="P16" s="480"/>
      <c r="Q16" s="480"/>
    </row>
    <row r="17" spans="1:17" s="396" customFormat="1" ht="27" customHeight="1">
      <c r="A17" s="394" t="s">
        <v>20</v>
      </c>
      <c r="B17" s="395" t="s">
        <v>108</v>
      </c>
      <c r="C17" s="433">
        <v>580000</v>
      </c>
      <c r="D17" s="433">
        <v>580000</v>
      </c>
      <c r="E17" s="433">
        <v>580000</v>
      </c>
      <c r="F17" s="433">
        <v>580000</v>
      </c>
      <c r="G17" s="433">
        <v>624000</v>
      </c>
      <c r="H17" s="433">
        <v>580000</v>
      </c>
      <c r="I17" s="433">
        <v>580000</v>
      </c>
      <c r="J17" s="433">
        <v>580000</v>
      </c>
      <c r="K17" s="433">
        <v>625000</v>
      </c>
      <c r="L17" s="433">
        <v>600000</v>
      </c>
      <c r="M17" s="433">
        <v>581000</v>
      </c>
      <c r="N17" s="433">
        <v>682820</v>
      </c>
      <c r="O17" s="434">
        <f t="shared" si="0"/>
        <v>7172820</v>
      </c>
      <c r="P17" s="480"/>
      <c r="Q17" s="480"/>
    </row>
    <row r="18" spans="1:17" s="396" customFormat="1" ht="13.5" customHeight="1">
      <c r="A18" s="394" t="s">
        <v>21</v>
      </c>
      <c r="B18" s="398" t="s">
        <v>82</v>
      </c>
      <c r="C18" s="433">
        <v>930000</v>
      </c>
      <c r="D18" s="433">
        <v>930000</v>
      </c>
      <c r="E18" s="433">
        <v>930000</v>
      </c>
      <c r="F18" s="433">
        <v>930000</v>
      </c>
      <c r="G18" s="433">
        <v>1237033</v>
      </c>
      <c r="H18" s="433">
        <v>930000</v>
      </c>
      <c r="I18" s="433">
        <v>2924496</v>
      </c>
      <c r="J18" s="433">
        <v>930000</v>
      </c>
      <c r="K18" s="433">
        <v>930000</v>
      </c>
      <c r="L18" s="433">
        <v>1000000</v>
      </c>
      <c r="M18" s="433">
        <v>1000000</v>
      </c>
      <c r="N18" s="433">
        <v>926120</v>
      </c>
      <c r="O18" s="434">
        <f t="shared" si="0"/>
        <v>13597649</v>
      </c>
      <c r="P18" s="480"/>
      <c r="Q18" s="480"/>
    </row>
    <row r="19" spans="1:17" s="396" customFormat="1" ht="13.5" customHeight="1">
      <c r="A19" s="394" t="s">
        <v>22</v>
      </c>
      <c r="B19" s="398" t="s">
        <v>109</v>
      </c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4">
        <f t="shared" si="0"/>
        <v>0</v>
      </c>
      <c r="P19" s="480"/>
      <c r="Q19" s="480"/>
    </row>
    <row r="20" spans="1:17" s="396" customFormat="1" ht="13.5" customHeight="1">
      <c r="A20" s="394" t="s">
        <v>23</v>
      </c>
      <c r="B20" s="398" t="s">
        <v>506</v>
      </c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4">
        <f t="shared" si="0"/>
        <v>0</v>
      </c>
      <c r="P20" s="480"/>
      <c r="Q20" s="480"/>
    </row>
    <row r="21" spans="1:17" s="396" customFormat="1" ht="13.5" customHeight="1">
      <c r="A21" s="394" t="s">
        <v>24</v>
      </c>
      <c r="B21" s="398" t="s">
        <v>126</v>
      </c>
      <c r="C21" s="433"/>
      <c r="D21" s="433"/>
      <c r="E21" s="433"/>
      <c r="F21" s="433">
        <v>2540000</v>
      </c>
      <c r="G21" s="433"/>
      <c r="H21" s="433"/>
      <c r="I21" s="433"/>
      <c r="J21" s="433"/>
      <c r="K21" s="433"/>
      <c r="L21" s="433"/>
      <c r="M21" s="433"/>
      <c r="N21" s="433"/>
      <c r="O21" s="434">
        <f t="shared" si="0"/>
        <v>2540000</v>
      </c>
      <c r="P21" s="480"/>
      <c r="Q21" s="480"/>
    </row>
    <row r="22" spans="1:17" s="396" customFormat="1" ht="15.75">
      <c r="A22" s="394" t="s">
        <v>25</v>
      </c>
      <c r="B22" s="395" t="s">
        <v>112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4">
        <f t="shared" si="0"/>
        <v>0</v>
      </c>
      <c r="P22" s="480"/>
      <c r="Q22" s="480"/>
    </row>
    <row r="23" spans="1:17" s="396" customFormat="1" ht="13.5" customHeight="1">
      <c r="A23" s="394" t="s">
        <v>26</v>
      </c>
      <c r="B23" s="398" t="s">
        <v>128</v>
      </c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4">
        <f t="shared" si="0"/>
        <v>0</v>
      </c>
      <c r="P23" s="480"/>
      <c r="Q23" s="480"/>
    </row>
    <row r="24" spans="1:17" s="396" customFormat="1" ht="13.5" customHeight="1" thickBot="1">
      <c r="A24" s="394" t="s">
        <v>27</v>
      </c>
      <c r="B24" s="398" t="s">
        <v>4</v>
      </c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4">
        <f t="shared" si="0"/>
        <v>0</v>
      </c>
      <c r="P24" s="480"/>
      <c r="Q24" s="480"/>
    </row>
    <row r="25" spans="1:17" s="403" customFormat="1" ht="15.75" customHeight="1" thickBot="1">
      <c r="A25" s="402" t="s">
        <v>28</v>
      </c>
      <c r="B25" s="430" t="s">
        <v>507</v>
      </c>
      <c r="C25" s="436">
        <f aca="true" t="shared" si="2" ref="C25:N25">SUM(C16:C24)</f>
        <v>4010000</v>
      </c>
      <c r="D25" s="436">
        <f t="shared" si="2"/>
        <v>4010000</v>
      </c>
      <c r="E25" s="436">
        <f t="shared" si="2"/>
        <v>4010000</v>
      </c>
      <c r="F25" s="436">
        <f t="shared" si="2"/>
        <v>6550000</v>
      </c>
      <c r="G25" s="436">
        <f t="shared" si="2"/>
        <v>4561033</v>
      </c>
      <c r="H25" s="436">
        <f t="shared" si="2"/>
        <v>4010000</v>
      </c>
      <c r="I25" s="436">
        <f t="shared" si="2"/>
        <v>6004496</v>
      </c>
      <c r="J25" s="436">
        <f t="shared" si="2"/>
        <v>4010000</v>
      </c>
      <c r="K25" s="436">
        <f t="shared" si="2"/>
        <v>4355000</v>
      </c>
      <c r="L25" s="436">
        <f t="shared" si="2"/>
        <v>4100000</v>
      </c>
      <c r="M25" s="436">
        <f t="shared" si="2"/>
        <v>4140000</v>
      </c>
      <c r="N25" s="436">
        <f t="shared" si="2"/>
        <v>4386940</v>
      </c>
      <c r="O25" s="437">
        <f t="shared" si="0"/>
        <v>54147469</v>
      </c>
      <c r="P25" s="480"/>
      <c r="Q25" s="480"/>
    </row>
    <row r="26" spans="1:17" s="404" customFormat="1" ht="12" thickBot="1">
      <c r="A26" s="402" t="s">
        <v>29</v>
      </c>
      <c r="B26" s="428" t="s">
        <v>508</v>
      </c>
      <c r="C26" s="438">
        <f aca="true" t="shared" si="3" ref="C26:O26">C14-C25</f>
        <v>0</v>
      </c>
      <c r="D26" s="438">
        <f t="shared" si="3"/>
        <v>0</v>
      </c>
      <c r="E26" s="438">
        <f t="shared" si="3"/>
        <v>0</v>
      </c>
      <c r="F26" s="438">
        <f t="shared" si="3"/>
        <v>0</v>
      </c>
      <c r="G26" s="438">
        <f t="shared" si="3"/>
        <v>0</v>
      </c>
      <c r="H26" s="438">
        <f t="shared" si="3"/>
        <v>0</v>
      </c>
      <c r="I26" s="438">
        <f t="shared" si="3"/>
        <v>551033</v>
      </c>
      <c r="J26" s="438">
        <f t="shared" si="3"/>
        <v>0</v>
      </c>
      <c r="K26" s="438">
        <f t="shared" si="3"/>
        <v>-345000</v>
      </c>
      <c r="L26" s="438">
        <f t="shared" si="3"/>
        <v>-90000</v>
      </c>
      <c r="M26" s="438">
        <f t="shared" si="3"/>
        <v>-129833</v>
      </c>
      <c r="N26" s="438">
        <f t="shared" si="3"/>
        <v>13800</v>
      </c>
      <c r="O26" s="439">
        <f t="shared" si="3"/>
        <v>0</v>
      </c>
      <c r="P26" s="480"/>
      <c r="Q26" s="480"/>
    </row>
    <row r="27" spans="1:17" ht="15.75">
      <c r="A27" s="405"/>
      <c r="P27" s="480"/>
      <c r="Q27" s="480"/>
    </row>
    <row r="28" spans="2:15" ht="15.75">
      <c r="B28" s="406"/>
      <c r="C28" s="407"/>
      <c r="D28" s="407"/>
      <c r="O28" s="384"/>
    </row>
    <row r="29" ht="15.75">
      <c r="O29" s="384"/>
    </row>
    <row r="30" ht="15.75">
      <c r="O30" s="384"/>
    </row>
    <row r="31" ht="15.75">
      <c r="O31" s="384"/>
    </row>
    <row r="32" ht="15.75">
      <c r="O32" s="384"/>
    </row>
    <row r="33" ht="15.75">
      <c r="O33" s="384"/>
    </row>
    <row r="34" ht="15.75">
      <c r="O34" s="384"/>
    </row>
    <row r="35" ht="15.75">
      <c r="O35" s="384"/>
    </row>
    <row r="36" ht="15.75">
      <c r="O36" s="384"/>
    </row>
    <row r="37" ht="15.75">
      <c r="O37" s="384"/>
    </row>
    <row r="38" ht="15.75">
      <c r="O38" s="384"/>
    </row>
    <row r="39" ht="15.75">
      <c r="O39" s="384"/>
    </row>
    <row r="40" ht="15.75">
      <c r="O40" s="384"/>
    </row>
    <row r="41" ht="15.75">
      <c r="O41" s="384"/>
    </row>
    <row r="42" ht="15.75">
      <c r="O42" s="384"/>
    </row>
    <row r="43" ht="15.75">
      <c r="O43" s="384"/>
    </row>
    <row r="44" ht="15.75">
      <c r="O44" s="384"/>
    </row>
    <row r="45" ht="15.75">
      <c r="O45" s="384"/>
    </row>
    <row r="46" ht="15.75">
      <c r="O46" s="384"/>
    </row>
    <row r="47" ht="15.75">
      <c r="O47" s="384"/>
    </row>
    <row r="48" ht="15.75">
      <c r="O48" s="384"/>
    </row>
    <row r="49" ht="15.75">
      <c r="O49" s="384"/>
    </row>
    <row r="50" ht="15.75">
      <c r="O50" s="384"/>
    </row>
    <row r="51" ht="15.75">
      <c r="O51" s="384"/>
    </row>
    <row r="52" ht="15.75">
      <c r="O52" s="384"/>
    </row>
    <row r="53" ht="15.75">
      <c r="O53" s="384"/>
    </row>
    <row r="54" ht="15.75">
      <c r="O54" s="384"/>
    </row>
    <row r="55" ht="15.75">
      <c r="O55" s="384"/>
    </row>
    <row r="56" ht="15.75">
      <c r="O56" s="384"/>
    </row>
    <row r="57" ht="15.75">
      <c r="O57" s="384"/>
    </row>
    <row r="58" ht="15.75">
      <c r="O58" s="384"/>
    </row>
    <row r="59" ht="15.75">
      <c r="O59" s="384"/>
    </row>
    <row r="60" ht="15.75">
      <c r="O60" s="384"/>
    </row>
    <row r="61" ht="15.75">
      <c r="O61" s="384"/>
    </row>
    <row r="62" ht="15.75">
      <c r="O62" s="384"/>
    </row>
    <row r="63" ht="15.75">
      <c r="O63" s="384"/>
    </row>
    <row r="64" ht="15.75">
      <c r="O64" s="384"/>
    </row>
    <row r="65" ht="15.75">
      <c r="O65" s="384"/>
    </row>
    <row r="66" ht="15.75">
      <c r="O66" s="384"/>
    </row>
    <row r="67" ht="15.75">
      <c r="O67" s="384"/>
    </row>
    <row r="68" ht="15.75">
      <c r="O68" s="384"/>
    </row>
    <row r="69" ht="15.75">
      <c r="O69" s="384"/>
    </row>
    <row r="70" ht="15.75">
      <c r="O70" s="384"/>
    </row>
    <row r="71" ht="15.75">
      <c r="O71" s="384"/>
    </row>
    <row r="72" ht="15.75">
      <c r="O72" s="384"/>
    </row>
    <row r="73" ht="15.75">
      <c r="O73" s="384"/>
    </row>
    <row r="74" ht="15.75">
      <c r="O74" s="384"/>
    </row>
    <row r="75" ht="15.75">
      <c r="O75" s="384"/>
    </row>
    <row r="76" ht="15.75">
      <c r="O76" s="384"/>
    </row>
    <row r="77" ht="15.75">
      <c r="O77" s="384"/>
    </row>
    <row r="78" ht="15.75">
      <c r="O78" s="384"/>
    </row>
    <row r="79" ht="15.75">
      <c r="O79" s="384"/>
    </row>
    <row r="80" ht="15.75">
      <c r="O80" s="384"/>
    </row>
    <row r="81" ht="15.75">
      <c r="O81" s="384"/>
    </row>
  </sheetData>
  <sheetProtection/>
  <mergeCells count="6">
    <mergeCell ref="A1:O1"/>
    <mergeCell ref="A2:C2"/>
    <mergeCell ref="B4:O4"/>
    <mergeCell ref="B15:O15"/>
    <mergeCell ref="P1:P27"/>
    <mergeCell ref="Q1:Q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view="pageLayout" zoomScaleNormal="130" zoomScaleSheetLayoutView="100" workbookViewId="0" topLeftCell="A136">
      <selection activeCell="E97" sqref="E97"/>
    </sheetView>
  </sheetViews>
  <sheetFormatPr defaultColWidth="9.00390625" defaultRowHeight="12.75"/>
  <cols>
    <col min="1" max="1" width="9.50390625" style="150" customWidth="1"/>
    <col min="2" max="2" width="59.625" style="150" customWidth="1"/>
    <col min="3" max="3" width="17.375" style="151" customWidth="1"/>
    <col min="4" max="5" width="17.375" style="172" customWidth="1"/>
    <col min="6" max="6" width="12.50390625" style="172" bestFit="1" customWidth="1"/>
    <col min="7" max="16384" width="9.375" style="172" customWidth="1"/>
  </cols>
  <sheetData>
    <row r="1" spans="1:6" ht="15.75">
      <c r="A1" s="449" t="s">
        <v>531</v>
      </c>
      <c r="B1" s="449"/>
      <c r="C1" s="449"/>
      <c r="D1" s="449"/>
      <c r="E1" s="449"/>
      <c r="F1" s="427"/>
    </row>
    <row r="2" spans="1:6" s="426" customFormat="1" ht="36" customHeight="1">
      <c r="A2" s="447" t="s">
        <v>532</v>
      </c>
      <c r="B2" s="457"/>
      <c r="C2" s="457"/>
      <c r="D2" s="457"/>
      <c r="E2" s="457"/>
      <c r="F2" s="457"/>
    </row>
    <row r="3" ht="6.75" customHeight="1"/>
    <row r="4" spans="1:5" ht="15.75" customHeight="1">
      <c r="A4" s="444" t="s">
        <v>5</v>
      </c>
      <c r="B4" s="444"/>
      <c r="C4" s="444"/>
      <c r="D4" s="444"/>
      <c r="E4" s="444"/>
    </row>
    <row r="5" spans="1:5" ht="15.75" customHeight="1" thickBot="1">
      <c r="A5" s="445" t="s">
        <v>86</v>
      </c>
      <c r="B5" s="445"/>
      <c r="C5" s="243"/>
      <c r="E5" s="243" t="str">
        <f>'1.sz.mell.'!E5</f>
        <v>Forintban!</v>
      </c>
    </row>
    <row r="6" spans="1:5" ht="15.75">
      <c r="A6" s="450" t="s">
        <v>51</v>
      </c>
      <c r="B6" s="452" t="s">
        <v>6</v>
      </c>
      <c r="C6" s="454" t="str">
        <f>+CONCATENATE(LEFT(ÖSSZEFÜGGÉSEK!A6,4),". évi")</f>
        <v>2017. évi</v>
      </c>
      <c r="D6" s="455"/>
      <c r="E6" s="456"/>
    </row>
    <row r="7" spans="1:5" ht="24.75" thickBot="1">
      <c r="A7" s="451"/>
      <c r="B7" s="453"/>
      <c r="C7" s="246" t="s">
        <v>414</v>
      </c>
      <c r="D7" s="244" t="s">
        <v>470</v>
      </c>
      <c r="E7" s="245" t="str">
        <f>+CONCATENATE(LEFT(ÖSSZEFÜGGÉSEK!A6,4),". VII. 25.",CHAR(10),"Módosítás utáni")</f>
        <v>2017. VII. 25.
Módosítás utáni</v>
      </c>
    </row>
    <row r="8" spans="1:5" s="173" customFormat="1" ht="12" customHeight="1" thickBot="1">
      <c r="A8" s="169" t="s">
        <v>380</v>
      </c>
      <c r="B8" s="170" t="s">
        <v>381</v>
      </c>
      <c r="C8" s="170" t="s">
        <v>382</v>
      </c>
      <c r="D8" s="170" t="s">
        <v>384</v>
      </c>
      <c r="E8" s="329" t="s">
        <v>474</v>
      </c>
    </row>
    <row r="9" spans="1:5" s="174" customFormat="1" ht="12" customHeight="1" thickBot="1">
      <c r="A9" s="18" t="s">
        <v>7</v>
      </c>
      <c r="B9" s="19" t="s">
        <v>145</v>
      </c>
      <c r="C9" s="161">
        <f>+C10+C11+C12+C13+C14+C15</f>
        <v>194444687</v>
      </c>
      <c r="D9" s="161">
        <f>+D10+D11+D12+D13+D14+D15</f>
        <v>0</v>
      </c>
      <c r="E9" s="98">
        <f>+E10+E11+E12+E13+E14+E15</f>
        <v>194444687</v>
      </c>
    </row>
    <row r="10" spans="1:5" s="174" customFormat="1" ht="12" customHeight="1">
      <c r="A10" s="15" t="s">
        <v>63</v>
      </c>
      <c r="B10" s="339" t="s">
        <v>146</v>
      </c>
      <c r="C10" s="237">
        <v>88997006</v>
      </c>
      <c r="D10" s="237"/>
      <c r="E10" s="340">
        <f>C10+D10</f>
        <v>88997006</v>
      </c>
    </row>
    <row r="11" spans="1:5" s="174" customFormat="1" ht="12" customHeight="1">
      <c r="A11" s="12" t="s">
        <v>64</v>
      </c>
      <c r="B11" s="176" t="s">
        <v>147</v>
      </c>
      <c r="C11" s="162">
        <v>50698816</v>
      </c>
      <c r="D11" s="162"/>
      <c r="E11" s="341">
        <f aca="true" t="shared" si="0" ref="E11:E65">C11+D11</f>
        <v>50698816</v>
      </c>
    </row>
    <row r="12" spans="1:5" s="174" customFormat="1" ht="12" customHeight="1">
      <c r="A12" s="12" t="s">
        <v>65</v>
      </c>
      <c r="B12" s="176" t="s">
        <v>148</v>
      </c>
      <c r="C12" s="162">
        <v>50631265</v>
      </c>
      <c r="D12" s="162"/>
      <c r="E12" s="341">
        <f t="shared" si="0"/>
        <v>50631265</v>
      </c>
    </row>
    <row r="13" spans="1:5" s="174" customFormat="1" ht="12" customHeight="1">
      <c r="A13" s="12" t="s">
        <v>66</v>
      </c>
      <c r="B13" s="176" t="s">
        <v>149</v>
      </c>
      <c r="C13" s="162">
        <v>4117600</v>
      </c>
      <c r="D13" s="162"/>
      <c r="E13" s="341">
        <f t="shared" si="0"/>
        <v>4117600</v>
      </c>
    </row>
    <row r="14" spans="1:5" s="174" customFormat="1" ht="12" customHeight="1">
      <c r="A14" s="12" t="s">
        <v>83</v>
      </c>
      <c r="B14" s="100" t="s">
        <v>325</v>
      </c>
      <c r="C14" s="162"/>
      <c r="D14" s="162"/>
      <c r="E14" s="341">
        <f t="shared" si="0"/>
        <v>0</v>
      </c>
    </row>
    <row r="15" spans="1:5" s="174" customFormat="1" ht="12" customHeight="1" thickBot="1">
      <c r="A15" s="16" t="s">
        <v>67</v>
      </c>
      <c r="B15" s="345" t="s">
        <v>326</v>
      </c>
      <c r="C15" s="238"/>
      <c r="D15" s="238"/>
      <c r="E15" s="346">
        <f t="shared" si="0"/>
        <v>0</v>
      </c>
    </row>
    <row r="16" spans="1:5" s="174" customFormat="1" ht="12" customHeight="1" thickBot="1">
      <c r="A16" s="18" t="s">
        <v>8</v>
      </c>
      <c r="B16" s="99" t="s">
        <v>150</v>
      </c>
      <c r="C16" s="161">
        <f>+C17+C18+C19+C20+C21</f>
        <v>36258000</v>
      </c>
      <c r="D16" s="161">
        <f>+D17+D18+D19+D20+D21</f>
        <v>-596186</v>
      </c>
      <c r="E16" s="98">
        <f>+E17+E18+E19+E20+E21</f>
        <v>35661814</v>
      </c>
    </row>
    <row r="17" spans="1:5" s="174" customFormat="1" ht="12" customHeight="1">
      <c r="A17" s="13" t="s">
        <v>69</v>
      </c>
      <c r="B17" s="175" t="s">
        <v>151</v>
      </c>
      <c r="C17" s="163"/>
      <c r="D17" s="163"/>
      <c r="E17" s="205">
        <f t="shared" si="0"/>
        <v>0</v>
      </c>
    </row>
    <row r="18" spans="1:5" s="174" customFormat="1" ht="12" customHeight="1">
      <c r="A18" s="12" t="s">
        <v>70</v>
      </c>
      <c r="B18" s="176" t="s">
        <v>152</v>
      </c>
      <c r="C18" s="162"/>
      <c r="D18" s="162"/>
      <c r="E18" s="205">
        <f t="shared" si="0"/>
        <v>0</v>
      </c>
    </row>
    <row r="19" spans="1:5" s="174" customFormat="1" ht="12" customHeight="1">
      <c r="A19" s="12" t="s">
        <v>71</v>
      </c>
      <c r="B19" s="176" t="s">
        <v>317</v>
      </c>
      <c r="C19" s="162"/>
      <c r="D19" s="162"/>
      <c r="E19" s="205">
        <f t="shared" si="0"/>
        <v>0</v>
      </c>
    </row>
    <row r="20" spans="1:5" s="174" customFormat="1" ht="12" customHeight="1">
      <c r="A20" s="12" t="s">
        <v>72</v>
      </c>
      <c r="B20" s="176" t="s">
        <v>318</v>
      </c>
      <c r="C20" s="162"/>
      <c r="D20" s="162"/>
      <c r="E20" s="205">
        <f t="shared" si="0"/>
        <v>0</v>
      </c>
    </row>
    <row r="21" spans="1:5" s="174" customFormat="1" ht="12" customHeight="1">
      <c r="A21" s="12" t="s">
        <v>73</v>
      </c>
      <c r="B21" s="176" t="s">
        <v>153</v>
      </c>
      <c r="C21" s="162">
        <v>36258000</v>
      </c>
      <c r="D21" s="250">
        <v>-596186</v>
      </c>
      <c r="E21" s="205">
        <f t="shared" si="0"/>
        <v>35661814</v>
      </c>
    </row>
    <row r="22" spans="1:5" s="174" customFormat="1" ht="12" customHeight="1" thickBot="1">
      <c r="A22" s="14" t="s">
        <v>79</v>
      </c>
      <c r="B22" s="101" t="s">
        <v>154</v>
      </c>
      <c r="C22" s="164"/>
      <c r="D22" s="164"/>
      <c r="E22" s="205">
        <f t="shared" si="0"/>
        <v>0</v>
      </c>
    </row>
    <row r="23" spans="1:5" s="174" customFormat="1" ht="12" customHeight="1" thickBot="1">
      <c r="A23" s="18" t="s">
        <v>9</v>
      </c>
      <c r="B23" s="19" t="s">
        <v>155</v>
      </c>
      <c r="C23" s="161">
        <f>+C24+C25+C26+C27+C28</f>
        <v>18000000</v>
      </c>
      <c r="D23" s="161">
        <f>+D24+D25+D26+D27+D28</f>
        <v>7000000</v>
      </c>
      <c r="E23" s="98">
        <f>+E24+E25+E26+E27+E28</f>
        <v>25000000</v>
      </c>
    </row>
    <row r="24" spans="1:5" s="174" customFormat="1" ht="12" customHeight="1">
      <c r="A24" s="13" t="s">
        <v>52</v>
      </c>
      <c r="B24" s="175" t="s">
        <v>156</v>
      </c>
      <c r="C24" s="163"/>
      <c r="D24" s="163"/>
      <c r="E24" s="205">
        <f t="shared" si="0"/>
        <v>0</v>
      </c>
    </row>
    <row r="25" spans="1:5" s="174" customFormat="1" ht="12" customHeight="1">
      <c r="A25" s="12" t="s">
        <v>53</v>
      </c>
      <c r="B25" s="176" t="s">
        <v>157</v>
      </c>
      <c r="C25" s="162"/>
      <c r="D25" s="162"/>
      <c r="E25" s="205">
        <f t="shared" si="0"/>
        <v>0</v>
      </c>
    </row>
    <row r="26" spans="1:5" s="174" customFormat="1" ht="12" customHeight="1">
      <c r="A26" s="12" t="s">
        <v>54</v>
      </c>
      <c r="B26" s="176" t="s">
        <v>319</v>
      </c>
      <c r="C26" s="162"/>
      <c r="D26" s="162"/>
      <c r="E26" s="205">
        <f t="shared" si="0"/>
        <v>0</v>
      </c>
    </row>
    <row r="27" spans="1:5" s="174" customFormat="1" ht="12" customHeight="1">
      <c r="A27" s="12" t="s">
        <v>55</v>
      </c>
      <c r="B27" s="176" t="s">
        <v>320</v>
      </c>
      <c r="C27" s="162"/>
      <c r="D27" s="162"/>
      <c r="E27" s="205">
        <f t="shared" si="0"/>
        <v>0</v>
      </c>
    </row>
    <row r="28" spans="1:5" s="174" customFormat="1" ht="12" customHeight="1">
      <c r="A28" s="12" t="s">
        <v>96</v>
      </c>
      <c r="B28" s="176" t="s">
        <v>158</v>
      </c>
      <c r="C28" s="162">
        <v>18000000</v>
      </c>
      <c r="D28" s="250">
        <v>7000000</v>
      </c>
      <c r="E28" s="205">
        <f t="shared" si="0"/>
        <v>25000000</v>
      </c>
    </row>
    <row r="29" spans="1:5" s="174" customFormat="1" ht="12" customHeight="1" thickBot="1">
      <c r="A29" s="14" t="s">
        <v>97</v>
      </c>
      <c r="B29" s="177" t="s">
        <v>159</v>
      </c>
      <c r="C29" s="164"/>
      <c r="D29" s="164">
        <v>7000000</v>
      </c>
      <c r="E29" s="205">
        <f t="shared" si="0"/>
        <v>7000000</v>
      </c>
    </row>
    <row r="30" spans="1:5" s="174" customFormat="1" ht="12" customHeight="1" thickBot="1">
      <c r="A30" s="18" t="s">
        <v>98</v>
      </c>
      <c r="B30" s="19" t="s">
        <v>467</v>
      </c>
      <c r="C30" s="167">
        <f>+C31+C32+C33+C34+C35+C36+C37</f>
        <v>44800000</v>
      </c>
      <c r="D30" s="167">
        <f>+D31+D32+D33+D34+D35+D36+D37</f>
        <v>0</v>
      </c>
      <c r="E30" s="204">
        <f>+E31+E32+E33+E34+E35+E36+E37</f>
        <v>44800000</v>
      </c>
    </row>
    <row r="31" spans="1:5" s="174" customFormat="1" ht="12" customHeight="1">
      <c r="A31" s="13" t="s">
        <v>160</v>
      </c>
      <c r="B31" s="175" t="s">
        <v>460</v>
      </c>
      <c r="C31" s="206"/>
      <c r="D31" s="206">
        <f>+D32+D33+D34</f>
        <v>0</v>
      </c>
      <c r="E31" s="205">
        <f t="shared" si="0"/>
        <v>0</v>
      </c>
    </row>
    <row r="32" spans="1:5" s="174" customFormat="1" ht="12" customHeight="1">
      <c r="A32" s="12" t="s">
        <v>161</v>
      </c>
      <c r="B32" s="176" t="s">
        <v>461</v>
      </c>
      <c r="C32" s="162"/>
      <c r="D32" s="162"/>
      <c r="E32" s="205">
        <f t="shared" si="0"/>
        <v>0</v>
      </c>
    </row>
    <row r="33" spans="1:5" s="174" customFormat="1" ht="12" customHeight="1">
      <c r="A33" s="12" t="s">
        <v>162</v>
      </c>
      <c r="B33" s="176" t="s">
        <v>462</v>
      </c>
      <c r="C33" s="162">
        <v>33000000</v>
      </c>
      <c r="D33" s="162"/>
      <c r="E33" s="205">
        <f t="shared" si="0"/>
        <v>33000000</v>
      </c>
    </row>
    <row r="34" spans="1:5" s="174" customFormat="1" ht="12" customHeight="1">
      <c r="A34" s="12" t="s">
        <v>163</v>
      </c>
      <c r="B34" s="176" t="s">
        <v>463</v>
      </c>
      <c r="C34" s="162">
        <v>300000</v>
      </c>
      <c r="D34" s="162"/>
      <c r="E34" s="205">
        <f t="shared" si="0"/>
        <v>300000</v>
      </c>
    </row>
    <row r="35" spans="1:5" s="174" customFormat="1" ht="12" customHeight="1">
      <c r="A35" s="12" t="s">
        <v>464</v>
      </c>
      <c r="B35" s="176" t="s">
        <v>164</v>
      </c>
      <c r="C35" s="162">
        <v>11000000</v>
      </c>
      <c r="D35" s="162"/>
      <c r="E35" s="205">
        <f t="shared" si="0"/>
        <v>11000000</v>
      </c>
    </row>
    <row r="36" spans="1:5" s="174" customFormat="1" ht="12" customHeight="1">
      <c r="A36" s="12" t="s">
        <v>465</v>
      </c>
      <c r="B36" s="176" t="s">
        <v>165</v>
      </c>
      <c r="C36" s="162"/>
      <c r="D36" s="162"/>
      <c r="E36" s="205">
        <f t="shared" si="0"/>
        <v>0</v>
      </c>
    </row>
    <row r="37" spans="1:5" s="174" customFormat="1" ht="12" customHeight="1" thickBot="1">
      <c r="A37" s="14" t="s">
        <v>466</v>
      </c>
      <c r="B37" s="177" t="s">
        <v>166</v>
      </c>
      <c r="C37" s="164">
        <v>500000</v>
      </c>
      <c r="D37" s="164"/>
      <c r="E37" s="347">
        <f t="shared" si="0"/>
        <v>500000</v>
      </c>
    </row>
    <row r="38" spans="1:5" s="174" customFormat="1" ht="12" customHeight="1" thickBot="1">
      <c r="A38" s="18" t="s">
        <v>11</v>
      </c>
      <c r="B38" s="19" t="s">
        <v>327</v>
      </c>
      <c r="C38" s="161">
        <f>SUM(C39:C49)</f>
        <v>10765300</v>
      </c>
      <c r="D38" s="161">
        <f>SUM(D39:D49)</f>
        <v>2924175</v>
      </c>
      <c r="E38" s="98">
        <f>SUM(E39:E49)</f>
        <v>13689475</v>
      </c>
    </row>
    <row r="39" spans="1:5" s="174" customFormat="1" ht="12" customHeight="1">
      <c r="A39" s="13" t="s">
        <v>56</v>
      </c>
      <c r="B39" s="175" t="s">
        <v>169</v>
      </c>
      <c r="C39" s="163"/>
      <c r="D39" s="163"/>
      <c r="E39" s="205">
        <f t="shared" si="0"/>
        <v>0</v>
      </c>
    </row>
    <row r="40" spans="1:5" s="174" customFormat="1" ht="12" customHeight="1">
      <c r="A40" s="12" t="s">
        <v>57</v>
      </c>
      <c r="B40" s="176" t="s">
        <v>170</v>
      </c>
      <c r="C40" s="162"/>
      <c r="D40" s="162">
        <v>2302500</v>
      </c>
      <c r="E40" s="205">
        <f t="shared" si="0"/>
        <v>2302500</v>
      </c>
    </row>
    <row r="41" spans="1:5" s="174" customFormat="1" ht="12" customHeight="1">
      <c r="A41" s="12" t="s">
        <v>58</v>
      </c>
      <c r="B41" s="176" t="s">
        <v>171</v>
      </c>
      <c r="C41" s="162"/>
      <c r="D41" s="162"/>
      <c r="E41" s="205">
        <f t="shared" si="0"/>
        <v>0</v>
      </c>
    </row>
    <row r="42" spans="1:5" s="174" customFormat="1" ht="12" customHeight="1">
      <c r="A42" s="12" t="s">
        <v>100</v>
      </c>
      <c r="B42" s="176" t="s">
        <v>172</v>
      </c>
      <c r="C42" s="162">
        <v>1490000</v>
      </c>
      <c r="D42" s="162"/>
      <c r="E42" s="205">
        <f t="shared" si="0"/>
        <v>1490000</v>
      </c>
    </row>
    <row r="43" spans="1:5" s="174" customFormat="1" ht="12" customHeight="1">
      <c r="A43" s="12" t="s">
        <v>101</v>
      </c>
      <c r="B43" s="176" t="s">
        <v>173</v>
      </c>
      <c r="C43" s="162">
        <f>6750000</f>
        <v>6750000</v>
      </c>
      <c r="D43" s="162"/>
      <c r="E43" s="205">
        <f t="shared" si="0"/>
        <v>6750000</v>
      </c>
    </row>
    <row r="44" spans="1:5" s="174" customFormat="1" ht="12" customHeight="1">
      <c r="A44" s="12" t="s">
        <v>102</v>
      </c>
      <c r="B44" s="176" t="s">
        <v>174</v>
      </c>
      <c r="C44" s="162">
        <f>882900+1823000-480600</f>
        <v>2225300</v>
      </c>
      <c r="D44" s="162">
        <v>621675</v>
      </c>
      <c r="E44" s="205">
        <f t="shared" si="0"/>
        <v>2846975</v>
      </c>
    </row>
    <row r="45" spans="1:5" s="174" customFormat="1" ht="12" customHeight="1">
      <c r="A45" s="12" t="s">
        <v>103</v>
      </c>
      <c r="B45" s="176" t="s">
        <v>175</v>
      </c>
      <c r="C45" s="162"/>
      <c r="D45" s="162"/>
      <c r="E45" s="205">
        <f t="shared" si="0"/>
        <v>0</v>
      </c>
    </row>
    <row r="46" spans="1:5" s="174" customFormat="1" ht="12" customHeight="1">
      <c r="A46" s="12" t="s">
        <v>104</v>
      </c>
      <c r="B46" s="176" t="s">
        <v>176</v>
      </c>
      <c r="C46" s="162">
        <v>300000</v>
      </c>
      <c r="D46" s="162"/>
      <c r="E46" s="205">
        <f t="shared" si="0"/>
        <v>300000</v>
      </c>
    </row>
    <row r="47" spans="1:5" s="174" customFormat="1" ht="12" customHeight="1">
      <c r="A47" s="12" t="s">
        <v>167</v>
      </c>
      <c r="B47" s="176" t="s">
        <v>177</v>
      </c>
      <c r="C47" s="165"/>
      <c r="D47" s="165"/>
      <c r="E47" s="205">
        <f t="shared" si="0"/>
        <v>0</v>
      </c>
    </row>
    <row r="48" spans="1:5" s="174" customFormat="1" ht="12" customHeight="1">
      <c r="A48" s="14" t="s">
        <v>168</v>
      </c>
      <c r="B48" s="177" t="s">
        <v>329</v>
      </c>
      <c r="C48" s="166"/>
      <c r="D48" s="166"/>
      <c r="E48" s="205">
        <f t="shared" si="0"/>
        <v>0</v>
      </c>
    </row>
    <row r="49" spans="1:5" s="174" customFormat="1" ht="12" customHeight="1" thickBot="1">
      <c r="A49" s="14" t="s">
        <v>328</v>
      </c>
      <c r="B49" s="101" t="s">
        <v>178</v>
      </c>
      <c r="C49" s="166"/>
      <c r="D49" s="166"/>
      <c r="E49" s="205">
        <f t="shared" si="0"/>
        <v>0</v>
      </c>
    </row>
    <row r="50" spans="1:5" s="174" customFormat="1" ht="12" customHeight="1" thickBot="1">
      <c r="A50" s="18" t="s">
        <v>12</v>
      </c>
      <c r="B50" s="19" t="s">
        <v>179</v>
      </c>
      <c r="C50" s="161">
        <f>SUM(C51:C55)</f>
        <v>0</v>
      </c>
      <c r="D50" s="161">
        <f>SUM(D51:D55)</f>
        <v>0</v>
      </c>
      <c r="E50" s="98">
        <f>SUM(E51:E55)</f>
        <v>0</v>
      </c>
    </row>
    <row r="51" spans="1:5" s="174" customFormat="1" ht="12" customHeight="1">
      <c r="A51" s="13" t="s">
        <v>59</v>
      </c>
      <c r="B51" s="175" t="s">
        <v>183</v>
      </c>
      <c r="C51" s="217"/>
      <c r="D51" s="217"/>
      <c r="E51" s="300">
        <f t="shared" si="0"/>
        <v>0</v>
      </c>
    </row>
    <row r="52" spans="1:5" s="174" customFormat="1" ht="12" customHeight="1">
      <c r="A52" s="12" t="s">
        <v>60</v>
      </c>
      <c r="B52" s="176" t="s">
        <v>184</v>
      </c>
      <c r="C52" s="165"/>
      <c r="D52" s="165"/>
      <c r="E52" s="300">
        <f t="shared" si="0"/>
        <v>0</v>
      </c>
    </row>
    <row r="53" spans="1:5" s="174" customFormat="1" ht="12" customHeight="1">
      <c r="A53" s="12" t="s">
        <v>180</v>
      </c>
      <c r="B53" s="176" t="s">
        <v>185</v>
      </c>
      <c r="C53" s="165"/>
      <c r="D53" s="165"/>
      <c r="E53" s="300">
        <f t="shared" si="0"/>
        <v>0</v>
      </c>
    </row>
    <row r="54" spans="1:5" s="174" customFormat="1" ht="12" customHeight="1">
      <c r="A54" s="12" t="s">
        <v>181</v>
      </c>
      <c r="B54" s="176" t="s">
        <v>186</v>
      </c>
      <c r="C54" s="165"/>
      <c r="D54" s="165"/>
      <c r="E54" s="300">
        <f t="shared" si="0"/>
        <v>0</v>
      </c>
    </row>
    <row r="55" spans="1:5" s="174" customFormat="1" ht="12" customHeight="1" thickBot="1">
      <c r="A55" s="14" t="s">
        <v>182</v>
      </c>
      <c r="B55" s="101" t="s">
        <v>187</v>
      </c>
      <c r="C55" s="166"/>
      <c r="D55" s="166"/>
      <c r="E55" s="300">
        <f t="shared" si="0"/>
        <v>0</v>
      </c>
    </row>
    <row r="56" spans="1:5" s="174" customFormat="1" ht="12" customHeight="1" thickBot="1">
      <c r="A56" s="18" t="s">
        <v>105</v>
      </c>
      <c r="B56" s="19" t="s">
        <v>188</v>
      </c>
      <c r="C56" s="161">
        <f>SUM(C57:C59)</f>
        <v>0</v>
      </c>
      <c r="D56" s="161">
        <f>SUM(D57:D59)</f>
        <v>0</v>
      </c>
      <c r="E56" s="98">
        <f>SUM(E57:E59)</f>
        <v>0</v>
      </c>
    </row>
    <row r="57" spans="1:5" s="174" customFormat="1" ht="12" customHeight="1">
      <c r="A57" s="13" t="s">
        <v>61</v>
      </c>
      <c r="B57" s="175" t="s">
        <v>189</v>
      </c>
      <c r="C57" s="163"/>
      <c r="D57" s="163"/>
      <c r="E57" s="205">
        <f t="shared" si="0"/>
        <v>0</v>
      </c>
    </row>
    <row r="58" spans="1:5" s="174" customFormat="1" ht="12" customHeight="1">
      <c r="A58" s="12" t="s">
        <v>62</v>
      </c>
      <c r="B58" s="176" t="s">
        <v>321</v>
      </c>
      <c r="C58" s="162"/>
      <c r="D58" s="162"/>
      <c r="E58" s="205">
        <f t="shared" si="0"/>
        <v>0</v>
      </c>
    </row>
    <row r="59" spans="1:5" s="174" customFormat="1" ht="12" customHeight="1">
      <c r="A59" s="12" t="s">
        <v>192</v>
      </c>
      <c r="B59" s="176" t="s">
        <v>190</v>
      </c>
      <c r="C59" s="162"/>
      <c r="D59" s="162"/>
      <c r="E59" s="205">
        <f t="shared" si="0"/>
        <v>0</v>
      </c>
    </row>
    <row r="60" spans="1:5" s="174" customFormat="1" ht="12" customHeight="1" thickBot="1">
      <c r="A60" s="14" t="s">
        <v>193</v>
      </c>
      <c r="B60" s="101" t="s">
        <v>191</v>
      </c>
      <c r="C60" s="164"/>
      <c r="D60" s="164"/>
      <c r="E60" s="205">
        <f t="shared" si="0"/>
        <v>0</v>
      </c>
    </row>
    <row r="61" spans="1:5" s="174" customFormat="1" ht="12" customHeight="1" thickBot="1">
      <c r="A61" s="18" t="s">
        <v>14</v>
      </c>
      <c r="B61" s="99" t="s">
        <v>194</v>
      </c>
      <c r="C61" s="161">
        <f>SUM(C62:C64)</f>
        <v>0</v>
      </c>
      <c r="D61" s="161">
        <f>SUM(D62:D64)</f>
        <v>145062310</v>
      </c>
      <c r="E61" s="98">
        <f>SUM(E62:E64)</f>
        <v>145062310</v>
      </c>
    </row>
    <row r="62" spans="1:5" s="174" customFormat="1" ht="12" customHeight="1">
      <c r="A62" s="13" t="s">
        <v>106</v>
      </c>
      <c r="B62" s="175" t="s">
        <v>196</v>
      </c>
      <c r="C62" s="165"/>
      <c r="D62" s="165"/>
      <c r="E62" s="298">
        <f t="shared" si="0"/>
        <v>0</v>
      </c>
    </row>
    <row r="63" spans="1:5" s="174" customFormat="1" ht="12" customHeight="1">
      <c r="A63" s="12" t="s">
        <v>107</v>
      </c>
      <c r="B63" s="176" t="s">
        <v>322</v>
      </c>
      <c r="C63" s="165"/>
      <c r="D63" s="165"/>
      <c r="E63" s="298">
        <f t="shared" si="0"/>
        <v>0</v>
      </c>
    </row>
    <row r="64" spans="1:5" s="174" customFormat="1" ht="12" customHeight="1">
      <c r="A64" s="12" t="s">
        <v>127</v>
      </c>
      <c r="B64" s="176" t="s">
        <v>197</v>
      </c>
      <c r="C64" s="165"/>
      <c r="D64" s="165">
        <v>145062310</v>
      </c>
      <c r="E64" s="298">
        <f t="shared" si="0"/>
        <v>145062310</v>
      </c>
    </row>
    <row r="65" spans="1:5" s="174" customFormat="1" ht="12" customHeight="1" thickBot="1">
      <c r="A65" s="14" t="s">
        <v>195</v>
      </c>
      <c r="B65" s="101" t="s">
        <v>198</v>
      </c>
      <c r="C65" s="165"/>
      <c r="D65" s="165">
        <v>145062310</v>
      </c>
      <c r="E65" s="298">
        <f t="shared" si="0"/>
        <v>145062310</v>
      </c>
    </row>
    <row r="66" spans="1:5" s="174" customFormat="1" ht="12" customHeight="1" thickBot="1">
      <c r="A66" s="230" t="s">
        <v>369</v>
      </c>
      <c r="B66" s="19" t="s">
        <v>199</v>
      </c>
      <c r="C66" s="167">
        <f>+C9+C16+C23+C30+C38+C50+C56+C61</f>
        <v>304267987</v>
      </c>
      <c r="D66" s="167">
        <f>+D9+D16+D23+D30+D38+D50+D56+D61</f>
        <v>154390299</v>
      </c>
      <c r="E66" s="204">
        <f>+E9+E16+E23+E30+E38+E50+E56+E61</f>
        <v>458658286</v>
      </c>
    </row>
    <row r="67" spans="1:5" s="174" customFormat="1" ht="12" customHeight="1" thickBot="1">
      <c r="A67" s="218" t="s">
        <v>200</v>
      </c>
      <c r="B67" s="99" t="s">
        <v>201</v>
      </c>
      <c r="C67" s="161">
        <f>SUM(C68:C70)</f>
        <v>0</v>
      </c>
      <c r="D67" s="161">
        <f>SUM(D68:D70)</f>
        <v>0</v>
      </c>
      <c r="E67" s="98">
        <f>SUM(E68:E70)</f>
        <v>0</v>
      </c>
    </row>
    <row r="68" spans="1:5" s="174" customFormat="1" ht="12" customHeight="1">
      <c r="A68" s="13" t="s">
        <v>232</v>
      </c>
      <c r="B68" s="175" t="s">
        <v>202</v>
      </c>
      <c r="C68" s="165"/>
      <c r="D68" s="165"/>
      <c r="E68" s="298">
        <f aca="true" t="shared" si="1" ref="E68:E89">C68+D68</f>
        <v>0</v>
      </c>
    </row>
    <row r="69" spans="1:5" s="174" customFormat="1" ht="12" customHeight="1">
      <c r="A69" s="12" t="s">
        <v>241</v>
      </c>
      <c r="B69" s="176" t="s">
        <v>203</v>
      </c>
      <c r="C69" s="165"/>
      <c r="D69" s="283"/>
      <c r="E69" s="298">
        <f t="shared" si="1"/>
        <v>0</v>
      </c>
    </row>
    <row r="70" spans="1:5" s="174" customFormat="1" ht="12" customHeight="1" thickBot="1">
      <c r="A70" s="14" t="s">
        <v>242</v>
      </c>
      <c r="B70" s="226" t="s">
        <v>354</v>
      </c>
      <c r="C70" s="165"/>
      <c r="D70" s="165"/>
      <c r="E70" s="298">
        <f t="shared" si="1"/>
        <v>0</v>
      </c>
    </row>
    <row r="71" spans="1:5" s="174" customFormat="1" ht="12" customHeight="1" thickBot="1">
      <c r="A71" s="218" t="s">
        <v>205</v>
      </c>
      <c r="B71" s="99" t="s">
        <v>206</v>
      </c>
      <c r="C71" s="161">
        <f>SUM(C72:C75)</f>
        <v>0</v>
      </c>
      <c r="D71" s="161">
        <f>SUM(D72:D75)</f>
        <v>0</v>
      </c>
      <c r="E71" s="98">
        <f>SUM(E72:E75)</f>
        <v>0</v>
      </c>
    </row>
    <row r="72" spans="1:5" s="174" customFormat="1" ht="12" customHeight="1">
      <c r="A72" s="13" t="s">
        <v>84</v>
      </c>
      <c r="B72" s="175" t="s">
        <v>207</v>
      </c>
      <c r="C72" s="165"/>
      <c r="D72" s="165"/>
      <c r="E72" s="298">
        <f t="shared" si="1"/>
        <v>0</v>
      </c>
    </row>
    <row r="73" spans="1:5" s="174" customFormat="1" ht="12" customHeight="1">
      <c r="A73" s="12" t="s">
        <v>85</v>
      </c>
      <c r="B73" s="176" t="s">
        <v>208</v>
      </c>
      <c r="C73" s="165"/>
      <c r="D73" s="165"/>
      <c r="E73" s="298">
        <f t="shared" si="1"/>
        <v>0</v>
      </c>
    </row>
    <row r="74" spans="1:5" s="174" customFormat="1" ht="12" customHeight="1">
      <c r="A74" s="12" t="s">
        <v>233</v>
      </c>
      <c r="B74" s="176" t="s">
        <v>209</v>
      </c>
      <c r="C74" s="165"/>
      <c r="D74" s="165"/>
      <c r="E74" s="298">
        <f t="shared" si="1"/>
        <v>0</v>
      </c>
    </row>
    <row r="75" spans="1:5" s="174" customFormat="1" ht="12" customHeight="1" thickBot="1">
      <c r="A75" s="14" t="s">
        <v>234</v>
      </c>
      <c r="B75" s="101" t="s">
        <v>210</v>
      </c>
      <c r="C75" s="165"/>
      <c r="D75" s="165"/>
      <c r="E75" s="298">
        <f t="shared" si="1"/>
        <v>0</v>
      </c>
    </row>
    <row r="76" spans="1:5" s="174" customFormat="1" ht="12" customHeight="1" thickBot="1">
      <c r="A76" s="218" t="s">
        <v>211</v>
      </c>
      <c r="B76" s="99" t="s">
        <v>212</v>
      </c>
      <c r="C76" s="161">
        <f>SUM(C77:C78)</f>
        <v>6375995</v>
      </c>
      <c r="D76" s="161">
        <f>SUM(D77:D78)</f>
        <v>30657300</v>
      </c>
      <c r="E76" s="98">
        <f>SUM(E77:E78)</f>
        <v>37033295</v>
      </c>
    </row>
    <row r="77" spans="1:5" s="174" customFormat="1" ht="12" customHeight="1">
      <c r="A77" s="13" t="s">
        <v>235</v>
      </c>
      <c r="B77" s="175" t="s">
        <v>213</v>
      </c>
      <c r="C77" s="165">
        <v>6375995</v>
      </c>
      <c r="D77" s="165">
        <v>30657300</v>
      </c>
      <c r="E77" s="298">
        <f t="shared" si="1"/>
        <v>37033295</v>
      </c>
    </row>
    <row r="78" spans="1:5" s="174" customFormat="1" ht="12" customHeight="1" thickBot="1">
      <c r="A78" s="14" t="s">
        <v>236</v>
      </c>
      <c r="B78" s="101" t="s">
        <v>214</v>
      </c>
      <c r="C78" s="165"/>
      <c r="D78" s="165"/>
      <c r="E78" s="298">
        <f t="shared" si="1"/>
        <v>0</v>
      </c>
    </row>
    <row r="79" spans="1:5" s="174" customFormat="1" ht="12" customHeight="1" thickBot="1">
      <c r="A79" s="218" t="s">
        <v>215</v>
      </c>
      <c r="B79" s="99" t="s">
        <v>216</v>
      </c>
      <c r="C79" s="161">
        <f>SUM(C80:C82)</f>
        <v>186684305</v>
      </c>
      <c r="D79" s="161">
        <f>SUM(D80:D82)</f>
        <v>7607903</v>
      </c>
      <c r="E79" s="98">
        <f>SUM(E80:E82)</f>
        <v>194292208</v>
      </c>
    </row>
    <row r="80" spans="1:5" s="174" customFormat="1" ht="12" customHeight="1">
      <c r="A80" s="13" t="s">
        <v>237</v>
      </c>
      <c r="B80" s="175" t="s">
        <v>217</v>
      </c>
      <c r="C80" s="165"/>
      <c r="D80" s="165">
        <v>7607903</v>
      </c>
      <c r="E80" s="298">
        <f t="shared" si="1"/>
        <v>7607903</v>
      </c>
    </row>
    <row r="81" spans="1:5" s="174" customFormat="1" ht="12" customHeight="1">
      <c r="A81" s="12" t="s">
        <v>238</v>
      </c>
      <c r="B81" s="176" t="s">
        <v>218</v>
      </c>
      <c r="C81" s="165"/>
      <c r="D81" s="165"/>
      <c r="E81" s="298">
        <f t="shared" si="1"/>
        <v>0</v>
      </c>
    </row>
    <row r="82" spans="1:5" s="174" customFormat="1" ht="12" customHeight="1" thickBot="1">
      <c r="A82" s="14" t="s">
        <v>239</v>
      </c>
      <c r="B82" s="101" t="s">
        <v>219</v>
      </c>
      <c r="C82" s="166">
        <v>186684305</v>
      </c>
      <c r="D82" s="284"/>
      <c r="E82" s="299">
        <f t="shared" si="1"/>
        <v>186684305</v>
      </c>
    </row>
    <row r="83" spans="1:5" s="174" customFormat="1" ht="12" customHeight="1" thickBot="1">
      <c r="A83" s="218" t="s">
        <v>220</v>
      </c>
      <c r="B83" s="99" t="s">
        <v>240</v>
      </c>
      <c r="C83" s="161">
        <f>SUM(C84:C87)</f>
        <v>0</v>
      </c>
      <c r="D83" s="161">
        <f>SUM(D84:D87)</f>
        <v>0</v>
      </c>
      <c r="E83" s="98">
        <f>SUM(E84:E87)</f>
        <v>0</v>
      </c>
    </row>
    <row r="84" spans="1:5" s="174" customFormat="1" ht="12" customHeight="1">
      <c r="A84" s="179" t="s">
        <v>221</v>
      </c>
      <c r="B84" s="175" t="s">
        <v>222</v>
      </c>
      <c r="C84" s="165"/>
      <c r="D84" s="165"/>
      <c r="E84" s="298">
        <f t="shared" si="1"/>
        <v>0</v>
      </c>
    </row>
    <row r="85" spans="1:5" s="174" customFormat="1" ht="12" customHeight="1">
      <c r="A85" s="180" t="s">
        <v>223</v>
      </c>
      <c r="B85" s="176" t="s">
        <v>224</v>
      </c>
      <c r="C85" s="165"/>
      <c r="D85" s="165"/>
      <c r="E85" s="298">
        <f t="shared" si="1"/>
        <v>0</v>
      </c>
    </row>
    <row r="86" spans="1:5" s="174" customFormat="1" ht="12" customHeight="1">
      <c r="A86" s="180" t="s">
        <v>225</v>
      </c>
      <c r="B86" s="176" t="s">
        <v>226</v>
      </c>
      <c r="C86" s="165"/>
      <c r="D86" s="165"/>
      <c r="E86" s="298">
        <f t="shared" si="1"/>
        <v>0</v>
      </c>
    </row>
    <row r="87" spans="1:5" s="174" customFormat="1" ht="12" customHeight="1" thickBot="1">
      <c r="A87" s="181" t="s">
        <v>227</v>
      </c>
      <c r="B87" s="101" t="s">
        <v>228</v>
      </c>
      <c r="C87" s="165"/>
      <c r="D87" s="165"/>
      <c r="E87" s="298">
        <f t="shared" si="1"/>
        <v>0</v>
      </c>
    </row>
    <row r="88" spans="1:5" s="174" customFormat="1" ht="12" customHeight="1" thickBot="1">
      <c r="A88" s="218" t="s">
        <v>229</v>
      </c>
      <c r="B88" s="99" t="s">
        <v>368</v>
      </c>
      <c r="C88" s="220"/>
      <c r="D88" s="220"/>
      <c r="E88" s="98">
        <f t="shared" si="1"/>
        <v>0</v>
      </c>
    </row>
    <row r="89" spans="1:5" s="174" customFormat="1" ht="13.5" customHeight="1" thickBot="1">
      <c r="A89" s="218" t="s">
        <v>231</v>
      </c>
      <c r="B89" s="99" t="s">
        <v>230</v>
      </c>
      <c r="C89" s="220"/>
      <c r="D89" s="220"/>
      <c r="E89" s="98">
        <f t="shared" si="1"/>
        <v>0</v>
      </c>
    </row>
    <row r="90" spans="1:5" s="174" customFormat="1" ht="15.75" customHeight="1" thickBot="1">
      <c r="A90" s="218" t="s">
        <v>243</v>
      </c>
      <c r="B90" s="182" t="s">
        <v>371</v>
      </c>
      <c r="C90" s="167">
        <f>+C67+C71+C76+C79+C83+C89+C88</f>
        <v>193060300</v>
      </c>
      <c r="D90" s="167">
        <f>+D67+D71+D76+D79+D83+D89+D88</f>
        <v>38265203</v>
      </c>
      <c r="E90" s="204">
        <f>+E67+E71+E76+E79+E83+E89+E88</f>
        <v>231325503</v>
      </c>
    </row>
    <row r="91" spans="1:5" s="174" customFormat="1" ht="25.5" customHeight="1" thickBot="1">
      <c r="A91" s="219" t="s">
        <v>370</v>
      </c>
      <c r="B91" s="183" t="s">
        <v>372</v>
      </c>
      <c r="C91" s="167">
        <f>+C66+C90</f>
        <v>497328287</v>
      </c>
      <c r="D91" s="167">
        <f>+D66+D90</f>
        <v>192655502</v>
      </c>
      <c r="E91" s="204">
        <f>+E66+E90</f>
        <v>689983789</v>
      </c>
    </row>
    <row r="92" spans="1:3" s="174" customFormat="1" ht="83.25" customHeight="1">
      <c r="A92" s="3"/>
      <c r="B92" s="4"/>
      <c r="C92" s="103"/>
    </row>
    <row r="93" spans="1:5" ht="16.5" customHeight="1">
      <c r="A93" s="444" t="s">
        <v>35</v>
      </c>
      <c r="B93" s="444"/>
      <c r="C93" s="444"/>
      <c r="D93" s="444"/>
      <c r="E93" s="444"/>
    </row>
    <row r="94" spans="1:5" s="184" customFormat="1" ht="16.5" customHeight="1" thickBot="1">
      <c r="A94" s="446" t="s">
        <v>87</v>
      </c>
      <c r="B94" s="446"/>
      <c r="C94" s="63"/>
      <c r="E94" s="63" t="str">
        <f>E5</f>
        <v>Forintban!</v>
      </c>
    </row>
    <row r="95" spans="1:5" ht="15.75">
      <c r="A95" s="450" t="s">
        <v>51</v>
      </c>
      <c r="B95" s="452" t="s">
        <v>415</v>
      </c>
      <c r="C95" s="454" t="str">
        <f>+CONCATENATE(LEFT(ÖSSZEFÜGGÉSEK!A6,4),". évi")</f>
        <v>2017. évi</v>
      </c>
      <c r="D95" s="455"/>
      <c r="E95" s="456"/>
    </row>
    <row r="96" spans="1:5" ht="24.75" thickBot="1">
      <c r="A96" s="451"/>
      <c r="B96" s="453"/>
      <c r="C96" s="246" t="s">
        <v>414</v>
      </c>
      <c r="D96" s="244" t="s">
        <v>470</v>
      </c>
      <c r="E96" s="245" t="str">
        <f>+CONCATENATE(LEFT(ÖSSZEFÜGGÉSEK!A6,4),". VII. 25.",CHAR(10),"Módosítás utáni")</f>
        <v>2017. VII. 25.
Módosítás utáni</v>
      </c>
    </row>
    <row r="97" spans="1:5" s="173" customFormat="1" ht="12" customHeight="1" thickBot="1">
      <c r="A97" s="23" t="s">
        <v>380</v>
      </c>
      <c r="B97" s="24" t="s">
        <v>381</v>
      </c>
      <c r="C97" s="24" t="s">
        <v>382</v>
      </c>
      <c r="D97" s="24" t="s">
        <v>384</v>
      </c>
      <c r="E97" s="316" t="s">
        <v>474</v>
      </c>
    </row>
    <row r="98" spans="1:5" ht="12" customHeight="1" thickBot="1">
      <c r="A98" s="18" t="s">
        <v>7</v>
      </c>
      <c r="B98" s="22" t="s">
        <v>330</v>
      </c>
      <c r="C98" s="161">
        <f>C99+C100+C101+C102+C103+C116</f>
        <v>471743695</v>
      </c>
      <c r="D98" s="161">
        <f>D99+D100+D101+D102+D103+D116</f>
        <v>-183106906</v>
      </c>
      <c r="E98" s="98">
        <f>E99+E100+E101+E102+E103+E116</f>
        <v>288636789</v>
      </c>
    </row>
    <row r="99" spans="1:5" ht="12" customHeight="1">
      <c r="A99" s="15" t="s">
        <v>63</v>
      </c>
      <c r="B99" s="8" t="s">
        <v>36</v>
      </c>
      <c r="C99" s="237">
        <v>136007878</v>
      </c>
      <c r="D99" s="237">
        <v>2220192</v>
      </c>
      <c r="E99" s="340">
        <f aca="true" t="shared" si="2" ref="E99:E132">C99+D99</f>
        <v>138228070</v>
      </c>
    </row>
    <row r="100" spans="1:5" ht="12" customHeight="1">
      <c r="A100" s="12" t="s">
        <v>64</v>
      </c>
      <c r="B100" s="6" t="s">
        <v>108</v>
      </c>
      <c r="C100" s="162">
        <v>27835053</v>
      </c>
      <c r="D100" s="162">
        <v>427622</v>
      </c>
      <c r="E100" s="341">
        <f t="shared" si="2"/>
        <v>28262675</v>
      </c>
    </row>
    <row r="101" spans="1:5" ht="12" customHeight="1">
      <c r="A101" s="12" t="s">
        <v>65</v>
      </c>
      <c r="B101" s="6" t="s">
        <v>82</v>
      </c>
      <c r="C101" s="162">
        <v>77880412</v>
      </c>
      <c r="D101" s="162">
        <v>2329585</v>
      </c>
      <c r="E101" s="341">
        <f t="shared" si="2"/>
        <v>80209997</v>
      </c>
    </row>
    <row r="102" spans="1:5" ht="12" customHeight="1">
      <c r="A102" s="12" t="s">
        <v>66</v>
      </c>
      <c r="B102" s="9" t="s">
        <v>109</v>
      </c>
      <c r="C102" s="162">
        <v>9500000</v>
      </c>
      <c r="D102" s="162"/>
      <c r="E102" s="341">
        <f t="shared" si="2"/>
        <v>9500000</v>
      </c>
    </row>
    <row r="103" spans="1:5" ht="12" customHeight="1">
      <c r="A103" s="12" t="s">
        <v>74</v>
      </c>
      <c r="B103" s="17" t="s">
        <v>110</v>
      </c>
      <c r="C103" s="410">
        <v>22636047</v>
      </c>
      <c r="D103" s="162">
        <v>3800000</v>
      </c>
      <c r="E103" s="341">
        <f t="shared" si="2"/>
        <v>26436047</v>
      </c>
    </row>
    <row r="104" spans="1:5" ht="12" customHeight="1">
      <c r="A104" s="12" t="s">
        <v>67</v>
      </c>
      <c r="B104" s="6" t="s">
        <v>335</v>
      </c>
      <c r="C104" s="410"/>
      <c r="D104" s="162"/>
      <c r="E104" s="341">
        <f t="shared" si="2"/>
        <v>0</v>
      </c>
    </row>
    <row r="105" spans="1:5" ht="12" customHeight="1">
      <c r="A105" s="12" t="s">
        <v>68</v>
      </c>
      <c r="B105" s="67" t="s">
        <v>334</v>
      </c>
      <c r="C105" s="410"/>
      <c r="D105" s="162"/>
      <c r="E105" s="341">
        <f t="shared" si="2"/>
        <v>0</v>
      </c>
    </row>
    <row r="106" spans="1:5" ht="12" customHeight="1">
      <c r="A106" s="12" t="s">
        <v>75</v>
      </c>
      <c r="B106" s="67" t="s">
        <v>333</v>
      </c>
      <c r="C106" s="410"/>
      <c r="D106" s="162"/>
      <c r="E106" s="341">
        <f t="shared" si="2"/>
        <v>0</v>
      </c>
    </row>
    <row r="107" spans="1:5" ht="12" customHeight="1">
      <c r="A107" s="12" t="s">
        <v>76</v>
      </c>
      <c r="B107" s="65" t="s">
        <v>246</v>
      </c>
      <c r="C107" s="410"/>
      <c r="D107" s="162"/>
      <c r="E107" s="341">
        <f t="shared" si="2"/>
        <v>0</v>
      </c>
    </row>
    <row r="108" spans="1:5" ht="12" customHeight="1">
      <c r="A108" s="12" t="s">
        <v>77</v>
      </c>
      <c r="B108" s="66" t="s">
        <v>247</v>
      </c>
      <c r="C108" s="410"/>
      <c r="D108" s="162"/>
      <c r="E108" s="341">
        <f t="shared" si="2"/>
        <v>0</v>
      </c>
    </row>
    <row r="109" spans="1:5" ht="12" customHeight="1">
      <c r="A109" s="12" t="s">
        <v>78</v>
      </c>
      <c r="B109" s="66" t="s">
        <v>248</v>
      </c>
      <c r="C109" s="410"/>
      <c r="D109" s="162"/>
      <c r="E109" s="341">
        <f t="shared" si="2"/>
        <v>0</v>
      </c>
    </row>
    <row r="110" spans="1:5" ht="12" customHeight="1">
      <c r="A110" s="12" t="s">
        <v>80</v>
      </c>
      <c r="B110" s="65" t="s">
        <v>249</v>
      </c>
      <c r="C110" s="410"/>
      <c r="D110" s="162"/>
      <c r="E110" s="341">
        <f t="shared" si="2"/>
        <v>0</v>
      </c>
    </row>
    <row r="111" spans="1:5" ht="12" customHeight="1">
      <c r="A111" s="12" t="s">
        <v>111</v>
      </c>
      <c r="B111" s="65" t="s">
        <v>250</v>
      </c>
      <c r="C111" s="410"/>
      <c r="D111" s="162"/>
      <c r="E111" s="341">
        <f t="shared" si="2"/>
        <v>0</v>
      </c>
    </row>
    <row r="112" spans="1:5" ht="12" customHeight="1">
      <c r="A112" s="12" t="s">
        <v>244</v>
      </c>
      <c r="B112" s="66" t="s">
        <v>251</v>
      </c>
      <c r="C112" s="410"/>
      <c r="D112" s="162"/>
      <c r="E112" s="341">
        <f t="shared" si="2"/>
        <v>0</v>
      </c>
    </row>
    <row r="113" spans="1:5" ht="12" customHeight="1">
      <c r="A113" s="11" t="s">
        <v>245</v>
      </c>
      <c r="B113" s="67" t="s">
        <v>252</v>
      </c>
      <c r="C113" s="410"/>
      <c r="D113" s="162"/>
      <c r="E113" s="341">
        <f t="shared" si="2"/>
        <v>0</v>
      </c>
    </row>
    <row r="114" spans="1:5" ht="12" customHeight="1">
      <c r="A114" s="12" t="s">
        <v>331</v>
      </c>
      <c r="B114" s="67" t="s">
        <v>253</v>
      </c>
      <c r="C114" s="410"/>
      <c r="D114" s="162"/>
      <c r="E114" s="341">
        <f t="shared" si="2"/>
        <v>0</v>
      </c>
    </row>
    <row r="115" spans="1:5" ht="12" customHeight="1">
      <c r="A115" s="14" t="s">
        <v>332</v>
      </c>
      <c r="B115" s="67" t="s">
        <v>254</v>
      </c>
      <c r="C115" s="410">
        <v>22636047</v>
      </c>
      <c r="D115" s="162">
        <v>3800000</v>
      </c>
      <c r="E115" s="341">
        <f t="shared" si="2"/>
        <v>26436047</v>
      </c>
    </row>
    <row r="116" spans="1:5" ht="12" customHeight="1">
      <c r="A116" s="12" t="s">
        <v>336</v>
      </c>
      <c r="B116" s="9" t="s">
        <v>37</v>
      </c>
      <c r="C116" s="409">
        <f>SUM(C117:C118)</f>
        <v>197884305</v>
      </c>
      <c r="D116" s="162">
        <f>SUM(D117:D118)</f>
        <v>-191884305</v>
      </c>
      <c r="E116" s="341">
        <f t="shared" si="2"/>
        <v>6000000</v>
      </c>
    </row>
    <row r="117" spans="1:5" ht="12" customHeight="1">
      <c r="A117" s="12" t="s">
        <v>337</v>
      </c>
      <c r="B117" s="6" t="s">
        <v>339</v>
      </c>
      <c r="C117" s="409">
        <v>10000000</v>
      </c>
      <c r="D117" s="162">
        <v>-4000000</v>
      </c>
      <c r="E117" s="341">
        <f t="shared" si="2"/>
        <v>6000000</v>
      </c>
    </row>
    <row r="118" spans="1:5" ht="12" customHeight="1" thickBot="1">
      <c r="A118" s="16" t="s">
        <v>338</v>
      </c>
      <c r="B118" s="229" t="s">
        <v>340</v>
      </c>
      <c r="C118" s="411">
        <v>187884305</v>
      </c>
      <c r="D118" s="238">
        <v>-187884305</v>
      </c>
      <c r="E118" s="343">
        <f t="shared" si="2"/>
        <v>0</v>
      </c>
    </row>
    <row r="119" spans="1:5" ht="12" customHeight="1" thickBot="1">
      <c r="A119" s="18" t="s">
        <v>8</v>
      </c>
      <c r="B119" s="22" t="s">
        <v>255</v>
      </c>
      <c r="C119" s="161">
        <f>+C120+C122+C124</f>
        <v>25584592</v>
      </c>
      <c r="D119" s="161">
        <f>+D120+D122+D124</f>
        <v>368154505</v>
      </c>
      <c r="E119" s="98">
        <f>+E120+E122+E124</f>
        <v>393739097</v>
      </c>
    </row>
    <row r="120" spans="1:5" ht="12" customHeight="1">
      <c r="A120" s="13" t="s">
        <v>69</v>
      </c>
      <c r="B120" s="7" t="s">
        <v>126</v>
      </c>
      <c r="C120" s="163">
        <v>3989896</v>
      </c>
      <c r="D120" s="163">
        <v>128606102</v>
      </c>
      <c r="E120" s="205">
        <f t="shared" si="2"/>
        <v>132595998</v>
      </c>
    </row>
    <row r="121" spans="1:5" ht="12" customHeight="1">
      <c r="A121" s="13" t="s">
        <v>70</v>
      </c>
      <c r="B121" s="10" t="s">
        <v>259</v>
      </c>
      <c r="C121" s="162"/>
      <c r="D121" s="162">
        <v>4000000</v>
      </c>
      <c r="E121" s="205">
        <f t="shared" si="2"/>
        <v>4000000</v>
      </c>
    </row>
    <row r="122" spans="1:5" ht="12" customHeight="1">
      <c r="A122" s="13" t="s">
        <v>71</v>
      </c>
      <c r="B122" s="10" t="s">
        <v>112</v>
      </c>
      <c r="C122" s="409">
        <v>21594696</v>
      </c>
      <c r="D122" s="162">
        <v>22285887</v>
      </c>
      <c r="E122" s="296">
        <f t="shared" si="2"/>
        <v>43880583</v>
      </c>
    </row>
    <row r="123" spans="1:5" ht="12" customHeight="1">
      <c r="A123" s="13" t="s">
        <v>72</v>
      </c>
      <c r="B123" s="10" t="s">
        <v>260</v>
      </c>
      <c r="C123" s="162"/>
      <c r="D123" s="162"/>
      <c r="E123" s="296">
        <f t="shared" si="2"/>
        <v>0</v>
      </c>
    </row>
    <row r="124" spans="1:5" ht="12" customHeight="1">
      <c r="A124" s="13" t="s">
        <v>73</v>
      </c>
      <c r="B124" s="101" t="s">
        <v>128</v>
      </c>
      <c r="C124" s="162"/>
      <c r="D124" s="162">
        <v>217262516</v>
      </c>
      <c r="E124" s="296">
        <f t="shared" si="2"/>
        <v>217262516</v>
      </c>
    </row>
    <row r="125" spans="1:5" ht="12" customHeight="1">
      <c r="A125" s="13" t="s">
        <v>79</v>
      </c>
      <c r="B125" s="100" t="s">
        <v>323</v>
      </c>
      <c r="C125" s="162"/>
      <c r="D125" s="250"/>
      <c r="E125" s="296">
        <f t="shared" si="2"/>
        <v>0</v>
      </c>
    </row>
    <row r="126" spans="1:5" ht="12" customHeight="1">
      <c r="A126" s="13" t="s">
        <v>81</v>
      </c>
      <c r="B126" s="171" t="s">
        <v>265</v>
      </c>
      <c r="C126" s="162"/>
      <c r="D126" s="250"/>
      <c r="E126" s="296">
        <f t="shared" si="2"/>
        <v>0</v>
      </c>
    </row>
    <row r="127" spans="1:5" ht="22.5">
      <c r="A127" s="13" t="s">
        <v>113</v>
      </c>
      <c r="B127" s="66" t="s">
        <v>248</v>
      </c>
      <c r="C127" s="162"/>
      <c r="D127" s="250"/>
      <c r="E127" s="296">
        <f t="shared" si="2"/>
        <v>0</v>
      </c>
    </row>
    <row r="128" spans="1:5" ht="12" customHeight="1">
      <c r="A128" s="13" t="s">
        <v>114</v>
      </c>
      <c r="B128" s="66" t="s">
        <v>264</v>
      </c>
      <c r="C128" s="162"/>
      <c r="D128" s="250"/>
      <c r="E128" s="296">
        <f t="shared" si="2"/>
        <v>0</v>
      </c>
    </row>
    <row r="129" spans="1:5" ht="12" customHeight="1">
      <c r="A129" s="13" t="s">
        <v>115</v>
      </c>
      <c r="B129" s="66" t="s">
        <v>263</v>
      </c>
      <c r="C129" s="162"/>
      <c r="D129" s="250"/>
      <c r="E129" s="296">
        <f t="shared" si="2"/>
        <v>0</v>
      </c>
    </row>
    <row r="130" spans="1:5" ht="12" customHeight="1">
      <c r="A130" s="13" t="s">
        <v>256</v>
      </c>
      <c r="B130" s="66" t="s">
        <v>251</v>
      </c>
      <c r="C130" s="162"/>
      <c r="D130" s="250"/>
      <c r="E130" s="296">
        <f t="shared" si="2"/>
        <v>0</v>
      </c>
    </row>
    <row r="131" spans="1:5" ht="12" customHeight="1">
      <c r="A131" s="13" t="s">
        <v>257</v>
      </c>
      <c r="B131" s="66" t="s">
        <v>262</v>
      </c>
      <c r="C131" s="162"/>
      <c r="D131" s="250"/>
      <c r="E131" s="296">
        <f t="shared" si="2"/>
        <v>0</v>
      </c>
    </row>
    <row r="132" spans="1:5" ht="23.25" thickBot="1">
      <c r="A132" s="11" t="s">
        <v>258</v>
      </c>
      <c r="B132" s="66" t="s">
        <v>261</v>
      </c>
      <c r="C132" s="164"/>
      <c r="D132" s="251"/>
      <c r="E132" s="297">
        <f t="shared" si="2"/>
        <v>0</v>
      </c>
    </row>
    <row r="133" spans="1:5" ht="12" customHeight="1" thickBot="1">
      <c r="A133" s="18" t="s">
        <v>9</v>
      </c>
      <c r="B133" s="59" t="s">
        <v>341</v>
      </c>
      <c r="C133" s="161">
        <f>+C98+C119</f>
        <v>497328287</v>
      </c>
      <c r="D133" s="248">
        <f>+D98+D119</f>
        <v>185047599</v>
      </c>
      <c r="E133" s="98">
        <f>+E98+E119</f>
        <v>682375886</v>
      </c>
    </row>
    <row r="134" spans="1:5" ht="12" customHeight="1" thickBot="1">
      <c r="A134" s="18" t="s">
        <v>10</v>
      </c>
      <c r="B134" s="59" t="s">
        <v>416</v>
      </c>
      <c r="C134" s="161">
        <f>+C135+C136+C137</f>
        <v>0</v>
      </c>
      <c r="D134" s="248">
        <f>+D135+D136+D137</f>
        <v>0</v>
      </c>
      <c r="E134" s="98">
        <f>+E135+E136+E137</f>
        <v>0</v>
      </c>
    </row>
    <row r="135" spans="1:5" ht="12" customHeight="1">
      <c r="A135" s="13" t="s">
        <v>160</v>
      </c>
      <c r="B135" s="10" t="s">
        <v>349</v>
      </c>
      <c r="C135" s="162"/>
      <c r="D135" s="250"/>
      <c r="E135" s="296">
        <f aca="true" t="shared" si="3" ref="E135:E157">C135+D135</f>
        <v>0</v>
      </c>
    </row>
    <row r="136" spans="1:5" ht="12" customHeight="1">
      <c r="A136" s="13" t="s">
        <v>161</v>
      </c>
      <c r="B136" s="10" t="s">
        <v>350</v>
      </c>
      <c r="C136" s="162"/>
      <c r="D136" s="250"/>
      <c r="E136" s="296">
        <f t="shared" si="3"/>
        <v>0</v>
      </c>
    </row>
    <row r="137" spans="1:5" ht="12" customHeight="1" thickBot="1">
      <c r="A137" s="11" t="s">
        <v>162</v>
      </c>
      <c r="B137" s="10" t="s">
        <v>351</v>
      </c>
      <c r="C137" s="162"/>
      <c r="D137" s="250"/>
      <c r="E137" s="296">
        <f t="shared" si="3"/>
        <v>0</v>
      </c>
    </row>
    <row r="138" spans="1:5" ht="12" customHeight="1" thickBot="1">
      <c r="A138" s="18" t="s">
        <v>11</v>
      </c>
      <c r="B138" s="59" t="s">
        <v>343</v>
      </c>
      <c r="C138" s="161">
        <f>SUM(C139:C144)</f>
        <v>0</v>
      </c>
      <c r="D138" s="248">
        <f>SUM(D139:D144)</f>
        <v>0</v>
      </c>
      <c r="E138" s="98">
        <f>SUM(E139:E144)</f>
        <v>0</v>
      </c>
    </row>
    <row r="139" spans="1:5" ht="12" customHeight="1">
      <c r="A139" s="13" t="s">
        <v>56</v>
      </c>
      <c r="B139" s="7" t="s">
        <v>352</v>
      </c>
      <c r="C139" s="162"/>
      <c r="D139" s="250"/>
      <c r="E139" s="296">
        <f t="shared" si="3"/>
        <v>0</v>
      </c>
    </row>
    <row r="140" spans="1:5" ht="12" customHeight="1">
      <c r="A140" s="13" t="s">
        <v>57</v>
      </c>
      <c r="B140" s="7" t="s">
        <v>344</v>
      </c>
      <c r="C140" s="162"/>
      <c r="D140" s="250"/>
      <c r="E140" s="296">
        <f t="shared" si="3"/>
        <v>0</v>
      </c>
    </row>
    <row r="141" spans="1:5" ht="12" customHeight="1">
      <c r="A141" s="13" t="s">
        <v>58</v>
      </c>
      <c r="B141" s="7" t="s">
        <v>345</v>
      </c>
      <c r="C141" s="162"/>
      <c r="D141" s="250"/>
      <c r="E141" s="296">
        <f t="shared" si="3"/>
        <v>0</v>
      </c>
    </row>
    <row r="142" spans="1:5" ht="12" customHeight="1">
      <c r="A142" s="13" t="s">
        <v>100</v>
      </c>
      <c r="B142" s="7" t="s">
        <v>346</v>
      </c>
      <c r="C142" s="162"/>
      <c r="D142" s="250"/>
      <c r="E142" s="296">
        <f t="shared" si="3"/>
        <v>0</v>
      </c>
    </row>
    <row r="143" spans="1:5" ht="12" customHeight="1">
      <c r="A143" s="13" t="s">
        <v>101</v>
      </c>
      <c r="B143" s="7" t="s">
        <v>347</v>
      </c>
      <c r="C143" s="162"/>
      <c r="D143" s="250"/>
      <c r="E143" s="296">
        <f t="shared" si="3"/>
        <v>0</v>
      </c>
    </row>
    <row r="144" spans="1:5" ht="12" customHeight="1" thickBot="1">
      <c r="A144" s="11" t="s">
        <v>102</v>
      </c>
      <c r="B144" s="7" t="s">
        <v>348</v>
      </c>
      <c r="C144" s="162"/>
      <c r="D144" s="250"/>
      <c r="E144" s="296">
        <f t="shared" si="3"/>
        <v>0</v>
      </c>
    </row>
    <row r="145" spans="1:5" ht="12" customHeight="1" thickBot="1">
      <c r="A145" s="18" t="s">
        <v>12</v>
      </c>
      <c r="B145" s="59" t="s">
        <v>356</v>
      </c>
      <c r="C145" s="167">
        <f>+C146+C147+C148+C149</f>
        <v>0</v>
      </c>
      <c r="D145" s="252">
        <f>+D146+D147+D148+D149</f>
        <v>7607903</v>
      </c>
      <c r="E145" s="204">
        <f>+E146+E147+E148+E149</f>
        <v>7607903</v>
      </c>
    </row>
    <row r="146" spans="1:5" ht="12" customHeight="1">
      <c r="A146" s="13" t="s">
        <v>59</v>
      </c>
      <c r="B146" s="7" t="s">
        <v>266</v>
      </c>
      <c r="C146" s="162"/>
      <c r="D146" s="250"/>
      <c r="E146" s="296">
        <f t="shared" si="3"/>
        <v>0</v>
      </c>
    </row>
    <row r="147" spans="1:5" ht="12" customHeight="1">
      <c r="A147" s="13" t="s">
        <v>60</v>
      </c>
      <c r="B147" s="7" t="s">
        <v>267</v>
      </c>
      <c r="C147" s="162"/>
      <c r="D147" s="250">
        <v>7607903</v>
      </c>
      <c r="E147" s="296">
        <f t="shared" si="3"/>
        <v>7607903</v>
      </c>
    </row>
    <row r="148" spans="1:5" ht="12" customHeight="1">
      <c r="A148" s="13" t="s">
        <v>180</v>
      </c>
      <c r="B148" s="7" t="s">
        <v>357</v>
      </c>
      <c r="C148" s="162"/>
      <c r="D148" s="250"/>
      <c r="E148" s="296">
        <f t="shared" si="3"/>
        <v>0</v>
      </c>
    </row>
    <row r="149" spans="1:5" ht="12" customHeight="1" thickBot="1">
      <c r="A149" s="11" t="s">
        <v>181</v>
      </c>
      <c r="B149" s="5" t="s">
        <v>286</v>
      </c>
      <c r="C149" s="162"/>
      <c r="D149" s="250"/>
      <c r="E149" s="296">
        <f t="shared" si="3"/>
        <v>0</v>
      </c>
    </row>
    <row r="150" spans="1:5" ht="12" customHeight="1" thickBot="1">
      <c r="A150" s="18" t="s">
        <v>13</v>
      </c>
      <c r="B150" s="59" t="s">
        <v>358</v>
      </c>
      <c r="C150" s="240">
        <f>SUM(C151:C155)</f>
        <v>0</v>
      </c>
      <c r="D150" s="253">
        <f>SUM(D151:D155)</f>
        <v>0</v>
      </c>
      <c r="E150" s="235">
        <f>SUM(E151:E155)</f>
        <v>0</v>
      </c>
    </row>
    <row r="151" spans="1:5" ht="12" customHeight="1">
      <c r="A151" s="13" t="s">
        <v>61</v>
      </c>
      <c r="B151" s="7" t="s">
        <v>353</v>
      </c>
      <c r="C151" s="162"/>
      <c r="D151" s="250"/>
      <c r="E151" s="296">
        <f t="shared" si="3"/>
        <v>0</v>
      </c>
    </row>
    <row r="152" spans="1:5" ht="12" customHeight="1">
      <c r="A152" s="13" t="s">
        <v>62</v>
      </c>
      <c r="B152" s="7" t="s">
        <v>360</v>
      </c>
      <c r="C152" s="162"/>
      <c r="D152" s="250"/>
      <c r="E152" s="296">
        <f t="shared" si="3"/>
        <v>0</v>
      </c>
    </row>
    <row r="153" spans="1:5" ht="12" customHeight="1">
      <c r="A153" s="13" t="s">
        <v>192</v>
      </c>
      <c r="B153" s="7" t="s">
        <v>355</v>
      </c>
      <c r="C153" s="162"/>
      <c r="D153" s="250"/>
      <c r="E153" s="296">
        <f t="shared" si="3"/>
        <v>0</v>
      </c>
    </row>
    <row r="154" spans="1:5" ht="12" customHeight="1">
      <c r="A154" s="13" t="s">
        <v>193</v>
      </c>
      <c r="B154" s="7" t="s">
        <v>361</v>
      </c>
      <c r="C154" s="162"/>
      <c r="D154" s="250"/>
      <c r="E154" s="296">
        <f t="shared" si="3"/>
        <v>0</v>
      </c>
    </row>
    <row r="155" spans="1:5" ht="12" customHeight="1" thickBot="1">
      <c r="A155" s="13" t="s">
        <v>359</v>
      </c>
      <c r="B155" s="7" t="s">
        <v>362</v>
      </c>
      <c r="C155" s="162"/>
      <c r="D155" s="250"/>
      <c r="E155" s="297">
        <f t="shared" si="3"/>
        <v>0</v>
      </c>
    </row>
    <row r="156" spans="1:5" ht="12" customHeight="1" thickBot="1">
      <c r="A156" s="18" t="s">
        <v>14</v>
      </c>
      <c r="B156" s="59" t="s">
        <v>363</v>
      </c>
      <c r="C156" s="241"/>
      <c r="D156" s="254"/>
      <c r="E156" s="304">
        <f t="shared" si="3"/>
        <v>0</v>
      </c>
    </row>
    <row r="157" spans="1:5" ht="12" customHeight="1" thickBot="1">
      <c r="A157" s="18" t="s">
        <v>15</v>
      </c>
      <c r="B157" s="59" t="s">
        <v>364</v>
      </c>
      <c r="C157" s="241"/>
      <c r="D157" s="254"/>
      <c r="E157" s="205">
        <f t="shared" si="3"/>
        <v>0</v>
      </c>
    </row>
    <row r="158" spans="1:9" ht="15" customHeight="1" thickBot="1">
      <c r="A158" s="18" t="s">
        <v>16</v>
      </c>
      <c r="B158" s="59" t="s">
        <v>366</v>
      </c>
      <c r="C158" s="242">
        <f>+C134+C138+C145+C150+C156+C157</f>
        <v>0</v>
      </c>
      <c r="D158" s="255">
        <f>+D134+D138+D145+D150+D156+D157</f>
        <v>7607903</v>
      </c>
      <c r="E158" s="236">
        <f>+E134+E138+E145+E150+E156+E157</f>
        <v>7607903</v>
      </c>
      <c r="F158" s="185"/>
      <c r="G158" s="186"/>
      <c r="H158" s="186"/>
      <c r="I158" s="186"/>
    </row>
    <row r="159" spans="1:5" s="174" customFormat="1" ht="12.75" customHeight="1" thickBot="1">
      <c r="A159" s="102" t="s">
        <v>17</v>
      </c>
      <c r="B159" s="149" t="s">
        <v>365</v>
      </c>
      <c r="C159" s="242">
        <f>+C133+C158</f>
        <v>497328287</v>
      </c>
      <c r="D159" s="255">
        <f>+D133+D158</f>
        <v>192655502</v>
      </c>
      <c r="E159" s="236">
        <f>+E133+E158</f>
        <v>689983789</v>
      </c>
    </row>
    <row r="160" ht="5.25" customHeight="1"/>
    <row r="161" spans="1:5" ht="15.75">
      <c r="A161" s="448" t="s">
        <v>268</v>
      </c>
      <c r="B161" s="448"/>
      <c r="C161" s="448"/>
      <c r="D161" s="448"/>
      <c r="E161" s="448"/>
    </row>
    <row r="162" spans="1:5" ht="15" customHeight="1" thickBot="1">
      <c r="A162" s="445" t="s">
        <v>88</v>
      </c>
      <c r="B162" s="445"/>
      <c r="C162" s="104"/>
      <c r="E162" s="104" t="str">
        <f>E94</f>
        <v>Forintban!</v>
      </c>
    </row>
    <row r="163" spans="1:5" ht="25.5" customHeight="1" thickBot="1">
      <c r="A163" s="18">
        <v>1</v>
      </c>
      <c r="B163" s="22" t="s">
        <v>367</v>
      </c>
      <c r="C163" s="247">
        <f>+C66-C133</f>
        <v>-193060300</v>
      </c>
      <c r="D163" s="161">
        <f>+D66-D133</f>
        <v>-30657300</v>
      </c>
      <c r="E163" s="98">
        <f>+E66-E133</f>
        <v>-223717600</v>
      </c>
    </row>
    <row r="164" spans="1:5" ht="32.25" customHeight="1" thickBot="1">
      <c r="A164" s="18" t="s">
        <v>8</v>
      </c>
      <c r="B164" s="22" t="s">
        <v>373</v>
      </c>
      <c r="C164" s="161">
        <f>+C90-C158</f>
        <v>193060300</v>
      </c>
      <c r="D164" s="161">
        <f>+D90-D158</f>
        <v>30657300</v>
      </c>
      <c r="E164" s="98">
        <f>+E90-E158</f>
        <v>223717600</v>
      </c>
    </row>
  </sheetData>
  <sheetProtection/>
  <mergeCells count="14">
    <mergeCell ref="A2:F2"/>
    <mergeCell ref="A1:E1"/>
    <mergeCell ref="A94:B94"/>
    <mergeCell ref="A95:A96"/>
    <mergeCell ref="B95:B96"/>
    <mergeCell ref="C95:E95"/>
    <mergeCell ref="A4:E4"/>
    <mergeCell ref="A161:E161"/>
    <mergeCell ref="A162:B162"/>
    <mergeCell ref="A5:B5"/>
    <mergeCell ref="A6:A7"/>
    <mergeCell ref="B6:B7"/>
    <mergeCell ref="C6:E6"/>
    <mergeCell ref="A93:E93"/>
  </mergeCells>
  <printOptions horizontalCentered="1"/>
  <pageMargins left="0.7874015748031497" right="0.7874015748031497" top="0.931875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&amp;R&amp;"Times New Roman CE,Félkövér dőlt"&amp;11 2. melléklet  a 9/2017. (VII. 25.) önkormányzati rendelethez</oddHeader>
  </headerFooter>
  <rowBreaks count="2" manualBreakCount="2">
    <brk id="78" max="4" man="1"/>
    <brk id="9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view="pageLayout" zoomScaleNormal="130" zoomScaleSheetLayoutView="100" workbookViewId="0" topLeftCell="A94">
      <selection activeCell="E97" sqref="E97"/>
    </sheetView>
  </sheetViews>
  <sheetFormatPr defaultColWidth="9.00390625" defaultRowHeight="12.75"/>
  <cols>
    <col min="1" max="1" width="9.50390625" style="150" customWidth="1"/>
    <col min="2" max="2" width="59.625" style="150" customWidth="1"/>
    <col min="3" max="3" width="17.375" style="151" customWidth="1"/>
    <col min="4" max="5" width="17.375" style="172" customWidth="1"/>
    <col min="6" max="16384" width="9.375" style="172" customWidth="1"/>
  </cols>
  <sheetData>
    <row r="1" spans="1:5" ht="15.75">
      <c r="A1" s="449" t="s">
        <v>534</v>
      </c>
      <c r="B1" s="449"/>
      <c r="C1" s="449"/>
      <c r="D1" s="449"/>
      <c r="E1" s="449"/>
    </row>
    <row r="2" spans="1:5" ht="30.75" customHeight="1">
      <c r="A2" s="447" t="s">
        <v>533</v>
      </c>
      <c r="B2" s="448"/>
      <c r="C2" s="448"/>
      <c r="D2" s="448"/>
      <c r="E2" s="448"/>
    </row>
    <row r="3" ht="8.25" customHeight="1"/>
    <row r="4" spans="1:5" ht="15.75" customHeight="1">
      <c r="A4" s="444" t="s">
        <v>5</v>
      </c>
      <c r="B4" s="444"/>
      <c r="C4" s="444"/>
      <c r="D4" s="444"/>
      <c r="E4" s="444"/>
    </row>
    <row r="5" spans="1:5" ht="15.75" customHeight="1" thickBot="1">
      <c r="A5" s="445" t="s">
        <v>86</v>
      </c>
      <c r="B5" s="445"/>
      <c r="C5" s="243"/>
      <c r="E5" s="243" t="str">
        <f>'2.sz.mell.'!E5</f>
        <v>Forintban!</v>
      </c>
    </row>
    <row r="6" spans="1:5" ht="15.75">
      <c r="A6" s="450" t="s">
        <v>51</v>
      </c>
      <c r="B6" s="452" t="s">
        <v>6</v>
      </c>
      <c r="C6" s="454" t="str">
        <f>+CONCATENATE(LEFT(ÖSSZEFÜGGÉSEK!A6,4),". évi")</f>
        <v>2017. évi</v>
      </c>
      <c r="D6" s="455"/>
      <c r="E6" s="456"/>
    </row>
    <row r="7" spans="1:5" ht="24.75" thickBot="1">
      <c r="A7" s="451"/>
      <c r="B7" s="453"/>
      <c r="C7" s="246" t="s">
        <v>414</v>
      </c>
      <c r="D7" s="244" t="s">
        <v>470</v>
      </c>
      <c r="E7" s="245" t="str">
        <f>+CONCATENATE(LEFT(ÖSSZEFÜGGÉSEK!A6,4),". VII. 25.",CHAR(10),"Módosítás utáni")</f>
        <v>2017. VII. 25.
Módosítás utáni</v>
      </c>
    </row>
    <row r="8" spans="1:5" s="173" customFormat="1" ht="12" customHeight="1" thickBot="1">
      <c r="A8" s="169" t="s">
        <v>380</v>
      </c>
      <c r="B8" s="170" t="s">
        <v>381</v>
      </c>
      <c r="C8" s="170" t="s">
        <v>382</v>
      </c>
      <c r="D8" s="170" t="s">
        <v>384</v>
      </c>
      <c r="E8" s="329" t="s">
        <v>474</v>
      </c>
    </row>
    <row r="9" spans="1:5" s="174" customFormat="1" ht="12" customHeight="1" thickBot="1">
      <c r="A9" s="18" t="s">
        <v>7</v>
      </c>
      <c r="B9" s="19" t="s">
        <v>145</v>
      </c>
      <c r="C9" s="161">
        <f>+C10+C11+C12+C13+C14+C15</f>
        <v>12091446</v>
      </c>
      <c r="D9" s="161">
        <f>+D10+D11+D12+D13+D14+D15</f>
        <v>0</v>
      </c>
      <c r="E9" s="98">
        <f>+E10+E11+E12+E13+E14+E15</f>
        <v>12091446</v>
      </c>
    </row>
    <row r="10" spans="1:5" s="174" customFormat="1" ht="12" customHeight="1">
      <c r="A10" s="15" t="s">
        <v>63</v>
      </c>
      <c r="B10" s="339" t="s">
        <v>146</v>
      </c>
      <c r="C10" s="237">
        <v>6131446</v>
      </c>
      <c r="D10" s="237"/>
      <c r="E10" s="340">
        <f>C10+D10</f>
        <v>6131446</v>
      </c>
    </row>
    <row r="11" spans="1:5" s="174" customFormat="1" ht="12" customHeight="1">
      <c r="A11" s="12" t="s">
        <v>64</v>
      </c>
      <c r="B11" s="176" t="s">
        <v>147</v>
      </c>
      <c r="C11" s="162"/>
      <c r="D11" s="162"/>
      <c r="E11" s="341">
        <f aca="true" t="shared" si="0" ref="E11:E65">C11+D11</f>
        <v>0</v>
      </c>
    </row>
    <row r="12" spans="1:5" s="174" customFormat="1" ht="12" customHeight="1">
      <c r="A12" s="12" t="s">
        <v>65</v>
      </c>
      <c r="B12" s="176" t="s">
        <v>148</v>
      </c>
      <c r="C12" s="162">
        <v>5960000</v>
      </c>
      <c r="D12" s="162"/>
      <c r="E12" s="341">
        <f t="shared" si="0"/>
        <v>5960000</v>
      </c>
    </row>
    <row r="13" spans="1:5" s="174" customFormat="1" ht="12" customHeight="1">
      <c r="A13" s="12" t="s">
        <v>66</v>
      </c>
      <c r="B13" s="176" t="s">
        <v>149</v>
      </c>
      <c r="C13" s="162"/>
      <c r="D13" s="162"/>
      <c r="E13" s="341">
        <f t="shared" si="0"/>
        <v>0</v>
      </c>
    </row>
    <row r="14" spans="1:5" s="174" customFormat="1" ht="12" customHeight="1">
      <c r="A14" s="12" t="s">
        <v>83</v>
      </c>
      <c r="B14" s="100" t="s">
        <v>325</v>
      </c>
      <c r="C14" s="162"/>
      <c r="D14" s="162"/>
      <c r="E14" s="341">
        <f t="shared" si="0"/>
        <v>0</v>
      </c>
    </row>
    <row r="15" spans="1:5" s="174" customFormat="1" ht="12" customHeight="1" thickBot="1">
      <c r="A15" s="16" t="s">
        <v>67</v>
      </c>
      <c r="B15" s="345" t="s">
        <v>326</v>
      </c>
      <c r="C15" s="238"/>
      <c r="D15" s="238"/>
      <c r="E15" s="343">
        <f t="shared" si="0"/>
        <v>0</v>
      </c>
    </row>
    <row r="16" spans="1:5" s="174" customFormat="1" ht="12" customHeight="1" thickBot="1">
      <c r="A16" s="227" t="s">
        <v>8</v>
      </c>
      <c r="B16" s="348" t="s">
        <v>150</v>
      </c>
      <c r="C16" s="239">
        <f>+C17+C18+C19+C20+C21</f>
        <v>1080000</v>
      </c>
      <c r="D16" s="239">
        <f>+D17+D18+D19+D20+D21</f>
        <v>123746</v>
      </c>
      <c r="E16" s="234">
        <f>+E17+E18+E19+E20+E21</f>
        <v>1203746</v>
      </c>
    </row>
    <row r="17" spans="1:5" s="174" customFormat="1" ht="12" customHeight="1">
      <c r="A17" s="13" t="s">
        <v>69</v>
      </c>
      <c r="B17" s="175" t="s">
        <v>151</v>
      </c>
      <c r="C17" s="163"/>
      <c r="D17" s="163"/>
      <c r="E17" s="205">
        <f t="shared" si="0"/>
        <v>0</v>
      </c>
    </row>
    <row r="18" spans="1:5" s="174" customFormat="1" ht="12" customHeight="1">
      <c r="A18" s="12" t="s">
        <v>70</v>
      </c>
      <c r="B18" s="176" t="s">
        <v>152</v>
      </c>
      <c r="C18" s="162"/>
      <c r="D18" s="162"/>
      <c r="E18" s="205">
        <f t="shared" si="0"/>
        <v>0</v>
      </c>
    </row>
    <row r="19" spans="1:5" s="174" customFormat="1" ht="12" customHeight="1">
      <c r="A19" s="12" t="s">
        <v>71</v>
      </c>
      <c r="B19" s="176" t="s">
        <v>317</v>
      </c>
      <c r="C19" s="162"/>
      <c r="D19" s="162"/>
      <c r="E19" s="205">
        <f t="shared" si="0"/>
        <v>0</v>
      </c>
    </row>
    <row r="20" spans="1:5" s="174" customFormat="1" ht="12" customHeight="1">
      <c r="A20" s="12" t="s">
        <v>72</v>
      </c>
      <c r="B20" s="176" t="s">
        <v>318</v>
      </c>
      <c r="C20" s="162"/>
      <c r="D20" s="162"/>
      <c r="E20" s="205">
        <f t="shared" si="0"/>
        <v>0</v>
      </c>
    </row>
    <row r="21" spans="1:5" s="174" customFormat="1" ht="12" customHeight="1">
      <c r="A21" s="12" t="s">
        <v>73</v>
      </c>
      <c r="B21" s="176" t="s">
        <v>153</v>
      </c>
      <c r="C21" s="162">
        <v>1080000</v>
      </c>
      <c r="D21" s="250">
        <v>123746</v>
      </c>
      <c r="E21" s="205">
        <f t="shared" si="0"/>
        <v>1203746</v>
      </c>
    </row>
    <row r="22" spans="1:5" s="174" customFormat="1" ht="12" customHeight="1" thickBot="1">
      <c r="A22" s="14" t="s">
        <v>79</v>
      </c>
      <c r="B22" s="101" t="s">
        <v>154</v>
      </c>
      <c r="C22" s="164"/>
      <c r="D22" s="164"/>
      <c r="E22" s="205">
        <f t="shared" si="0"/>
        <v>0</v>
      </c>
    </row>
    <row r="23" spans="1:5" s="174" customFormat="1" ht="12" customHeight="1" thickBot="1">
      <c r="A23" s="18" t="s">
        <v>9</v>
      </c>
      <c r="B23" s="19" t="s">
        <v>155</v>
      </c>
      <c r="C23" s="161">
        <f>+C24+C25+C26+C27+C28</f>
        <v>0</v>
      </c>
      <c r="D23" s="161">
        <f>+D24+D25+D26+D27+D28</f>
        <v>0</v>
      </c>
      <c r="E23" s="98">
        <f>+E24+E25+E26+E27+E28</f>
        <v>0</v>
      </c>
    </row>
    <row r="24" spans="1:5" s="174" customFormat="1" ht="12" customHeight="1">
      <c r="A24" s="13" t="s">
        <v>52</v>
      </c>
      <c r="B24" s="175" t="s">
        <v>156</v>
      </c>
      <c r="C24" s="163"/>
      <c r="D24" s="163"/>
      <c r="E24" s="205">
        <f t="shared" si="0"/>
        <v>0</v>
      </c>
    </row>
    <row r="25" spans="1:5" s="174" customFormat="1" ht="12" customHeight="1">
      <c r="A25" s="12" t="s">
        <v>53</v>
      </c>
      <c r="B25" s="176" t="s">
        <v>157</v>
      </c>
      <c r="C25" s="162"/>
      <c r="D25" s="162"/>
      <c r="E25" s="205">
        <f t="shared" si="0"/>
        <v>0</v>
      </c>
    </row>
    <row r="26" spans="1:5" s="174" customFormat="1" ht="12" customHeight="1">
      <c r="A26" s="12" t="s">
        <v>54</v>
      </c>
      <c r="B26" s="176" t="s">
        <v>319</v>
      </c>
      <c r="C26" s="162"/>
      <c r="D26" s="162"/>
      <c r="E26" s="205">
        <f t="shared" si="0"/>
        <v>0</v>
      </c>
    </row>
    <row r="27" spans="1:5" s="174" customFormat="1" ht="12" customHeight="1">
      <c r="A27" s="12" t="s">
        <v>55</v>
      </c>
      <c r="B27" s="176" t="s">
        <v>320</v>
      </c>
      <c r="C27" s="162"/>
      <c r="D27" s="162"/>
      <c r="E27" s="205">
        <f t="shared" si="0"/>
        <v>0</v>
      </c>
    </row>
    <row r="28" spans="1:5" s="174" customFormat="1" ht="12" customHeight="1">
      <c r="A28" s="12" t="s">
        <v>96</v>
      </c>
      <c r="B28" s="176" t="s">
        <v>158</v>
      </c>
      <c r="C28" s="162"/>
      <c r="D28" s="162"/>
      <c r="E28" s="205">
        <f t="shared" si="0"/>
        <v>0</v>
      </c>
    </row>
    <row r="29" spans="1:5" s="174" customFormat="1" ht="12" customHeight="1" thickBot="1">
      <c r="A29" s="14" t="s">
        <v>97</v>
      </c>
      <c r="B29" s="177" t="s">
        <v>159</v>
      </c>
      <c r="C29" s="164"/>
      <c r="D29" s="164"/>
      <c r="E29" s="205">
        <f t="shared" si="0"/>
        <v>0</v>
      </c>
    </row>
    <row r="30" spans="1:5" s="174" customFormat="1" ht="12" customHeight="1" thickBot="1">
      <c r="A30" s="18" t="s">
        <v>98</v>
      </c>
      <c r="B30" s="19" t="s">
        <v>467</v>
      </c>
      <c r="C30" s="167">
        <f>+C31+C32+C33+C34+C35+C36+C37</f>
        <v>0</v>
      </c>
      <c r="D30" s="167">
        <f>+D31+D32+D33+D34+D35+D36+D37</f>
        <v>0</v>
      </c>
      <c r="E30" s="204">
        <f>+E31+E32+E33+E34+E35+E36+E37</f>
        <v>0</v>
      </c>
    </row>
    <row r="31" spans="1:5" s="174" customFormat="1" ht="12" customHeight="1">
      <c r="A31" s="13" t="s">
        <v>160</v>
      </c>
      <c r="B31" s="175" t="s">
        <v>460</v>
      </c>
      <c r="C31" s="206"/>
      <c r="D31" s="206">
        <f>+D32+D33+D34</f>
        <v>0</v>
      </c>
      <c r="E31" s="205">
        <f t="shared" si="0"/>
        <v>0</v>
      </c>
    </row>
    <row r="32" spans="1:5" s="174" customFormat="1" ht="12" customHeight="1">
      <c r="A32" s="12" t="s">
        <v>161</v>
      </c>
      <c r="B32" s="176" t="s">
        <v>461</v>
      </c>
      <c r="C32" s="162"/>
      <c r="D32" s="162"/>
      <c r="E32" s="205">
        <f t="shared" si="0"/>
        <v>0</v>
      </c>
    </row>
    <row r="33" spans="1:5" s="174" customFormat="1" ht="12" customHeight="1">
      <c r="A33" s="12" t="s">
        <v>162</v>
      </c>
      <c r="B33" s="176" t="s">
        <v>462</v>
      </c>
      <c r="C33" s="162"/>
      <c r="D33" s="162"/>
      <c r="E33" s="205">
        <f t="shared" si="0"/>
        <v>0</v>
      </c>
    </row>
    <row r="34" spans="1:5" s="174" customFormat="1" ht="12" customHeight="1">
      <c r="A34" s="12" t="s">
        <v>163</v>
      </c>
      <c r="B34" s="176" t="s">
        <v>463</v>
      </c>
      <c r="C34" s="162"/>
      <c r="D34" s="162"/>
      <c r="E34" s="205">
        <f t="shared" si="0"/>
        <v>0</v>
      </c>
    </row>
    <row r="35" spans="1:5" s="174" customFormat="1" ht="12" customHeight="1">
      <c r="A35" s="12" t="s">
        <v>464</v>
      </c>
      <c r="B35" s="176" t="s">
        <v>164</v>
      </c>
      <c r="C35" s="162"/>
      <c r="D35" s="162"/>
      <c r="E35" s="205">
        <f t="shared" si="0"/>
        <v>0</v>
      </c>
    </row>
    <row r="36" spans="1:5" s="174" customFormat="1" ht="12" customHeight="1">
      <c r="A36" s="12" t="s">
        <v>465</v>
      </c>
      <c r="B36" s="176" t="s">
        <v>165</v>
      </c>
      <c r="C36" s="162"/>
      <c r="D36" s="162"/>
      <c r="E36" s="205">
        <f t="shared" si="0"/>
        <v>0</v>
      </c>
    </row>
    <row r="37" spans="1:5" s="174" customFormat="1" ht="12" customHeight="1" thickBot="1">
      <c r="A37" s="14" t="s">
        <v>466</v>
      </c>
      <c r="B37" s="177" t="s">
        <v>166</v>
      </c>
      <c r="C37" s="164"/>
      <c r="D37" s="164"/>
      <c r="E37" s="205">
        <f t="shared" si="0"/>
        <v>0</v>
      </c>
    </row>
    <row r="38" spans="1:5" s="174" customFormat="1" ht="12" customHeight="1" thickBot="1">
      <c r="A38" s="18" t="s">
        <v>11</v>
      </c>
      <c r="B38" s="19" t="s">
        <v>327</v>
      </c>
      <c r="C38" s="161">
        <f>SUM(C39:C49)</f>
        <v>2260600</v>
      </c>
      <c r="D38" s="161">
        <f>SUM(D39:D49)</f>
        <v>0</v>
      </c>
      <c r="E38" s="98">
        <f>SUM(E39:E49)</f>
        <v>2260600</v>
      </c>
    </row>
    <row r="39" spans="1:5" s="174" customFormat="1" ht="12" customHeight="1">
      <c r="A39" s="13" t="s">
        <v>56</v>
      </c>
      <c r="B39" s="175" t="s">
        <v>169</v>
      </c>
      <c r="C39" s="163"/>
      <c r="D39" s="163"/>
      <c r="E39" s="205">
        <f t="shared" si="0"/>
        <v>0</v>
      </c>
    </row>
    <row r="40" spans="1:5" s="174" customFormat="1" ht="12" customHeight="1">
      <c r="A40" s="12" t="s">
        <v>57</v>
      </c>
      <c r="B40" s="176" t="s">
        <v>170</v>
      </c>
      <c r="C40" s="162"/>
      <c r="D40" s="162"/>
      <c r="E40" s="205">
        <f t="shared" si="0"/>
        <v>0</v>
      </c>
    </row>
    <row r="41" spans="1:5" s="174" customFormat="1" ht="12" customHeight="1">
      <c r="A41" s="12" t="s">
        <v>58</v>
      </c>
      <c r="B41" s="176" t="s">
        <v>171</v>
      </c>
      <c r="C41" s="162"/>
      <c r="D41" s="162"/>
      <c r="E41" s="205">
        <f t="shared" si="0"/>
        <v>0</v>
      </c>
    </row>
    <row r="42" spans="1:5" s="174" customFormat="1" ht="12" customHeight="1">
      <c r="A42" s="12" t="s">
        <v>100</v>
      </c>
      <c r="B42" s="176" t="s">
        <v>172</v>
      </c>
      <c r="C42" s="162"/>
      <c r="D42" s="162"/>
      <c r="E42" s="205">
        <f t="shared" si="0"/>
        <v>0</v>
      </c>
    </row>
    <row r="43" spans="1:5" s="174" customFormat="1" ht="12" customHeight="1">
      <c r="A43" s="12" t="s">
        <v>101</v>
      </c>
      <c r="B43" s="176" t="s">
        <v>173</v>
      </c>
      <c r="C43" s="162">
        <v>1780000</v>
      </c>
      <c r="D43" s="162"/>
      <c r="E43" s="205">
        <f t="shared" si="0"/>
        <v>1780000</v>
      </c>
    </row>
    <row r="44" spans="1:5" s="174" customFormat="1" ht="12" customHeight="1">
      <c r="A44" s="12" t="s">
        <v>102</v>
      </c>
      <c r="B44" s="176" t="s">
        <v>174</v>
      </c>
      <c r="C44" s="162">
        <v>480600</v>
      </c>
      <c r="D44" s="162"/>
      <c r="E44" s="205">
        <f t="shared" si="0"/>
        <v>480600</v>
      </c>
    </row>
    <row r="45" spans="1:5" s="174" customFormat="1" ht="12" customHeight="1">
      <c r="A45" s="12" t="s">
        <v>103</v>
      </c>
      <c r="B45" s="176" t="s">
        <v>175</v>
      </c>
      <c r="C45" s="162"/>
      <c r="D45" s="162"/>
      <c r="E45" s="205">
        <f t="shared" si="0"/>
        <v>0</v>
      </c>
    </row>
    <row r="46" spans="1:5" s="174" customFormat="1" ht="12" customHeight="1">
      <c r="A46" s="12" t="s">
        <v>104</v>
      </c>
      <c r="B46" s="176" t="s">
        <v>176</v>
      </c>
      <c r="C46" s="162"/>
      <c r="D46" s="162"/>
      <c r="E46" s="205">
        <f t="shared" si="0"/>
        <v>0</v>
      </c>
    </row>
    <row r="47" spans="1:5" s="174" customFormat="1" ht="12" customHeight="1">
      <c r="A47" s="12" t="s">
        <v>167</v>
      </c>
      <c r="B47" s="176" t="s">
        <v>177</v>
      </c>
      <c r="C47" s="165"/>
      <c r="D47" s="165"/>
      <c r="E47" s="205">
        <f t="shared" si="0"/>
        <v>0</v>
      </c>
    </row>
    <row r="48" spans="1:5" s="174" customFormat="1" ht="12" customHeight="1">
      <c r="A48" s="14" t="s">
        <v>168</v>
      </c>
      <c r="B48" s="177" t="s">
        <v>329</v>
      </c>
      <c r="C48" s="166"/>
      <c r="D48" s="166"/>
      <c r="E48" s="205">
        <f t="shared" si="0"/>
        <v>0</v>
      </c>
    </row>
    <row r="49" spans="1:5" s="174" customFormat="1" ht="12" customHeight="1" thickBot="1">
      <c r="A49" s="14" t="s">
        <v>328</v>
      </c>
      <c r="B49" s="101" t="s">
        <v>178</v>
      </c>
      <c r="C49" s="166"/>
      <c r="D49" s="166"/>
      <c r="E49" s="205">
        <f t="shared" si="0"/>
        <v>0</v>
      </c>
    </row>
    <row r="50" spans="1:5" s="174" customFormat="1" ht="12" customHeight="1" thickBot="1">
      <c r="A50" s="18" t="s">
        <v>12</v>
      </c>
      <c r="B50" s="19" t="s">
        <v>179</v>
      </c>
      <c r="C50" s="161">
        <f>SUM(C51:C55)</f>
        <v>0</v>
      </c>
      <c r="D50" s="161">
        <f>SUM(D51:D55)</f>
        <v>0</v>
      </c>
      <c r="E50" s="98">
        <f>SUM(E51:E55)</f>
        <v>0</v>
      </c>
    </row>
    <row r="51" spans="1:5" s="174" customFormat="1" ht="12" customHeight="1">
      <c r="A51" s="13" t="s">
        <v>59</v>
      </c>
      <c r="B51" s="175" t="s">
        <v>183</v>
      </c>
      <c r="C51" s="217"/>
      <c r="D51" s="217"/>
      <c r="E51" s="300">
        <f t="shared" si="0"/>
        <v>0</v>
      </c>
    </row>
    <row r="52" spans="1:5" s="174" customFormat="1" ht="12" customHeight="1">
      <c r="A52" s="12" t="s">
        <v>60</v>
      </c>
      <c r="B52" s="176" t="s">
        <v>184</v>
      </c>
      <c r="C52" s="165"/>
      <c r="D52" s="165"/>
      <c r="E52" s="300">
        <f t="shared" si="0"/>
        <v>0</v>
      </c>
    </row>
    <row r="53" spans="1:5" s="174" customFormat="1" ht="12" customHeight="1">
      <c r="A53" s="12" t="s">
        <v>180</v>
      </c>
      <c r="B53" s="176" t="s">
        <v>185</v>
      </c>
      <c r="C53" s="165"/>
      <c r="D53" s="165"/>
      <c r="E53" s="300">
        <f t="shared" si="0"/>
        <v>0</v>
      </c>
    </row>
    <row r="54" spans="1:5" s="174" customFormat="1" ht="12" customHeight="1">
      <c r="A54" s="12" t="s">
        <v>181</v>
      </c>
      <c r="B54" s="176" t="s">
        <v>186</v>
      </c>
      <c r="C54" s="165"/>
      <c r="D54" s="165"/>
      <c r="E54" s="300">
        <f t="shared" si="0"/>
        <v>0</v>
      </c>
    </row>
    <row r="55" spans="1:5" s="174" customFormat="1" ht="12" customHeight="1" thickBot="1">
      <c r="A55" s="14" t="s">
        <v>182</v>
      </c>
      <c r="B55" s="101" t="s">
        <v>187</v>
      </c>
      <c r="C55" s="166"/>
      <c r="D55" s="166"/>
      <c r="E55" s="300">
        <f t="shared" si="0"/>
        <v>0</v>
      </c>
    </row>
    <row r="56" spans="1:5" s="174" customFormat="1" ht="12" customHeight="1" thickBot="1">
      <c r="A56" s="18" t="s">
        <v>105</v>
      </c>
      <c r="B56" s="19" t="s">
        <v>188</v>
      </c>
      <c r="C56" s="161">
        <f>SUM(C57:C59)</f>
        <v>0</v>
      </c>
      <c r="D56" s="161">
        <f>SUM(D57:D59)</f>
        <v>0</v>
      </c>
      <c r="E56" s="98">
        <f>SUM(E57:E59)</f>
        <v>0</v>
      </c>
    </row>
    <row r="57" spans="1:5" s="174" customFormat="1" ht="12" customHeight="1">
      <c r="A57" s="13" t="s">
        <v>61</v>
      </c>
      <c r="B57" s="175" t="s">
        <v>189</v>
      </c>
      <c r="C57" s="163"/>
      <c r="D57" s="163"/>
      <c r="E57" s="205">
        <f t="shared" si="0"/>
        <v>0</v>
      </c>
    </row>
    <row r="58" spans="1:5" s="174" customFormat="1" ht="12" customHeight="1">
      <c r="A58" s="12" t="s">
        <v>62</v>
      </c>
      <c r="B58" s="176" t="s">
        <v>321</v>
      </c>
      <c r="C58" s="162"/>
      <c r="D58" s="162"/>
      <c r="E58" s="205">
        <f t="shared" si="0"/>
        <v>0</v>
      </c>
    </row>
    <row r="59" spans="1:5" s="174" customFormat="1" ht="12" customHeight="1">
      <c r="A59" s="12" t="s">
        <v>192</v>
      </c>
      <c r="B59" s="176" t="s">
        <v>190</v>
      </c>
      <c r="C59" s="162"/>
      <c r="D59" s="162"/>
      <c r="E59" s="205">
        <f t="shared" si="0"/>
        <v>0</v>
      </c>
    </row>
    <row r="60" spans="1:5" s="174" customFormat="1" ht="12" customHeight="1" thickBot="1">
      <c r="A60" s="14" t="s">
        <v>193</v>
      </c>
      <c r="B60" s="101" t="s">
        <v>191</v>
      </c>
      <c r="C60" s="164"/>
      <c r="D60" s="164"/>
      <c r="E60" s="205">
        <f t="shared" si="0"/>
        <v>0</v>
      </c>
    </row>
    <row r="61" spans="1:5" s="174" customFormat="1" ht="12" customHeight="1" thickBot="1">
      <c r="A61" s="18" t="s">
        <v>14</v>
      </c>
      <c r="B61" s="99" t="s">
        <v>194</v>
      </c>
      <c r="C61" s="161">
        <f>SUM(C62:C64)</f>
        <v>0</v>
      </c>
      <c r="D61" s="161">
        <f>SUM(D62:D64)</f>
        <v>0</v>
      </c>
      <c r="E61" s="98">
        <f>SUM(E62:E64)</f>
        <v>0</v>
      </c>
    </row>
    <row r="62" spans="1:5" s="174" customFormat="1" ht="12" customHeight="1">
      <c r="A62" s="13" t="s">
        <v>106</v>
      </c>
      <c r="B62" s="175" t="s">
        <v>196</v>
      </c>
      <c r="C62" s="165"/>
      <c r="D62" s="165"/>
      <c r="E62" s="298">
        <f t="shared" si="0"/>
        <v>0</v>
      </c>
    </row>
    <row r="63" spans="1:5" s="174" customFormat="1" ht="12" customHeight="1">
      <c r="A63" s="12" t="s">
        <v>107</v>
      </c>
      <c r="B63" s="176" t="s">
        <v>322</v>
      </c>
      <c r="C63" s="165"/>
      <c r="D63" s="165"/>
      <c r="E63" s="298">
        <f t="shared" si="0"/>
        <v>0</v>
      </c>
    </row>
    <row r="64" spans="1:5" s="174" customFormat="1" ht="12" customHeight="1">
      <c r="A64" s="12" t="s">
        <v>127</v>
      </c>
      <c r="B64" s="176" t="s">
        <v>197</v>
      </c>
      <c r="C64" s="165"/>
      <c r="D64" s="165"/>
      <c r="E64" s="298">
        <f t="shared" si="0"/>
        <v>0</v>
      </c>
    </row>
    <row r="65" spans="1:5" s="174" customFormat="1" ht="12" customHeight="1" thickBot="1">
      <c r="A65" s="14" t="s">
        <v>195</v>
      </c>
      <c r="B65" s="101" t="s">
        <v>198</v>
      </c>
      <c r="C65" s="165"/>
      <c r="D65" s="165"/>
      <c r="E65" s="298">
        <f t="shared" si="0"/>
        <v>0</v>
      </c>
    </row>
    <row r="66" spans="1:5" s="174" customFormat="1" ht="12" customHeight="1" thickBot="1">
      <c r="A66" s="230" t="s">
        <v>369</v>
      </c>
      <c r="B66" s="19" t="s">
        <v>199</v>
      </c>
      <c r="C66" s="167">
        <f>+C9+C16+C23+C30+C38+C50+C56+C61</f>
        <v>15432046</v>
      </c>
      <c r="D66" s="167">
        <f>+D9+D16+D23+D30+D38+D50+D56+D61</f>
        <v>123746</v>
      </c>
      <c r="E66" s="204">
        <f>+E9+E16+E23+E30+E38+E50+E56+E61</f>
        <v>15555792</v>
      </c>
    </row>
    <row r="67" spans="1:5" s="174" customFormat="1" ht="12" customHeight="1" thickBot="1">
      <c r="A67" s="218" t="s">
        <v>200</v>
      </c>
      <c r="B67" s="99" t="s">
        <v>201</v>
      </c>
      <c r="C67" s="161">
        <f>SUM(C68:C70)</f>
        <v>0</v>
      </c>
      <c r="D67" s="161">
        <f>SUM(D68:D70)</f>
        <v>0</v>
      </c>
      <c r="E67" s="98">
        <f>SUM(E68:E70)</f>
        <v>0</v>
      </c>
    </row>
    <row r="68" spans="1:5" s="174" customFormat="1" ht="12" customHeight="1">
      <c r="A68" s="13" t="s">
        <v>232</v>
      </c>
      <c r="B68" s="175" t="s">
        <v>202</v>
      </c>
      <c r="C68" s="165"/>
      <c r="D68" s="165"/>
      <c r="E68" s="298">
        <f aca="true" t="shared" si="1" ref="E68:E89">C68+D68</f>
        <v>0</v>
      </c>
    </row>
    <row r="69" spans="1:5" s="174" customFormat="1" ht="12" customHeight="1">
      <c r="A69" s="12" t="s">
        <v>241</v>
      </c>
      <c r="B69" s="176" t="s">
        <v>203</v>
      </c>
      <c r="C69" s="165"/>
      <c r="D69" s="165"/>
      <c r="E69" s="298">
        <f t="shared" si="1"/>
        <v>0</v>
      </c>
    </row>
    <row r="70" spans="1:5" s="174" customFormat="1" ht="12" customHeight="1" thickBot="1">
      <c r="A70" s="14" t="s">
        <v>242</v>
      </c>
      <c r="B70" s="226" t="s">
        <v>354</v>
      </c>
      <c r="C70" s="165"/>
      <c r="D70" s="165"/>
      <c r="E70" s="298">
        <f t="shared" si="1"/>
        <v>0</v>
      </c>
    </row>
    <row r="71" spans="1:5" s="174" customFormat="1" ht="12" customHeight="1" thickBot="1">
      <c r="A71" s="218" t="s">
        <v>205</v>
      </c>
      <c r="B71" s="99" t="s">
        <v>206</v>
      </c>
      <c r="C71" s="161">
        <f>SUM(C72:C75)</f>
        <v>0</v>
      </c>
      <c r="D71" s="161">
        <f>SUM(D72:D75)</f>
        <v>0</v>
      </c>
      <c r="E71" s="98">
        <f>SUM(E72:E75)</f>
        <v>0</v>
      </c>
    </row>
    <row r="72" spans="1:5" s="174" customFormat="1" ht="12" customHeight="1">
      <c r="A72" s="13" t="s">
        <v>84</v>
      </c>
      <c r="B72" s="175" t="s">
        <v>207</v>
      </c>
      <c r="C72" s="165"/>
      <c r="D72" s="165"/>
      <c r="E72" s="298">
        <f t="shared" si="1"/>
        <v>0</v>
      </c>
    </row>
    <row r="73" spans="1:5" s="174" customFormat="1" ht="12" customHeight="1">
      <c r="A73" s="12" t="s">
        <v>85</v>
      </c>
      <c r="B73" s="176" t="s">
        <v>208</v>
      </c>
      <c r="C73" s="165"/>
      <c r="D73" s="165"/>
      <c r="E73" s="298">
        <f t="shared" si="1"/>
        <v>0</v>
      </c>
    </row>
    <row r="74" spans="1:5" s="174" customFormat="1" ht="12" customHeight="1">
      <c r="A74" s="12" t="s">
        <v>233</v>
      </c>
      <c r="B74" s="176" t="s">
        <v>209</v>
      </c>
      <c r="C74" s="165"/>
      <c r="D74" s="165"/>
      <c r="E74" s="298">
        <f t="shared" si="1"/>
        <v>0</v>
      </c>
    </row>
    <row r="75" spans="1:5" s="174" customFormat="1" ht="12" customHeight="1" thickBot="1">
      <c r="A75" s="14" t="s">
        <v>234</v>
      </c>
      <c r="B75" s="101" t="s">
        <v>210</v>
      </c>
      <c r="C75" s="165"/>
      <c r="D75" s="165"/>
      <c r="E75" s="298">
        <f t="shared" si="1"/>
        <v>0</v>
      </c>
    </row>
    <row r="76" spans="1:5" s="174" customFormat="1" ht="12" customHeight="1" thickBot="1">
      <c r="A76" s="218" t="s">
        <v>211</v>
      </c>
      <c r="B76" s="99" t="s">
        <v>212</v>
      </c>
      <c r="C76" s="161">
        <f>SUM(C77:C78)</f>
        <v>0</v>
      </c>
      <c r="D76" s="161">
        <f>SUM(D77:D78)</f>
        <v>0</v>
      </c>
      <c r="E76" s="98">
        <f>SUM(E77:E78)</f>
        <v>0</v>
      </c>
    </row>
    <row r="77" spans="1:5" s="174" customFormat="1" ht="12" customHeight="1">
      <c r="A77" s="13" t="s">
        <v>235</v>
      </c>
      <c r="B77" s="175" t="s">
        <v>213</v>
      </c>
      <c r="C77" s="165"/>
      <c r="D77" s="165"/>
      <c r="E77" s="298">
        <f t="shared" si="1"/>
        <v>0</v>
      </c>
    </row>
    <row r="78" spans="1:5" s="174" customFormat="1" ht="12" customHeight="1" thickBot="1">
      <c r="A78" s="14" t="s">
        <v>236</v>
      </c>
      <c r="B78" s="101" t="s">
        <v>214</v>
      </c>
      <c r="C78" s="165"/>
      <c r="D78" s="165"/>
      <c r="E78" s="298">
        <f t="shared" si="1"/>
        <v>0</v>
      </c>
    </row>
    <row r="79" spans="1:5" s="174" customFormat="1" ht="12" customHeight="1" thickBot="1">
      <c r="A79" s="218" t="s">
        <v>215</v>
      </c>
      <c r="B79" s="99" t="s">
        <v>216</v>
      </c>
      <c r="C79" s="161">
        <f>SUM(C80:C82)</f>
        <v>0</v>
      </c>
      <c r="D79" s="161">
        <f>SUM(D80:D82)</f>
        <v>0</v>
      </c>
      <c r="E79" s="98">
        <f>SUM(E80:E82)</f>
        <v>0</v>
      </c>
    </row>
    <row r="80" spans="1:5" s="174" customFormat="1" ht="12" customHeight="1">
      <c r="A80" s="13" t="s">
        <v>237</v>
      </c>
      <c r="B80" s="175" t="s">
        <v>217</v>
      </c>
      <c r="C80" s="165"/>
      <c r="D80" s="165"/>
      <c r="E80" s="298">
        <f t="shared" si="1"/>
        <v>0</v>
      </c>
    </row>
    <row r="81" spans="1:5" s="174" customFormat="1" ht="12" customHeight="1">
      <c r="A81" s="12" t="s">
        <v>238</v>
      </c>
      <c r="B81" s="176" t="s">
        <v>218</v>
      </c>
      <c r="C81" s="165"/>
      <c r="D81" s="165"/>
      <c r="E81" s="298">
        <f t="shared" si="1"/>
        <v>0</v>
      </c>
    </row>
    <row r="82" spans="1:5" s="174" customFormat="1" ht="12" customHeight="1" thickBot="1">
      <c r="A82" s="14" t="s">
        <v>239</v>
      </c>
      <c r="B82" s="101" t="s">
        <v>219</v>
      </c>
      <c r="C82" s="165"/>
      <c r="D82" s="165"/>
      <c r="E82" s="298">
        <f t="shared" si="1"/>
        <v>0</v>
      </c>
    </row>
    <row r="83" spans="1:5" s="174" customFormat="1" ht="12" customHeight="1" thickBot="1">
      <c r="A83" s="218" t="s">
        <v>220</v>
      </c>
      <c r="B83" s="99" t="s">
        <v>240</v>
      </c>
      <c r="C83" s="161">
        <f>SUM(C84:C87)</f>
        <v>0</v>
      </c>
      <c r="D83" s="161">
        <f>SUM(D84:D87)</f>
        <v>0</v>
      </c>
      <c r="E83" s="98">
        <f>SUM(E84:E87)</f>
        <v>0</v>
      </c>
    </row>
    <row r="84" spans="1:5" s="174" customFormat="1" ht="12" customHeight="1">
      <c r="A84" s="179" t="s">
        <v>221</v>
      </c>
      <c r="B84" s="175" t="s">
        <v>222</v>
      </c>
      <c r="C84" s="165"/>
      <c r="D84" s="165"/>
      <c r="E84" s="298">
        <f t="shared" si="1"/>
        <v>0</v>
      </c>
    </row>
    <row r="85" spans="1:5" s="174" customFormat="1" ht="12" customHeight="1">
      <c r="A85" s="180" t="s">
        <v>223</v>
      </c>
      <c r="B85" s="176" t="s">
        <v>224</v>
      </c>
      <c r="C85" s="165"/>
      <c r="D85" s="165"/>
      <c r="E85" s="298">
        <f t="shared" si="1"/>
        <v>0</v>
      </c>
    </row>
    <row r="86" spans="1:5" s="174" customFormat="1" ht="12" customHeight="1">
      <c r="A86" s="180" t="s">
        <v>225</v>
      </c>
      <c r="B86" s="176" t="s">
        <v>226</v>
      </c>
      <c r="C86" s="165"/>
      <c r="D86" s="165"/>
      <c r="E86" s="298">
        <f t="shared" si="1"/>
        <v>0</v>
      </c>
    </row>
    <row r="87" spans="1:5" s="174" customFormat="1" ht="12" customHeight="1" thickBot="1">
      <c r="A87" s="181" t="s">
        <v>227</v>
      </c>
      <c r="B87" s="101" t="s">
        <v>228</v>
      </c>
      <c r="C87" s="165"/>
      <c r="D87" s="165"/>
      <c r="E87" s="298">
        <f t="shared" si="1"/>
        <v>0</v>
      </c>
    </row>
    <row r="88" spans="1:5" s="174" customFormat="1" ht="12" customHeight="1" thickBot="1">
      <c r="A88" s="218" t="s">
        <v>229</v>
      </c>
      <c r="B88" s="99" t="s">
        <v>368</v>
      </c>
      <c r="C88" s="220"/>
      <c r="D88" s="220"/>
      <c r="E88" s="98">
        <f t="shared" si="1"/>
        <v>0</v>
      </c>
    </row>
    <row r="89" spans="1:5" s="174" customFormat="1" ht="13.5" customHeight="1" thickBot="1">
      <c r="A89" s="218" t="s">
        <v>231</v>
      </c>
      <c r="B89" s="99" t="s">
        <v>230</v>
      </c>
      <c r="C89" s="220"/>
      <c r="D89" s="220"/>
      <c r="E89" s="98">
        <f t="shared" si="1"/>
        <v>0</v>
      </c>
    </row>
    <row r="90" spans="1:5" s="174" customFormat="1" ht="15.75" customHeight="1" thickBot="1">
      <c r="A90" s="218" t="s">
        <v>243</v>
      </c>
      <c r="B90" s="182" t="s">
        <v>371</v>
      </c>
      <c r="C90" s="167">
        <f>+C67+C71+C76+C79+C83+C89+C88</f>
        <v>0</v>
      </c>
      <c r="D90" s="167">
        <f>+D67+D71+D76+D79+D83+D89+D88</f>
        <v>0</v>
      </c>
      <c r="E90" s="204">
        <f>+E67+E71+E76+E79+E83+E89+E88</f>
        <v>0</v>
      </c>
    </row>
    <row r="91" spans="1:5" s="174" customFormat="1" ht="25.5" customHeight="1" thickBot="1">
      <c r="A91" s="219" t="s">
        <v>370</v>
      </c>
      <c r="B91" s="183" t="s">
        <v>372</v>
      </c>
      <c r="C91" s="167">
        <f>+C66+C90</f>
        <v>15432046</v>
      </c>
      <c r="D91" s="167">
        <f>+D66+D90</f>
        <v>123746</v>
      </c>
      <c r="E91" s="204">
        <f>+E66+E90</f>
        <v>15555792</v>
      </c>
    </row>
    <row r="92" spans="1:3" s="174" customFormat="1" ht="83.25" customHeight="1">
      <c r="A92" s="3"/>
      <c r="B92" s="4"/>
      <c r="C92" s="103"/>
    </row>
    <row r="93" spans="1:5" ht="16.5" customHeight="1">
      <c r="A93" s="444" t="s">
        <v>35</v>
      </c>
      <c r="B93" s="444"/>
      <c r="C93" s="444"/>
      <c r="D93" s="444"/>
      <c r="E93" s="444"/>
    </row>
    <row r="94" spans="1:5" s="184" customFormat="1" ht="16.5" customHeight="1" thickBot="1">
      <c r="A94" s="446" t="s">
        <v>87</v>
      </c>
      <c r="B94" s="446"/>
      <c r="C94" s="63"/>
      <c r="E94" s="63" t="str">
        <f>E5</f>
        <v>Forintban!</v>
      </c>
    </row>
    <row r="95" spans="1:5" ht="15.75">
      <c r="A95" s="450" t="s">
        <v>51</v>
      </c>
      <c r="B95" s="452" t="s">
        <v>415</v>
      </c>
      <c r="C95" s="454" t="str">
        <f>+CONCATENATE(LEFT(ÖSSZEFÜGGÉSEK!A6,4),". évi")</f>
        <v>2017. évi</v>
      </c>
      <c r="D95" s="455"/>
      <c r="E95" s="456"/>
    </row>
    <row r="96" spans="1:5" ht="24.75" thickBot="1">
      <c r="A96" s="451"/>
      <c r="B96" s="453"/>
      <c r="C96" s="246" t="s">
        <v>414</v>
      </c>
      <c r="D96" s="244" t="s">
        <v>470</v>
      </c>
      <c r="E96" s="245" t="str">
        <f>+CONCATENATE(LEFT(ÖSSZEFÜGGÉSEK!A6,4),". VII. 25.",CHAR(10),"Módosítás utáni")</f>
        <v>2017. VII. 25.
Módosítás utáni</v>
      </c>
    </row>
    <row r="97" spans="1:5" s="173" customFormat="1" ht="12" customHeight="1" thickBot="1">
      <c r="A97" s="23" t="s">
        <v>380</v>
      </c>
      <c r="B97" s="24" t="s">
        <v>381</v>
      </c>
      <c r="C97" s="24" t="s">
        <v>382</v>
      </c>
      <c r="D97" s="24" t="s">
        <v>384</v>
      </c>
      <c r="E97" s="316" t="s">
        <v>474</v>
      </c>
    </row>
    <row r="98" spans="1:5" ht="12" customHeight="1" thickBot="1">
      <c r="A98" s="18" t="s">
        <v>7</v>
      </c>
      <c r="B98" s="22" t="s">
        <v>330</v>
      </c>
      <c r="C98" s="161">
        <f>C99+C100+C101+C102+C103+C116</f>
        <v>15022496</v>
      </c>
      <c r="D98" s="161">
        <f>D99+D100+D101+D102+D103+D116</f>
        <v>123746</v>
      </c>
      <c r="E98" s="98">
        <f>E99+E100+E101+E102+E103+E116</f>
        <v>15146242</v>
      </c>
    </row>
    <row r="99" spans="1:5" ht="12" customHeight="1">
      <c r="A99" s="13" t="s">
        <v>63</v>
      </c>
      <c r="B99" s="7" t="s">
        <v>36</v>
      </c>
      <c r="C99" s="163">
        <v>8619800</v>
      </c>
      <c r="D99" s="163">
        <v>100985</v>
      </c>
      <c r="E99" s="205">
        <f aca="true" t="shared" si="2" ref="E99:E132">C99+D99</f>
        <v>8720785</v>
      </c>
    </row>
    <row r="100" spans="1:5" ht="12" customHeight="1">
      <c r="A100" s="12" t="s">
        <v>64</v>
      </c>
      <c r="B100" s="6" t="s">
        <v>108</v>
      </c>
      <c r="C100" s="162">
        <v>2007176</v>
      </c>
      <c r="D100" s="162">
        <v>22761</v>
      </c>
      <c r="E100" s="296">
        <f t="shared" si="2"/>
        <v>2029937</v>
      </c>
    </row>
    <row r="101" spans="1:5" ht="12" customHeight="1">
      <c r="A101" s="12" t="s">
        <v>65</v>
      </c>
      <c r="B101" s="6" t="s">
        <v>82</v>
      </c>
      <c r="C101" s="162">
        <v>4395520</v>
      </c>
      <c r="D101" s="162"/>
      <c r="E101" s="297">
        <f t="shared" si="2"/>
        <v>4395520</v>
      </c>
    </row>
    <row r="102" spans="1:5" ht="12" customHeight="1">
      <c r="A102" s="12" t="s">
        <v>66</v>
      </c>
      <c r="B102" s="9" t="s">
        <v>109</v>
      </c>
      <c r="C102" s="162"/>
      <c r="D102" s="162"/>
      <c r="E102" s="297">
        <f t="shared" si="2"/>
        <v>0</v>
      </c>
    </row>
    <row r="103" spans="1:5" ht="12" customHeight="1">
      <c r="A103" s="12" t="s">
        <v>74</v>
      </c>
      <c r="B103" s="17" t="s">
        <v>110</v>
      </c>
      <c r="C103" s="164"/>
      <c r="D103" s="164"/>
      <c r="E103" s="297">
        <f t="shared" si="2"/>
        <v>0</v>
      </c>
    </row>
    <row r="104" spans="1:5" ht="12" customHeight="1">
      <c r="A104" s="12" t="s">
        <v>67</v>
      </c>
      <c r="B104" s="6" t="s">
        <v>335</v>
      </c>
      <c r="C104" s="164"/>
      <c r="D104" s="164"/>
      <c r="E104" s="297">
        <f t="shared" si="2"/>
        <v>0</v>
      </c>
    </row>
    <row r="105" spans="1:5" ht="12" customHeight="1">
      <c r="A105" s="12" t="s">
        <v>68</v>
      </c>
      <c r="B105" s="67" t="s">
        <v>334</v>
      </c>
      <c r="C105" s="164"/>
      <c r="D105" s="164"/>
      <c r="E105" s="297">
        <f t="shared" si="2"/>
        <v>0</v>
      </c>
    </row>
    <row r="106" spans="1:5" ht="12" customHeight="1">
      <c r="A106" s="12" t="s">
        <v>75</v>
      </c>
      <c r="B106" s="67" t="s">
        <v>333</v>
      </c>
      <c r="C106" s="164"/>
      <c r="D106" s="164"/>
      <c r="E106" s="297">
        <f t="shared" si="2"/>
        <v>0</v>
      </c>
    </row>
    <row r="107" spans="1:5" ht="12" customHeight="1">
      <c r="A107" s="12" t="s">
        <v>76</v>
      </c>
      <c r="B107" s="65" t="s">
        <v>246</v>
      </c>
      <c r="C107" s="164"/>
      <c r="D107" s="164"/>
      <c r="E107" s="297">
        <f t="shared" si="2"/>
        <v>0</v>
      </c>
    </row>
    <row r="108" spans="1:5" ht="12" customHeight="1">
      <c r="A108" s="12" t="s">
        <v>77</v>
      </c>
      <c r="B108" s="66" t="s">
        <v>247</v>
      </c>
      <c r="C108" s="164"/>
      <c r="D108" s="164"/>
      <c r="E108" s="297">
        <f t="shared" si="2"/>
        <v>0</v>
      </c>
    </row>
    <row r="109" spans="1:5" ht="12" customHeight="1">
      <c r="A109" s="12" t="s">
        <v>78</v>
      </c>
      <c r="B109" s="66" t="s">
        <v>248</v>
      </c>
      <c r="C109" s="164"/>
      <c r="D109" s="164"/>
      <c r="E109" s="297">
        <f t="shared" si="2"/>
        <v>0</v>
      </c>
    </row>
    <row r="110" spans="1:5" ht="12" customHeight="1">
      <c r="A110" s="12" t="s">
        <v>80</v>
      </c>
      <c r="B110" s="65" t="s">
        <v>249</v>
      </c>
      <c r="C110" s="164"/>
      <c r="D110" s="164"/>
      <c r="E110" s="297">
        <f t="shared" si="2"/>
        <v>0</v>
      </c>
    </row>
    <row r="111" spans="1:5" ht="12" customHeight="1">
      <c r="A111" s="12" t="s">
        <v>111</v>
      </c>
      <c r="B111" s="65" t="s">
        <v>250</v>
      </c>
      <c r="C111" s="164"/>
      <c r="D111" s="164"/>
      <c r="E111" s="297">
        <f t="shared" si="2"/>
        <v>0</v>
      </c>
    </row>
    <row r="112" spans="1:5" ht="12" customHeight="1">
      <c r="A112" s="12" t="s">
        <v>244</v>
      </c>
      <c r="B112" s="66" t="s">
        <v>251</v>
      </c>
      <c r="C112" s="164"/>
      <c r="D112" s="164"/>
      <c r="E112" s="297">
        <f t="shared" si="2"/>
        <v>0</v>
      </c>
    </row>
    <row r="113" spans="1:5" ht="12" customHeight="1">
      <c r="A113" s="11" t="s">
        <v>245</v>
      </c>
      <c r="B113" s="67" t="s">
        <v>252</v>
      </c>
      <c r="C113" s="164"/>
      <c r="D113" s="164"/>
      <c r="E113" s="297">
        <f t="shared" si="2"/>
        <v>0</v>
      </c>
    </row>
    <row r="114" spans="1:5" ht="12" customHeight="1">
      <c r="A114" s="12" t="s">
        <v>331</v>
      </c>
      <c r="B114" s="67" t="s">
        <v>253</v>
      </c>
      <c r="C114" s="164"/>
      <c r="D114" s="164"/>
      <c r="E114" s="297">
        <f t="shared" si="2"/>
        <v>0</v>
      </c>
    </row>
    <row r="115" spans="1:5" ht="12" customHeight="1">
      <c r="A115" s="14" t="s">
        <v>332</v>
      </c>
      <c r="B115" s="67" t="s">
        <v>254</v>
      </c>
      <c r="C115" s="164"/>
      <c r="D115" s="164"/>
      <c r="E115" s="297">
        <f t="shared" si="2"/>
        <v>0</v>
      </c>
    </row>
    <row r="116" spans="1:5" ht="12" customHeight="1">
      <c r="A116" s="12" t="s">
        <v>336</v>
      </c>
      <c r="B116" s="9" t="s">
        <v>37</v>
      </c>
      <c r="C116" s="162"/>
      <c r="D116" s="162"/>
      <c r="E116" s="296">
        <f t="shared" si="2"/>
        <v>0</v>
      </c>
    </row>
    <row r="117" spans="1:5" ht="12" customHeight="1">
      <c r="A117" s="12" t="s">
        <v>337</v>
      </c>
      <c r="B117" s="6" t="s">
        <v>339</v>
      </c>
      <c r="C117" s="162"/>
      <c r="D117" s="162"/>
      <c r="E117" s="296">
        <f t="shared" si="2"/>
        <v>0</v>
      </c>
    </row>
    <row r="118" spans="1:5" ht="12" customHeight="1" thickBot="1">
      <c r="A118" s="16" t="s">
        <v>338</v>
      </c>
      <c r="B118" s="229" t="s">
        <v>340</v>
      </c>
      <c r="C118" s="238"/>
      <c r="D118" s="238"/>
      <c r="E118" s="302">
        <f t="shared" si="2"/>
        <v>0</v>
      </c>
    </row>
    <row r="119" spans="1:5" ht="12" customHeight="1" thickBot="1">
      <c r="A119" s="227" t="s">
        <v>8</v>
      </c>
      <c r="B119" s="228" t="s">
        <v>255</v>
      </c>
      <c r="C119" s="239">
        <f>+C120+C122+C124</f>
        <v>409550</v>
      </c>
      <c r="D119" s="161">
        <f>+D120+D122+D124</f>
        <v>0</v>
      </c>
      <c r="E119" s="234">
        <f>+E120+E122+E124</f>
        <v>409550</v>
      </c>
    </row>
    <row r="120" spans="1:5" ht="12" customHeight="1">
      <c r="A120" s="13" t="s">
        <v>69</v>
      </c>
      <c r="B120" s="6" t="s">
        <v>126</v>
      </c>
      <c r="C120" s="336">
        <v>409550</v>
      </c>
      <c r="D120" s="249"/>
      <c r="E120" s="205">
        <f t="shared" si="2"/>
        <v>409550</v>
      </c>
    </row>
    <row r="121" spans="1:5" ht="12" customHeight="1">
      <c r="A121" s="13" t="s">
        <v>70</v>
      </c>
      <c r="B121" s="10" t="s">
        <v>259</v>
      </c>
      <c r="C121" s="163"/>
      <c r="D121" s="249"/>
      <c r="E121" s="205">
        <f t="shared" si="2"/>
        <v>0</v>
      </c>
    </row>
    <row r="122" spans="1:5" ht="12" customHeight="1">
      <c r="A122" s="13" t="s">
        <v>71</v>
      </c>
      <c r="B122" s="10" t="s">
        <v>112</v>
      </c>
      <c r="C122" s="162"/>
      <c r="D122" s="250"/>
      <c r="E122" s="296">
        <f t="shared" si="2"/>
        <v>0</v>
      </c>
    </row>
    <row r="123" spans="1:5" ht="12" customHeight="1">
      <c r="A123" s="13" t="s">
        <v>72</v>
      </c>
      <c r="B123" s="10" t="s">
        <v>260</v>
      </c>
      <c r="C123" s="162"/>
      <c r="D123" s="250"/>
      <c r="E123" s="296">
        <f t="shared" si="2"/>
        <v>0</v>
      </c>
    </row>
    <row r="124" spans="1:5" ht="12" customHeight="1">
      <c r="A124" s="13" t="s">
        <v>73</v>
      </c>
      <c r="B124" s="101" t="s">
        <v>128</v>
      </c>
      <c r="C124" s="162"/>
      <c r="D124" s="250"/>
      <c r="E124" s="296">
        <f t="shared" si="2"/>
        <v>0</v>
      </c>
    </row>
    <row r="125" spans="1:5" ht="12" customHeight="1">
      <c r="A125" s="13" t="s">
        <v>79</v>
      </c>
      <c r="B125" s="100" t="s">
        <v>323</v>
      </c>
      <c r="C125" s="162"/>
      <c r="D125" s="250"/>
      <c r="E125" s="296">
        <f t="shared" si="2"/>
        <v>0</v>
      </c>
    </row>
    <row r="126" spans="1:5" ht="12" customHeight="1">
      <c r="A126" s="13" t="s">
        <v>81</v>
      </c>
      <c r="B126" s="171" t="s">
        <v>265</v>
      </c>
      <c r="C126" s="162"/>
      <c r="D126" s="250"/>
      <c r="E126" s="296">
        <f t="shared" si="2"/>
        <v>0</v>
      </c>
    </row>
    <row r="127" spans="1:5" ht="22.5">
      <c r="A127" s="13" t="s">
        <v>113</v>
      </c>
      <c r="B127" s="66" t="s">
        <v>248</v>
      </c>
      <c r="C127" s="162"/>
      <c r="D127" s="250"/>
      <c r="E127" s="296">
        <f t="shared" si="2"/>
        <v>0</v>
      </c>
    </row>
    <row r="128" spans="1:5" ht="12" customHeight="1">
      <c r="A128" s="13" t="s">
        <v>114</v>
      </c>
      <c r="B128" s="66" t="s">
        <v>264</v>
      </c>
      <c r="C128" s="162"/>
      <c r="D128" s="250"/>
      <c r="E128" s="296">
        <f t="shared" si="2"/>
        <v>0</v>
      </c>
    </row>
    <row r="129" spans="1:5" ht="12" customHeight="1">
      <c r="A129" s="13" t="s">
        <v>115</v>
      </c>
      <c r="B129" s="66" t="s">
        <v>263</v>
      </c>
      <c r="C129" s="162"/>
      <c r="D129" s="250"/>
      <c r="E129" s="296">
        <f t="shared" si="2"/>
        <v>0</v>
      </c>
    </row>
    <row r="130" spans="1:5" ht="12" customHeight="1">
      <c r="A130" s="13" t="s">
        <v>256</v>
      </c>
      <c r="B130" s="66" t="s">
        <v>251</v>
      </c>
      <c r="C130" s="162"/>
      <c r="D130" s="250"/>
      <c r="E130" s="296">
        <f t="shared" si="2"/>
        <v>0</v>
      </c>
    </row>
    <row r="131" spans="1:5" ht="12" customHeight="1">
      <c r="A131" s="13" t="s">
        <v>257</v>
      </c>
      <c r="B131" s="66" t="s">
        <v>262</v>
      </c>
      <c r="C131" s="162"/>
      <c r="D131" s="250"/>
      <c r="E131" s="296">
        <f t="shared" si="2"/>
        <v>0</v>
      </c>
    </row>
    <row r="132" spans="1:5" ht="23.25" thickBot="1">
      <c r="A132" s="11" t="s">
        <v>258</v>
      </c>
      <c r="B132" s="66" t="s">
        <v>261</v>
      </c>
      <c r="C132" s="164"/>
      <c r="D132" s="251"/>
      <c r="E132" s="297">
        <f t="shared" si="2"/>
        <v>0</v>
      </c>
    </row>
    <row r="133" spans="1:5" ht="12" customHeight="1" thickBot="1">
      <c r="A133" s="18" t="s">
        <v>9</v>
      </c>
      <c r="B133" s="59" t="s">
        <v>341</v>
      </c>
      <c r="C133" s="161">
        <f>+C98+C119</f>
        <v>15432046</v>
      </c>
      <c r="D133" s="248">
        <f>+D98+D119</f>
        <v>123746</v>
      </c>
      <c r="E133" s="98">
        <f>+E98+E119</f>
        <v>15555792</v>
      </c>
    </row>
    <row r="134" spans="1:5" ht="12" customHeight="1" thickBot="1">
      <c r="A134" s="18" t="s">
        <v>10</v>
      </c>
      <c r="B134" s="59" t="s">
        <v>416</v>
      </c>
      <c r="C134" s="161">
        <f>+C135+C136+C137</f>
        <v>0</v>
      </c>
      <c r="D134" s="248">
        <f>+D135+D136+D137</f>
        <v>0</v>
      </c>
      <c r="E134" s="98">
        <f>+E135+E136+E137</f>
        <v>0</v>
      </c>
    </row>
    <row r="135" spans="1:5" ht="12" customHeight="1">
      <c r="A135" s="13" t="s">
        <v>160</v>
      </c>
      <c r="B135" s="10" t="s">
        <v>349</v>
      </c>
      <c r="C135" s="162"/>
      <c r="D135" s="250"/>
      <c r="E135" s="296">
        <f aca="true" t="shared" si="3" ref="E135:E157">C135+D135</f>
        <v>0</v>
      </c>
    </row>
    <row r="136" spans="1:5" ht="12" customHeight="1">
      <c r="A136" s="13" t="s">
        <v>161</v>
      </c>
      <c r="B136" s="10" t="s">
        <v>350</v>
      </c>
      <c r="C136" s="162"/>
      <c r="D136" s="250"/>
      <c r="E136" s="296">
        <f t="shared" si="3"/>
        <v>0</v>
      </c>
    </row>
    <row r="137" spans="1:5" ht="12" customHeight="1" thickBot="1">
      <c r="A137" s="11" t="s">
        <v>162</v>
      </c>
      <c r="B137" s="10" t="s">
        <v>351</v>
      </c>
      <c r="C137" s="162"/>
      <c r="D137" s="250"/>
      <c r="E137" s="296">
        <f t="shared" si="3"/>
        <v>0</v>
      </c>
    </row>
    <row r="138" spans="1:5" ht="12" customHeight="1" thickBot="1">
      <c r="A138" s="18" t="s">
        <v>11</v>
      </c>
      <c r="B138" s="59" t="s">
        <v>343</v>
      </c>
      <c r="C138" s="161">
        <f>SUM(C139:C144)</f>
        <v>0</v>
      </c>
      <c r="D138" s="248">
        <f>SUM(D139:D144)</f>
        <v>0</v>
      </c>
      <c r="E138" s="98">
        <f>SUM(E139:E144)</f>
        <v>0</v>
      </c>
    </row>
    <row r="139" spans="1:5" ht="12" customHeight="1">
      <c r="A139" s="13" t="s">
        <v>56</v>
      </c>
      <c r="B139" s="7" t="s">
        <v>352</v>
      </c>
      <c r="C139" s="162"/>
      <c r="D139" s="250"/>
      <c r="E139" s="296">
        <f t="shared" si="3"/>
        <v>0</v>
      </c>
    </row>
    <row r="140" spans="1:5" ht="12" customHeight="1">
      <c r="A140" s="13" t="s">
        <v>57</v>
      </c>
      <c r="B140" s="7" t="s">
        <v>344</v>
      </c>
      <c r="C140" s="162"/>
      <c r="D140" s="250"/>
      <c r="E140" s="296">
        <f t="shared" si="3"/>
        <v>0</v>
      </c>
    </row>
    <row r="141" spans="1:5" ht="12" customHeight="1">
      <c r="A141" s="13" t="s">
        <v>58</v>
      </c>
      <c r="B141" s="7" t="s">
        <v>345</v>
      </c>
      <c r="C141" s="162"/>
      <c r="D141" s="250"/>
      <c r="E141" s="296">
        <f t="shared" si="3"/>
        <v>0</v>
      </c>
    </row>
    <row r="142" spans="1:5" ht="12" customHeight="1">
      <c r="A142" s="13" t="s">
        <v>100</v>
      </c>
      <c r="B142" s="7" t="s">
        <v>346</v>
      </c>
      <c r="C142" s="162"/>
      <c r="D142" s="250"/>
      <c r="E142" s="296">
        <f t="shared" si="3"/>
        <v>0</v>
      </c>
    </row>
    <row r="143" spans="1:5" ht="12" customHeight="1">
      <c r="A143" s="13" t="s">
        <v>101</v>
      </c>
      <c r="B143" s="7" t="s">
        <v>347</v>
      </c>
      <c r="C143" s="162"/>
      <c r="D143" s="250"/>
      <c r="E143" s="296">
        <f t="shared" si="3"/>
        <v>0</v>
      </c>
    </row>
    <row r="144" spans="1:5" ht="12" customHeight="1" thickBot="1">
      <c r="A144" s="11" t="s">
        <v>102</v>
      </c>
      <c r="B144" s="7" t="s">
        <v>348</v>
      </c>
      <c r="C144" s="162"/>
      <c r="D144" s="250"/>
      <c r="E144" s="296">
        <f t="shared" si="3"/>
        <v>0</v>
      </c>
    </row>
    <row r="145" spans="1:5" ht="12" customHeight="1" thickBot="1">
      <c r="A145" s="18" t="s">
        <v>12</v>
      </c>
      <c r="B145" s="59" t="s">
        <v>356</v>
      </c>
      <c r="C145" s="167">
        <f>+C146+C147+C148+C149</f>
        <v>0</v>
      </c>
      <c r="D145" s="252">
        <f>+D146+D147+D148+D149</f>
        <v>0</v>
      </c>
      <c r="E145" s="204">
        <f>+E146+E147+E148+E149</f>
        <v>0</v>
      </c>
    </row>
    <row r="146" spans="1:5" ht="12" customHeight="1">
      <c r="A146" s="13" t="s">
        <v>59</v>
      </c>
      <c r="B146" s="7" t="s">
        <v>266</v>
      </c>
      <c r="C146" s="162"/>
      <c r="D146" s="250"/>
      <c r="E146" s="296">
        <f t="shared" si="3"/>
        <v>0</v>
      </c>
    </row>
    <row r="147" spans="1:5" ht="12" customHeight="1">
      <c r="A147" s="13" t="s">
        <v>60</v>
      </c>
      <c r="B147" s="7" t="s">
        <v>267</v>
      </c>
      <c r="C147" s="162"/>
      <c r="D147" s="250"/>
      <c r="E147" s="296">
        <f t="shared" si="3"/>
        <v>0</v>
      </c>
    </row>
    <row r="148" spans="1:5" ht="12" customHeight="1">
      <c r="A148" s="13" t="s">
        <v>180</v>
      </c>
      <c r="B148" s="7" t="s">
        <v>357</v>
      </c>
      <c r="C148" s="162"/>
      <c r="D148" s="250"/>
      <c r="E148" s="296">
        <f t="shared" si="3"/>
        <v>0</v>
      </c>
    </row>
    <row r="149" spans="1:5" ht="12" customHeight="1" thickBot="1">
      <c r="A149" s="11" t="s">
        <v>181</v>
      </c>
      <c r="B149" s="5" t="s">
        <v>286</v>
      </c>
      <c r="C149" s="162"/>
      <c r="D149" s="250"/>
      <c r="E149" s="296">
        <f t="shared" si="3"/>
        <v>0</v>
      </c>
    </row>
    <row r="150" spans="1:5" ht="12" customHeight="1" thickBot="1">
      <c r="A150" s="18" t="s">
        <v>13</v>
      </c>
      <c r="B150" s="59" t="s">
        <v>358</v>
      </c>
      <c r="C150" s="240">
        <f>SUM(C151:C155)</f>
        <v>0</v>
      </c>
      <c r="D150" s="253">
        <f>SUM(D151:D155)</f>
        <v>0</v>
      </c>
      <c r="E150" s="235">
        <f>SUM(E151:E155)</f>
        <v>0</v>
      </c>
    </row>
    <row r="151" spans="1:5" ht="12" customHeight="1">
      <c r="A151" s="13" t="s">
        <v>61</v>
      </c>
      <c r="B151" s="7" t="s">
        <v>353</v>
      </c>
      <c r="C151" s="162"/>
      <c r="D151" s="250"/>
      <c r="E151" s="296">
        <f t="shared" si="3"/>
        <v>0</v>
      </c>
    </row>
    <row r="152" spans="1:5" ht="12" customHeight="1">
      <c r="A152" s="13" t="s">
        <v>62</v>
      </c>
      <c r="B152" s="7" t="s">
        <v>360</v>
      </c>
      <c r="C152" s="162"/>
      <c r="D152" s="250"/>
      <c r="E152" s="296">
        <f t="shared" si="3"/>
        <v>0</v>
      </c>
    </row>
    <row r="153" spans="1:5" ht="12" customHeight="1">
      <c r="A153" s="13" t="s">
        <v>192</v>
      </c>
      <c r="B153" s="7" t="s">
        <v>355</v>
      </c>
      <c r="C153" s="162"/>
      <c r="D153" s="250"/>
      <c r="E153" s="296">
        <f t="shared" si="3"/>
        <v>0</v>
      </c>
    </row>
    <row r="154" spans="1:5" ht="12" customHeight="1">
      <c r="A154" s="13" t="s">
        <v>193</v>
      </c>
      <c r="B154" s="7" t="s">
        <v>361</v>
      </c>
      <c r="C154" s="162"/>
      <c r="D154" s="250"/>
      <c r="E154" s="296">
        <f t="shared" si="3"/>
        <v>0</v>
      </c>
    </row>
    <row r="155" spans="1:5" ht="12" customHeight="1" thickBot="1">
      <c r="A155" s="13" t="s">
        <v>359</v>
      </c>
      <c r="B155" s="7" t="s">
        <v>362</v>
      </c>
      <c r="C155" s="162"/>
      <c r="D155" s="250"/>
      <c r="E155" s="297">
        <f t="shared" si="3"/>
        <v>0</v>
      </c>
    </row>
    <row r="156" spans="1:5" ht="12" customHeight="1" thickBot="1">
      <c r="A156" s="18" t="s">
        <v>14</v>
      </c>
      <c r="B156" s="59" t="s">
        <v>363</v>
      </c>
      <c r="C156" s="241"/>
      <c r="D156" s="254"/>
      <c r="E156" s="304">
        <f t="shared" si="3"/>
        <v>0</v>
      </c>
    </row>
    <row r="157" spans="1:5" ht="12" customHeight="1" thickBot="1">
      <c r="A157" s="18" t="s">
        <v>15</v>
      </c>
      <c r="B157" s="59" t="s">
        <v>364</v>
      </c>
      <c r="C157" s="241"/>
      <c r="D157" s="254"/>
      <c r="E157" s="205">
        <f t="shared" si="3"/>
        <v>0</v>
      </c>
    </row>
    <row r="158" spans="1:9" ht="15" customHeight="1" thickBot="1">
      <c r="A158" s="18" t="s">
        <v>16</v>
      </c>
      <c r="B158" s="59" t="s">
        <v>366</v>
      </c>
      <c r="C158" s="242">
        <f>+C134+C138+C145+C150+C156+C157</f>
        <v>0</v>
      </c>
      <c r="D158" s="255">
        <f>+D134+D138+D145+D150+D156+D157</f>
        <v>0</v>
      </c>
      <c r="E158" s="236">
        <f>+E134+E138+E145+E150+E156+E157</f>
        <v>0</v>
      </c>
      <c r="F158" s="185"/>
      <c r="G158" s="186"/>
      <c r="H158" s="186"/>
      <c r="I158" s="186"/>
    </row>
    <row r="159" spans="1:5" s="174" customFormat="1" ht="12.75" customHeight="1" thickBot="1">
      <c r="A159" s="102" t="s">
        <v>17</v>
      </c>
      <c r="B159" s="149" t="s">
        <v>365</v>
      </c>
      <c r="C159" s="242">
        <f>+C133+C158</f>
        <v>15432046</v>
      </c>
      <c r="D159" s="255">
        <f>+D133+D158</f>
        <v>123746</v>
      </c>
      <c r="E159" s="236">
        <f>+E133+E158</f>
        <v>15555792</v>
      </c>
    </row>
    <row r="160" ht="7.5" customHeight="1"/>
    <row r="161" spans="1:5" ht="15.75">
      <c r="A161" s="448" t="s">
        <v>268</v>
      </c>
      <c r="B161" s="448"/>
      <c r="C161" s="448"/>
      <c r="D161" s="448"/>
      <c r="E161" s="448"/>
    </row>
    <row r="162" spans="1:5" ht="15" customHeight="1" thickBot="1">
      <c r="A162" s="445" t="s">
        <v>88</v>
      </c>
      <c r="B162" s="445"/>
      <c r="C162" s="104"/>
      <c r="E162" s="104" t="str">
        <f>E94</f>
        <v>Forintban!</v>
      </c>
    </row>
    <row r="163" spans="1:5" ht="25.5" customHeight="1" thickBot="1">
      <c r="A163" s="18">
        <v>1</v>
      </c>
      <c r="B163" s="22" t="s">
        <v>367</v>
      </c>
      <c r="C163" s="247">
        <f>+C66-C133</f>
        <v>0</v>
      </c>
      <c r="D163" s="161">
        <f>+D66-D133</f>
        <v>0</v>
      </c>
      <c r="E163" s="98">
        <f>+E66-E133</f>
        <v>0</v>
      </c>
    </row>
    <row r="164" spans="1:5" ht="32.25" customHeight="1" thickBot="1">
      <c r="A164" s="18" t="s">
        <v>8</v>
      </c>
      <c r="B164" s="22" t="s">
        <v>373</v>
      </c>
      <c r="C164" s="161">
        <f>+C90-C158</f>
        <v>0</v>
      </c>
      <c r="D164" s="161">
        <f>+D90-D158</f>
        <v>0</v>
      </c>
      <c r="E164" s="98">
        <f>+E90-E158</f>
        <v>0</v>
      </c>
    </row>
  </sheetData>
  <sheetProtection/>
  <mergeCells count="14">
    <mergeCell ref="A2:E2"/>
    <mergeCell ref="A1:E1"/>
    <mergeCell ref="A94:B94"/>
    <mergeCell ref="A95:A96"/>
    <mergeCell ref="B95:B96"/>
    <mergeCell ref="C95:E95"/>
    <mergeCell ref="A4:E4"/>
    <mergeCell ref="A161:E161"/>
    <mergeCell ref="A162:B162"/>
    <mergeCell ref="A5:B5"/>
    <mergeCell ref="A6:A7"/>
    <mergeCell ref="B6:B7"/>
    <mergeCell ref="C6:E6"/>
    <mergeCell ref="A93:E93"/>
  </mergeCells>
  <printOptions horizontalCentered="1"/>
  <pageMargins left="0.7874015748031497" right="0.7874015748031497" top="0.9448818897637796" bottom="0.8661417322834646" header="0.7874015748031497" footer="0.5905511811023623"/>
  <pageSetup fitToHeight="2" horizontalDpi="600" verticalDpi="600" orientation="portrait" paperSize="9" scale="71" r:id="rId1"/>
  <headerFooter alignWithMargins="0">
    <oddHeader>&amp;R&amp;"Times New Roman CE,Félkövér dőlt"&amp;11 3. melléklet  a 9/2017. (VII. 25.) önkormányzati rendelethez</oddHeader>
  </headerFooter>
  <rowBreaks count="2" manualBreakCount="2">
    <brk id="78" max="4" man="1"/>
    <brk id="9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view="pageLayout" zoomScaleNormal="130" zoomScaleSheetLayoutView="100" workbookViewId="0" topLeftCell="A94">
      <selection activeCell="E97" sqref="E97"/>
    </sheetView>
  </sheetViews>
  <sheetFormatPr defaultColWidth="9.00390625" defaultRowHeight="12.75"/>
  <cols>
    <col min="1" max="1" width="9.50390625" style="150" customWidth="1"/>
    <col min="2" max="2" width="59.625" style="150" customWidth="1"/>
    <col min="3" max="3" width="17.375" style="151" customWidth="1"/>
    <col min="4" max="5" width="17.375" style="172" customWidth="1"/>
    <col min="6" max="16384" width="9.375" style="172" customWidth="1"/>
  </cols>
  <sheetData>
    <row r="1" spans="1:5" ht="15.75">
      <c r="A1" s="449" t="s">
        <v>536</v>
      </c>
      <c r="B1" s="449"/>
      <c r="C1" s="449"/>
      <c r="D1" s="449"/>
      <c r="E1" s="449"/>
    </row>
    <row r="2" spans="1:5" ht="32.25" customHeight="1">
      <c r="A2" s="447" t="s">
        <v>535</v>
      </c>
      <c r="B2" s="448"/>
      <c r="C2" s="448"/>
      <c r="D2" s="448"/>
      <c r="E2" s="448"/>
    </row>
    <row r="3" ht="6.75" customHeight="1"/>
    <row r="4" spans="1:5" ht="15.75" customHeight="1">
      <c r="A4" s="444" t="s">
        <v>5</v>
      </c>
      <c r="B4" s="444"/>
      <c r="C4" s="444"/>
      <c r="D4" s="444"/>
      <c r="E4" s="444"/>
    </row>
    <row r="5" spans="1:5" ht="15.75" customHeight="1" thickBot="1">
      <c r="A5" s="445" t="s">
        <v>86</v>
      </c>
      <c r="B5" s="445"/>
      <c r="C5" s="243"/>
      <c r="E5" s="243" t="str">
        <f>'3.sz.mell.'!E5</f>
        <v>Forintban!</v>
      </c>
    </row>
    <row r="6" spans="1:5" ht="15.75">
      <c r="A6" s="450" t="s">
        <v>51</v>
      </c>
      <c r="B6" s="452" t="s">
        <v>6</v>
      </c>
      <c r="C6" s="454" t="str">
        <f>+CONCATENATE(LEFT(ÖSSZEFÜGGÉSEK!A6,4),". évi")</f>
        <v>2017. évi</v>
      </c>
      <c r="D6" s="455"/>
      <c r="E6" s="456"/>
    </row>
    <row r="7" spans="1:5" ht="24.75" thickBot="1">
      <c r="A7" s="451"/>
      <c r="B7" s="453"/>
      <c r="C7" s="246" t="s">
        <v>414</v>
      </c>
      <c r="D7" s="244" t="s">
        <v>470</v>
      </c>
      <c r="E7" s="245" t="str">
        <f>+CONCATENATE(LEFT(ÖSSZEFÜGGÉSEK!A6,4),". VII. 25.",CHAR(10),"Módosítás utáni")</f>
        <v>2017. VII. 25.
Módosítás utáni</v>
      </c>
    </row>
    <row r="8" spans="1:5" s="173" customFormat="1" ht="12" customHeight="1" thickBot="1">
      <c r="A8" s="169" t="s">
        <v>380</v>
      </c>
      <c r="B8" s="170" t="s">
        <v>381</v>
      </c>
      <c r="C8" s="170" t="s">
        <v>382</v>
      </c>
      <c r="D8" s="170" t="s">
        <v>384</v>
      </c>
      <c r="E8" s="329" t="s">
        <v>474</v>
      </c>
    </row>
    <row r="9" spans="1:5" s="174" customFormat="1" ht="12" customHeight="1" thickBot="1">
      <c r="A9" s="18" t="s">
        <v>7</v>
      </c>
      <c r="B9" s="19" t="s">
        <v>145</v>
      </c>
      <c r="C9" s="161">
        <f>+C10+C11+C12+C13+C14+C15</f>
        <v>71843601</v>
      </c>
      <c r="D9" s="161">
        <f>+D10+D11+D12+D13+D14+D15</f>
        <v>0</v>
      </c>
      <c r="E9" s="98">
        <f>+E10+E11+E12+E13+E14+E15</f>
        <v>71843601</v>
      </c>
    </row>
    <row r="10" spans="1:5" s="174" customFormat="1" ht="12" customHeight="1">
      <c r="A10" s="13" t="s">
        <v>63</v>
      </c>
      <c r="B10" s="175" t="s">
        <v>146</v>
      </c>
      <c r="C10" s="336">
        <v>71843601</v>
      </c>
      <c r="D10" s="163"/>
      <c r="E10" s="205">
        <f>C10+D10</f>
        <v>71843601</v>
      </c>
    </row>
    <row r="11" spans="1:5" s="174" customFormat="1" ht="12" customHeight="1">
      <c r="A11" s="12" t="s">
        <v>64</v>
      </c>
      <c r="B11" s="176" t="s">
        <v>147</v>
      </c>
      <c r="C11" s="162"/>
      <c r="D11" s="162"/>
      <c r="E11" s="205">
        <f aca="true" t="shared" si="0" ref="E11:E65">C11+D11</f>
        <v>0</v>
      </c>
    </row>
    <row r="12" spans="1:5" s="174" customFormat="1" ht="12" customHeight="1">
      <c r="A12" s="12" t="s">
        <v>65</v>
      </c>
      <c r="B12" s="176" t="s">
        <v>148</v>
      </c>
      <c r="C12" s="162"/>
      <c r="D12" s="162"/>
      <c r="E12" s="205">
        <f t="shared" si="0"/>
        <v>0</v>
      </c>
    </row>
    <row r="13" spans="1:5" s="174" customFormat="1" ht="12" customHeight="1">
      <c r="A13" s="12" t="s">
        <v>66</v>
      </c>
      <c r="B13" s="176" t="s">
        <v>149</v>
      </c>
      <c r="C13" s="162"/>
      <c r="D13" s="162"/>
      <c r="E13" s="205">
        <f t="shared" si="0"/>
        <v>0</v>
      </c>
    </row>
    <row r="14" spans="1:5" s="174" customFormat="1" ht="12" customHeight="1">
      <c r="A14" s="12" t="s">
        <v>83</v>
      </c>
      <c r="B14" s="100" t="s">
        <v>325</v>
      </c>
      <c r="C14" s="162"/>
      <c r="D14" s="162"/>
      <c r="E14" s="205">
        <f t="shared" si="0"/>
        <v>0</v>
      </c>
    </row>
    <row r="15" spans="1:5" s="174" customFormat="1" ht="12" customHeight="1" thickBot="1">
      <c r="A15" s="14" t="s">
        <v>67</v>
      </c>
      <c r="B15" s="101" t="s">
        <v>326</v>
      </c>
      <c r="C15" s="162"/>
      <c r="D15" s="162"/>
      <c r="E15" s="205">
        <f t="shared" si="0"/>
        <v>0</v>
      </c>
    </row>
    <row r="16" spans="1:5" s="174" customFormat="1" ht="12" customHeight="1" thickBot="1">
      <c r="A16" s="18" t="s">
        <v>8</v>
      </c>
      <c r="B16" s="99" t="s">
        <v>150</v>
      </c>
      <c r="C16" s="161">
        <f>+C17+C18+C19+C20+C21</f>
        <v>0</v>
      </c>
      <c r="D16" s="161">
        <f>+D17+D18+D19+D20+D21</f>
        <v>0</v>
      </c>
      <c r="E16" s="98">
        <f>+E17+E18+E19+E20+E21</f>
        <v>0</v>
      </c>
    </row>
    <row r="17" spans="1:5" s="174" customFormat="1" ht="12" customHeight="1">
      <c r="A17" s="13" t="s">
        <v>69</v>
      </c>
      <c r="B17" s="175" t="s">
        <v>151</v>
      </c>
      <c r="C17" s="163"/>
      <c r="D17" s="163"/>
      <c r="E17" s="205">
        <f t="shared" si="0"/>
        <v>0</v>
      </c>
    </row>
    <row r="18" spans="1:5" s="174" customFormat="1" ht="12" customHeight="1">
      <c r="A18" s="12" t="s">
        <v>70</v>
      </c>
      <c r="B18" s="176" t="s">
        <v>152</v>
      </c>
      <c r="C18" s="162"/>
      <c r="D18" s="162"/>
      <c r="E18" s="205">
        <f t="shared" si="0"/>
        <v>0</v>
      </c>
    </row>
    <row r="19" spans="1:5" s="174" customFormat="1" ht="12" customHeight="1">
      <c r="A19" s="12" t="s">
        <v>71</v>
      </c>
      <c r="B19" s="176" t="s">
        <v>317</v>
      </c>
      <c r="C19" s="162"/>
      <c r="D19" s="162"/>
      <c r="E19" s="205">
        <f t="shared" si="0"/>
        <v>0</v>
      </c>
    </row>
    <row r="20" spans="1:5" s="174" customFormat="1" ht="12" customHeight="1">
      <c r="A20" s="12" t="s">
        <v>72</v>
      </c>
      <c r="B20" s="176" t="s">
        <v>318</v>
      </c>
      <c r="C20" s="162"/>
      <c r="D20" s="162"/>
      <c r="E20" s="205">
        <f t="shared" si="0"/>
        <v>0</v>
      </c>
    </row>
    <row r="21" spans="1:5" s="174" customFormat="1" ht="12" customHeight="1">
      <c r="A21" s="12" t="s">
        <v>73</v>
      </c>
      <c r="B21" s="176" t="s">
        <v>153</v>
      </c>
      <c r="C21" s="162"/>
      <c r="D21" s="162"/>
      <c r="E21" s="205">
        <f t="shared" si="0"/>
        <v>0</v>
      </c>
    </row>
    <row r="22" spans="1:5" s="174" customFormat="1" ht="12" customHeight="1" thickBot="1">
      <c r="A22" s="14" t="s">
        <v>79</v>
      </c>
      <c r="B22" s="101" t="s">
        <v>154</v>
      </c>
      <c r="C22" s="164"/>
      <c r="D22" s="164"/>
      <c r="E22" s="205">
        <f t="shared" si="0"/>
        <v>0</v>
      </c>
    </row>
    <row r="23" spans="1:5" s="174" customFormat="1" ht="12" customHeight="1" thickBot="1">
      <c r="A23" s="18" t="s">
        <v>9</v>
      </c>
      <c r="B23" s="19" t="s">
        <v>155</v>
      </c>
      <c r="C23" s="161">
        <f>+C24+C25+C26+C27+C28</f>
        <v>0</v>
      </c>
      <c r="D23" s="161">
        <f>+D24+D25+D26+D27+D28</f>
        <v>0</v>
      </c>
      <c r="E23" s="98">
        <f>+E24+E25+E26+E27+E28</f>
        <v>0</v>
      </c>
    </row>
    <row r="24" spans="1:5" s="174" customFormat="1" ht="12" customHeight="1">
      <c r="A24" s="13" t="s">
        <v>52</v>
      </c>
      <c r="B24" s="175" t="s">
        <v>156</v>
      </c>
      <c r="C24" s="163"/>
      <c r="D24" s="163"/>
      <c r="E24" s="205">
        <f t="shared" si="0"/>
        <v>0</v>
      </c>
    </row>
    <row r="25" spans="1:5" s="174" customFormat="1" ht="12" customHeight="1">
      <c r="A25" s="12" t="s">
        <v>53</v>
      </c>
      <c r="B25" s="176" t="s">
        <v>157</v>
      </c>
      <c r="C25" s="162"/>
      <c r="D25" s="162"/>
      <c r="E25" s="205">
        <f t="shared" si="0"/>
        <v>0</v>
      </c>
    </row>
    <row r="26" spans="1:5" s="174" customFormat="1" ht="12" customHeight="1">
      <c r="A26" s="12" t="s">
        <v>54</v>
      </c>
      <c r="B26" s="176" t="s">
        <v>319</v>
      </c>
      <c r="C26" s="162"/>
      <c r="D26" s="162"/>
      <c r="E26" s="205">
        <f t="shared" si="0"/>
        <v>0</v>
      </c>
    </row>
    <row r="27" spans="1:5" s="174" customFormat="1" ht="12" customHeight="1">
      <c r="A27" s="12" t="s">
        <v>55</v>
      </c>
      <c r="B27" s="176" t="s">
        <v>320</v>
      </c>
      <c r="C27" s="162"/>
      <c r="D27" s="162"/>
      <c r="E27" s="205">
        <f t="shared" si="0"/>
        <v>0</v>
      </c>
    </row>
    <row r="28" spans="1:5" s="174" customFormat="1" ht="12" customHeight="1">
      <c r="A28" s="12" t="s">
        <v>96</v>
      </c>
      <c r="B28" s="176" t="s">
        <v>158</v>
      </c>
      <c r="C28" s="162"/>
      <c r="D28" s="162"/>
      <c r="E28" s="205">
        <f t="shared" si="0"/>
        <v>0</v>
      </c>
    </row>
    <row r="29" spans="1:5" s="174" customFormat="1" ht="12" customHeight="1" thickBot="1">
      <c r="A29" s="14" t="s">
        <v>97</v>
      </c>
      <c r="B29" s="177" t="s">
        <v>159</v>
      </c>
      <c r="C29" s="164"/>
      <c r="D29" s="164"/>
      <c r="E29" s="205">
        <f t="shared" si="0"/>
        <v>0</v>
      </c>
    </row>
    <row r="30" spans="1:5" s="174" customFormat="1" ht="12" customHeight="1" thickBot="1">
      <c r="A30" s="18" t="s">
        <v>98</v>
      </c>
      <c r="B30" s="19" t="s">
        <v>467</v>
      </c>
      <c r="C30" s="167">
        <f>+C31+C32+C33+C34+C35+C36+C37</f>
        <v>0</v>
      </c>
      <c r="D30" s="167">
        <f>+D31+D32+D33+D34+D35+D36+D37</f>
        <v>0</v>
      </c>
      <c r="E30" s="204">
        <f>+E31+E32+E33+E34+E35+E36+E37</f>
        <v>0</v>
      </c>
    </row>
    <row r="31" spans="1:5" s="174" customFormat="1" ht="12" customHeight="1">
      <c r="A31" s="13" t="s">
        <v>160</v>
      </c>
      <c r="B31" s="175" t="s">
        <v>460</v>
      </c>
      <c r="C31" s="206"/>
      <c r="D31" s="206">
        <f>+D32+D33+D34</f>
        <v>0</v>
      </c>
      <c r="E31" s="205">
        <f t="shared" si="0"/>
        <v>0</v>
      </c>
    </row>
    <row r="32" spans="1:5" s="174" customFormat="1" ht="12" customHeight="1">
      <c r="A32" s="12" t="s">
        <v>161</v>
      </c>
      <c r="B32" s="176" t="s">
        <v>461</v>
      </c>
      <c r="C32" s="162"/>
      <c r="D32" s="162"/>
      <c r="E32" s="205">
        <f t="shared" si="0"/>
        <v>0</v>
      </c>
    </row>
    <row r="33" spans="1:5" s="174" customFormat="1" ht="12" customHeight="1">
      <c r="A33" s="12" t="s">
        <v>162</v>
      </c>
      <c r="B33" s="176" t="s">
        <v>462</v>
      </c>
      <c r="C33" s="162"/>
      <c r="D33" s="162"/>
      <c r="E33" s="205">
        <f t="shared" si="0"/>
        <v>0</v>
      </c>
    </row>
    <row r="34" spans="1:5" s="174" customFormat="1" ht="12" customHeight="1">
      <c r="A34" s="12" t="s">
        <v>163</v>
      </c>
      <c r="B34" s="176" t="s">
        <v>463</v>
      </c>
      <c r="C34" s="162"/>
      <c r="D34" s="162"/>
      <c r="E34" s="205">
        <f t="shared" si="0"/>
        <v>0</v>
      </c>
    </row>
    <row r="35" spans="1:5" s="174" customFormat="1" ht="12" customHeight="1">
      <c r="A35" s="12" t="s">
        <v>464</v>
      </c>
      <c r="B35" s="176" t="s">
        <v>164</v>
      </c>
      <c r="C35" s="162"/>
      <c r="D35" s="162"/>
      <c r="E35" s="205">
        <f t="shared" si="0"/>
        <v>0</v>
      </c>
    </row>
    <row r="36" spans="1:5" s="174" customFormat="1" ht="12" customHeight="1">
      <c r="A36" s="12" t="s">
        <v>465</v>
      </c>
      <c r="B36" s="176" t="s">
        <v>165</v>
      </c>
      <c r="C36" s="162"/>
      <c r="D36" s="162"/>
      <c r="E36" s="205">
        <f t="shared" si="0"/>
        <v>0</v>
      </c>
    </row>
    <row r="37" spans="1:5" s="174" customFormat="1" ht="12" customHeight="1" thickBot="1">
      <c r="A37" s="14" t="s">
        <v>466</v>
      </c>
      <c r="B37" s="177" t="s">
        <v>166</v>
      </c>
      <c r="C37" s="164"/>
      <c r="D37" s="164"/>
      <c r="E37" s="205">
        <f t="shared" si="0"/>
        <v>0</v>
      </c>
    </row>
    <row r="38" spans="1:5" s="174" customFormat="1" ht="12" customHeight="1" thickBot="1">
      <c r="A38" s="18" t="s">
        <v>11</v>
      </c>
      <c r="B38" s="19" t="s">
        <v>327</v>
      </c>
      <c r="C38" s="161">
        <f>SUM(C39:C49)</f>
        <v>0</v>
      </c>
      <c r="D38" s="161">
        <f>SUM(D39:D49)</f>
        <v>0</v>
      </c>
      <c r="E38" s="98">
        <f>SUM(E39:E49)</f>
        <v>0</v>
      </c>
    </row>
    <row r="39" spans="1:5" s="174" customFormat="1" ht="12" customHeight="1">
      <c r="A39" s="13" t="s">
        <v>56</v>
      </c>
      <c r="B39" s="175" t="s">
        <v>169</v>
      </c>
      <c r="C39" s="163"/>
      <c r="D39" s="163"/>
      <c r="E39" s="205">
        <f t="shared" si="0"/>
        <v>0</v>
      </c>
    </row>
    <row r="40" spans="1:5" s="174" customFormat="1" ht="12" customHeight="1">
      <c r="A40" s="12" t="s">
        <v>57</v>
      </c>
      <c r="B40" s="176" t="s">
        <v>170</v>
      </c>
      <c r="C40" s="162"/>
      <c r="D40" s="162"/>
      <c r="E40" s="205">
        <f t="shared" si="0"/>
        <v>0</v>
      </c>
    </row>
    <row r="41" spans="1:5" s="174" customFormat="1" ht="12" customHeight="1">
      <c r="A41" s="12" t="s">
        <v>58</v>
      </c>
      <c r="B41" s="176" t="s">
        <v>171</v>
      </c>
      <c r="C41" s="162"/>
      <c r="D41" s="162"/>
      <c r="E41" s="205">
        <f t="shared" si="0"/>
        <v>0</v>
      </c>
    </row>
    <row r="42" spans="1:5" s="174" customFormat="1" ht="12" customHeight="1">
      <c r="A42" s="12" t="s">
        <v>100</v>
      </c>
      <c r="B42" s="176" t="s">
        <v>172</v>
      </c>
      <c r="C42" s="162"/>
      <c r="D42" s="162"/>
      <c r="E42" s="205">
        <f t="shared" si="0"/>
        <v>0</v>
      </c>
    </row>
    <row r="43" spans="1:5" s="174" customFormat="1" ht="12" customHeight="1">
      <c r="A43" s="12" t="s">
        <v>101</v>
      </c>
      <c r="B43" s="176" t="s">
        <v>173</v>
      </c>
      <c r="C43" s="162"/>
      <c r="D43" s="162"/>
      <c r="E43" s="205">
        <f t="shared" si="0"/>
        <v>0</v>
      </c>
    </row>
    <row r="44" spans="1:5" s="174" customFormat="1" ht="12" customHeight="1">
      <c r="A44" s="12" t="s">
        <v>102</v>
      </c>
      <c r="B44" s="176" t="s">
        <v>174</v>
      </c>
      <c r="C44" s="162"/>
      <c r="D44" s="162"/>
      <c r="E44" s="205">
        <f t="shared" si="0"/>
        <v>0</v>
      </c>
    </row>
    <row r="45" spans="1:5" s="174" customFormat="1" ht="12" customHeight="1">
      <c r="A45" s="12" t="s">
        <v>103</v>
      </c>
      <c r="B45" s="176" t="s">
        <v>175</v>
      </c>
      <c r="C45" s="162"/>
      <c r="D45" s="162"/>
      <c r="E45" s="205">
        <f t="shared" si="0"/>
        <v>0</v>
      </c>
    </row>
    <row r="46" spans="1:5" s="174" customFormat="1" ht="12" customHeight="1">
      <c r="A46" s="12" t="s">
        <v>104</v>
      </c>
      <c r="B46" s="176" t="s">
        <v>176</v>
      </c>
      <c r="C46" s="162"/>
      <c r="D46" s="162"/>
      <c r="E46" s="205">
        <f t="shared" si="0"/>
        <v>0</v>
      </c>
    </row>
    <row r="47" spans="1:5" s="174" customFormat="1" ht="12" customHeight="1">
      <c r="A47" s="12" t="s">
        <v>167</v>
      </c>
      <c r="B47" s="176" t="s">
        <v>177</v>
      </c>
      <c r="C47" s="165"/>
      <c r="D47" s="165"/>
      <c r="E47" s="205">
        <f t="shared" si="0"/>
        <v>0</v>
      </c>
    </row>
    <row r="48" spans="1:5" s="174" customFormat="1" ht="12" customHeight="1">
      <c r="A48" s="14" t="s">
        <v>168</v>
      </c>
      <c r="B48" s="177" t="s">
        <v>329</v>
      </c>
      <c r="C48" s="166"/>
      <c r="D48" s="166"/>
      <c r="E48" s="205">
        <f t="shared" si="0"/>
        <v>0</v>
      </c>
    </row>
    <row r="49" spans="1:5" s="174" customFormat="1" ht="12" customHeight="1" thickBot="1">
      <c r="A49" s="14" t="s">
        <v>328</v>
      </c>
      <c r="B49" s="101" t="s">
        <v>178</v>
      </c>
      <c r="C49" s="166"/>
      <c r="D49" s="166"/>
      <c r="E49" s="205">
        <f t="shared" si="0"/>
        <v>0</v>
      </c>
    </row>
    <row r="50" spans="1:5" s="174" customFormat="1" ht="12" customHeight="1" thickBot="1">
      <c r="A50" s="18" t="s">
        <v>12</v>
      </c>
      <c r="B50" s="19" t="s">
        <v>179</v>
      </c>
      <c r="C50" s="161">
        <f>SUM(C51:C55)</f>
        <v>0</v>
      </c>
      <c r="D50" s="161">
        <f>SUM(D51:D55)</f>
        <v>0</v>
      </c>
      <c r="E50" s="98">
        <f>SUM(E51:E55)</f>
        <v>0</v>
      </c>
    </row>
    <row r="51" spans="1:5" s="174" customFormat="1" ht="12" customHeight="1">
      <c r="A51" s="13" t="s">
        <v>59</v>
      </c>
      <c r="B51" s="175" t="s">
        <v>183</v>
      </c>
      <c r="C51" s="217"/>
      <c r="D51" s="217"/>
      <c r="E51" s="300">
        <f t="shared" si="0"/>
        <v>0</v>
      </c>
    </row>
    <row r="52" spans="1:5" s="174" customFormat="1" ht="12" customHeight="1">
      <c r="A52" s="12" t="s">
        <v>60</v>
      </c>
      <c r="B52" s="176" t="s">
        <v>184</v>
      </c>
      <c r="C52" s="165"/>
      <c r="D52" s="165"/>
      <c r="E52" s="300">
        <f t="shared" si="0"/>
        <v>0</v>
      </c>
    </row>
    <row r="53" spans="1:5" s="174" customFormat="1" ht="12" customHeight="1">
      <c r="A53" s="12" t="s">
        <v>180</v>
      </c>
      <c r="B53" s="176" t="s">
        <v>185</v>
      </c>
      <c r="C53" s="165"/>
      <c r="D53" s="165"/>
      <c r="E53" s="300">
        <f t="shared" si="0"/>
        <v>0</v>
      </c>
    </row>
    <row r="54" spans="1:5" s="174" customFormat="1" ht="12" customHeight="1">
      <c r="A54" s="12" t="s">
        <v>181</v>
      </c>
      <c r="B54" s="176" t="s">
        <v>186</v>
      </c>
      <c r="C54" s="165"/>
      <c r="D54" s="165"/>
      <c r="E54" s="300">
        <f t="shared" si="0"/>
        <v>0</v>
      </c>
    </row>
    <row r="55" spans="1:5" s="174" customFormat="1" ht="12" customHeight="1" thickBot="1">
      <c r="A55" s="14" t="s">
        <v>182</v>
      </c>
      <c r="B55" s="101" t="s">
        <v>187</v>
      </c>
      <c r="C55" s="166"/>
      <c r="D55" s="166"/>
      <c r="E55" s="300">
        <f t="shared" si="0"/>
        <v>0</v>
      </c>
    </row>
    <row r="56" spans="1:5" s="174" customFormat="1" ht="12" customHeight="1" thickBot="1">
      <c r="A56" s="18" t="s">
        <v>105</v>
      </c>
      <c r="B56" s="19" t="s">
        <v>188</v>
      </c>
      <c r="C56" s="161">
        <f>SUM(C57:C59)</f>
        <v>0</v>
      </c>
      <c r="D56" s="161">
        <f>SUM(D57:D59)</f>
        <v>0</v>
      </c>
      <c r="E56" s="98">
        <f>SUM(E57:E59)</f>
        <v>0</v>
      </c>
    </row>
    <row r="57" spans="1:5" s="174" customFormat="1" ht="12" customHeight="1">
      <c r="A57" s="13" t="s">
        <v>61</v>
      </c>
      <c r="B57" s="175" t="s">
        <v>189</v>
      </c>
      <c r="C57" s="163"/>
      <c r="D57" s="163"/>
      <c r="E57" s="205">
        <f t="shared" si="0"/>
        <v>0</v>
      </c>
    </row>
    <row r="58" spans="1:5" s="174" customFormat="1" ht="12" customHeight="1">
      <c r="A58" s="12" t="s">
        <v>62</v>
      </c>
      <c r="B58" s="176" t="s">
        <v>321</v>
      </c>
      <c r="C58" s="162"/>
      <c r="D58" s="162"/>
      <c r="E58" s="205">
        <f t="shared" si="0"/>
        <v>0</v>
      </c>
    </row>
    <row r="59" spans="1:5" s="174" customFormat="1" ht="12" customHeight="1">
      <c r="A59" s="12" t="s">
        <v>192</v>
      </c>
      <c r="B59" s="176" t="s">
        <v>190</v>
      </c>
      <c r="C59" s="162"/>
      <c r="D59" s="162"/>
      <c r="E59" s="205">
        <f t="shared" si="0"/>
        <v>0</v>
      </c>
    </row>
    <row r="60" spans="1:5" s="174" customFormat="1" ht="12" customHeight="1" thickBot="1">
      <c r="A60" s="14" t="s">
        <v>193</v>
      </c>
      <c r="B60" s="101" t="s">
        <v>191</v>
      </c>
      <c r="C60" s="164"/>
      <c r="D60" s="164"/>
      <c r="E60" s="205">
        <f t="shared" si="0"/>
        <v>0</v>
      </c>
    </row>
    <row r="61" spans="1:5" s="174" customFormat="1" ht="12" customHeight="1" thickBot="1">
      <c r="A61" s="18" t="s">
        <v>14</v>
      </c>
      <c r="B61" s="99" t="s">
        <v>194</v>
      </c>
      <c r="C61" s="161">
        <f>SUM(C62:C64)</f>
        <v>0</v>
      </c>
      <c r="D61" s="161">
        <f>SUM(D62:D64)</f>
        <v>0</v>
      </c>
      <c r="E61" s="98">
        <f>SUM(E62:E64)</f>
        <v>0</v>
      </c>
    </row>
    <row r="62" spans="1:5" s="174" customFormat="1" ht="12" customHeight="1">
      <c r="A62" s="13" t="s">
        <v>106</v>
      </c>
      <c r="B62" s="175" t="s">
        <v>196</v>
      </c>
      <c r="C62" s="165"/>
      <c r="D62" s="165"/>
      <c r="E62" s="298">
        <f t="shared" si="0"/>
        <v>0</v>
      </c>
    </row>
    <row r="63" spans="1:5" s="174" customFormat="1" ht="12" customHeight="1">
      <c r="A63" s="12" t="s">
        <v>107</v>
      </c>
      <c r="B63" s="176" t="s">
        <v>322</v>
      </c>
      <c r="C63" s="165"/>
      <c r="D63" s="165"/>
      <c r="E63" s="298">
        <f t="shared" si="0"/>
        <v>0</v>
      </c>
    </row>
    <row r="64" spans="1:5" s="174" customFormat="1" ht="12" customHeight="1">
      <c r="A64" s="12" t="s">
        <v>127</v>
      </c>
      <c r="B64" s="176" t="s">
        <v>197</v>
      </c>
      <c r="C64" s="165"/>
      <c r="D64" s="165"/>
      <c r="E64" s="298">
        <f t="shared" si="0"/>
        <v>0</v>
      </c>
    </row>
    <row r="65" spans="1:5" s="174" customFormat="1" ht="12" customHeight="1" thickBot="1">
      <c r="A65" s="14" t="s">
        <v>195</v>
      </c>
      <c r="B65" s="101" t="s">
        <v>198</v>
      </c>
      <c r="C65" s="165"/>
      <c r="D65" s="165"/>
      <c r="E65" s="298">
        <f t="shared" si="0"/>
        <v>0</v>
      </c>
    </row>
    <row r="66" spans="1:5" s="174" customFormat="1" ht="12" customHeight="1" thickBot="1">
      <c r="A66" s="230" t="s">
        <v>369</v>
      </c>
      <c r="B66" s="19" t="s">
        <v>199</v>
      </c>
      <c r="C66" s="167">
        <f>+C9+C16+C23+C30+C38+C50+C56+C61</f>
        <v>71843601</v>
      </c>
      <c r="D66" s="167">
        <f>+D9+D16+D23+D30+D38+D50+D56+D61</f>
        <v>0</v>
      </c>
      <c r="E66" s="204">
        <f>+E9+E16+E23+E30+E38+E50+E56+E61</f>
        <v>71843601</v>
      </c>
    </row>
    <row r="67" spans="1:5" s="174" customFormat="1" ht="12" customHeight="1" thickBot="1">
      <c r="A67" s="218" t="s">
        <v>200</v>
      </c>
      <c r="B67" s="99" t="s">
        <v>201</v>
      </c>
      <c r="C67" s="161">
        <f>SUM(C68:C70)</f>
        <v>0</v>
      </c>
      <c r="D67" s="161">
        <f>SUM(D68:D70)</f>
        <v>0</v>
      </c>
      <c r="E67" s="98">
        <f>SUM(E68:E70)</f>
        <v>0</v>
      </c>
    </row>
    <row r="68" spans="1:5" s="174" customFormat="1" ht="12" customHeight="1">
      <c r="A68" s="13" t="s">
        <v>232</v>
      </c>
      <c r="B68" s="175" t="s">
        <v>202</v>
      </c>
      <c r="C68" s="165"/>
      <c r="D68" s="165"/>
      <c r="E68" s="298">
        <f aca="true" t="shared" si="1" ref="E68:E89">C68+D68</f>
        <v>0</v>
      </c>
    </row>
    <row r="69" spans="1:5" s="174" customFormat="1" ht="12" customHeight="1">
      <c r="A69" s="12" t="s">
        <v>241</v>
      </c>
      <c r="B69" s="176" t="s">
        <v>203</v>
      </c>
      <c r="C69" s="165"/>
      <c r="D69" s="165"/>
      <c r="E69" s="298">
        <f t="shared" si="1"/>
        <v>0</v>
      </c>
    </row>
    <row r="70" spans="1:5" s="174" customFormat="1" ht="12" customHeight="1" thickBot="1">
      <c r="A70" s="14" t="s">
        <v>242</v>
      </c>
      <c r="B70" s="226" t="s">
        <v>354</v>
      </c>
      <c r="C70" s="165"/>
      <c r="D70" s="165"/>
      <c r="E70" s="298">
        <f t="shared" si="1"/>
        <v>0</v>
      </c>
    </row>
    <row r="71" spans="1:5" s="174" customFormat="1" ht="12" customHeight="1" thickBot="1">
      <c r="A71" s="218" t="s">
        <v>205</v>
      </c>
      <c r="B71" s="99" t="s">
        <v>206</v>
      </c>
      <c r="C71" s="161">
        <f>SUM(C72:C75)</f>
        <v>0</v>
      </c>
      <c r="D71" s="161">
        <f>SUM(D72:D75)</f>
        <v>0</v>
      </c>
      <c r="E71" s="98">
        <f>SUM(E72:E75)</f>
        <v>0</v>
      </c>
    </row>
    <row r="72" spans="1:5" s="174" customFormat="1" ht="12" customHeight="1">
      <c r="A72" s="13" t="s">
        <v>84</v>
      </c>
      <c r="B72" s="175" t="s">
        <v>207</v>
      </c>
      <c r="C72" s="165"/>
      <c r="D72" s="165"/>
      <c r="E72" s="298">
        <f t="shared" si="1"/>
        <v>0</v>
      </c>
    </row>
    <row r="73" spans="1:5" s="174" customFormat="1" ht="12" customHeight="1">
      <c r="A73" s="12" t="s">
        <v>85</v>
      </c>
      <c r="B73" s="176" t="s">
        <v>208</v>
      </c>
      <c r="C73" s="165"/>
      <c r="D73" s="165"/>
      <c r="E73" s="298">
        <f t="shared" si="1"/>
        <v>0</v>
      </c>
    </row>
    <row r="74" spans="1:5" s="174" customFormat="1" ht="12" customHeight="1">
      <c r="A74" s="12" t="s">
        <v>233</v>
      </c>
      <c r="B74" s="176" t="s">
        <v>209</v>
      </c>
      <c r="C74" s="165"/>
      <c r="D74" s="165"/>
      <c r="E74" s="298">
        <f t="shared" si="1"/>
        <v>0</v>
      </c>
    </row>
    <row r="75" spans="1:5" s="174" customFormat="1" ht="12" customHeight="1" thickBot="1">
      <c r="A75" s="14" t="s">
        <v>234</v>
      </c>
      <c r="B75" s="101" t="s">
        <v>210</v>
      </c>
      <c r="C75" s="165"/>
      <c r="D75" s="165"/>
      <c r="E75" s="298">
        <f t="shared" si="1"/>
        <v>0</v>
      </c>
    </row>
    <row r="76" spans="1:5" s="174" customFormat="1" ht="12" customHeight="1" thickBot="1">
      <c r="A76" s="218" t="s">
        <v>211</v>
      </c>
      <c r="B76" s="99" t="s">
        <v>212</v>
      </c>
      <c r="C76" s="161">
        <f>SUM(C77:C78)</f>
        <v>0</v>
      </c>
      <c r="D76" s="161">
        <f>SUM(D77:D78)</f>
        <v>551033</v>
      </c>
      <c r="E76" s="98">
        <f>SUM(E77:E78)</f>
        <v>551033</v>
      </c>
    </row>
    <row r="77" spans="1:5" s="174" customFormat="1" ht="12" customHeight="1">
      <c r="A77" s="13" t="s">
        <v>235</v>
      </c>
      <c r="B77" s="175" t="s">
        <v>213</v>
      </c>
      <c r="C77" s="165"/>
      <c r="D77" s="165">
        <v>551033</v>
      </c>
      <c r="E77" s="298">
        <f t="shared" si="1"/>
        <v>551033</v>
      </c>
    </row>
    <row r="78" spans="1:5" s="174" customFormat="1" ht="12" customHeight="1" thickBot="1">
      <c r="A78" s="14" t="s">
        <v>236</v>
      </c>
      <c r="B78" s="101" t="s">
        <v>214</v>
      </c>
      <c r="C78" s="165"/>
      <c r="D78" s="165"/>
      <c r="E78" s="298">
        <f t="shared" si="1"/>
        <v>0</v>
      </c>
    </row>
    <row r="79" spans="1:5" s="174" customFormat="1" ht="12" customHeight="1" thickBot="1">
      <c r="A79" s="218" t="s">
        <v>215</v>
      </c>
      <c r="B79" s="99" t="s">
        <v>216</v>
      </c>
      <c r="C79" s="161">
        <f>SUM(C80:C82)</f>
        <v>0</v>
      </c>
      <c r="D79" s="161">
        <f>SUM(D80:D82)</f>
        <v>0</v>
      </c>
      <c r="E79" s="98">
        <f>SUM(E80:E82)</f>
        <v>0</v>
      </c>
    </row>
    <row r="80" spans="1:5" s="174" customFormat="1" ht="12" customHeight="1">
      <c r="A80" s="13" t="s">
        <v>237</v>
      </c>
      <c r="B80" s="175" t="s">
        <v>217</v>
      </c>
      <c r="C80" s="165"/>
      <c r="D80" s="165"/>
      <c r="E80" s="298">
        <f t="shared" si="1"/>
        <v>0</v>
      </c>
    </row>
    <row r="81" spans="1:5" s="174" customFormat="1" ht="12" customHeight="1">
      <c r="A81" s="12" t="s">
        <v>238</v>
      </c>
      <c r="B81" s="176" t="s">
        <v>218</v>
      </c>
      <c r="C81" s="165"/>
      <c r="D81" s="165"/>
      <c r="E81" s="298">
        <f t="shared" si="1"/>
        <v>0</v>
      </c>
    </row>
    <row r="82" spans="1:5" s="174" customFormat="1" ht="12" customHeight="1" thickBot="1">
      <c r="A82" s="14" t="s">
        <v>239</v>
      </c>
      <c r="B82" s="101" t="s">
        <v>219</v>
      </c>
      <c r="C82" s="165"/>
      <c r="D82" s="165"/>
      <c r="E82" s="298">
        <f t="shared" si="1"/>
        <v>0</v>
      </c>
    </row>
    <row r="83" spans="1:5" s="174" customFormat="1" ht="12" customHeight="1" thickBot="1">
      <c r="A83" s="218" t="s">
        <v>220</v>
      </c>
      <c r="B83" s="99" t="s">
        <v>240</v>
      </c>
      <c r="C83" s="161">
        <f>SUM(C84:C87)</f>
        <v>0</v>
      </c>
      <c r="D83" s="161">
        <f>SUM(D84:D87)</f>
        <v>0</v>
      </c>
      <c r="E83" s="98">
        <f>SUM(E84:E87)</f>
        <v>0</v>
      </c>
    </row>
    <row r="84" spans="1:5" s="174" customFormat="1" ht="12" customHeight="1">
      <c r="A84" s="179" t="s">
        <v>221</v>
      </c>
      <c r="B84" s="175" t="s">
        <v>222</v>
      </c>
      <c r="C84" s="165"/>
      <c r="D84" s="165"/>
      <c r="E84" s="298">
        <f t="shared" si="1"/>
        <v>0</v>
      </c>
    </row>
    <row r="85" spans="1:5" s="174" customFormat="1" ht="12" customHeight="1">
      <c r="A85" s="180" t="s">
        <v>223</v>
      </c>
      <c r="B85" s="176" t="s">
        <v>224</v>
      </c>
      <c r="C85" s="165"/>
      <c r="D85" s="165"/>
      <c r="E85" s="298">
        <f t="shared" si="1"/>
        <v>0</v>
      </c>
    </row>
    <row r="86" spans="1:5" s="174" customFormat="1" ht="12" customHeight="1">
      <c r="A86" s="180" t="s">
        <v>225</v>
      </c>
      <c r="B86" s="176" t="s">
        <v>226</v>
      </c>
      <c r="C86" s="165"/>
      <c r="D86" s="165"/>
      <c r="E86" s="298">
        <f t="shared" si="1"/>
        <v>0</v>
      </c>
    </row>
    <row r="87" spans="1:5" s="174" customFormat="1" ht="12" customHeight="1" thickBot="1">
      <c r="A87" s="181" t="s">
        <v>227</v>
      </c>
      <c r="B87" s="101" t="s">
        <v>228</v>
      </c>
      <c r="C87" s="165"/>
      <c r="D87" s="165"/>
      <c r="E87" s="298">
        <f t="shared" si="1"/>
        <v>0</v>
      </c>
    </row>
    <row r="88" spans="1:5" s="174" customFormat="1" ht="12" customHeight="1" thickBot="1">
      <c r="A88" s="218" t="s">
        <v>229</v>
      </c>
      <c r="B88" s="99" t="s">
        <v>368</v>
      </c>
      <c r="C88" s="220"/>
      <c r="D88" s="220"/>
      <c r="E88" s="98">
        <f t="shared" si="1"/>
        <v>0</v>
      </c>
    </row>
    <row r="89" spans="1:5" s="174" customFormat="1" ht="13.5" customHeight="1" thickBot="1">
      <c r="A89" s="218" t="s">
        <v>231</v>
      </c>
      <c r="B89" s="99" t="s">
        <v>230</v>
      </c>
      <c r="C89" s="220"/>
      <c r="D89" s="220"/>
      <c r="E89" s="98">
        <f t="shared" si="1"/>
        <v>0</v>
      </c>
    </row>
    <row r="90" spans="1:5" s="174" customFormat="1" ht="15.75" customHeight="1" thickBot="1">
      <c r="A90" s="218" t="s">
        <v>243</v>
      </c>
      <c r="B90" s="182" t="s">
        <v>371</v>
      </c>
      <c r="C90" s="167">
        <f>+C67+C71+C76+C79+C83+C89+C88</f>
        <v>0</v>
      </c>
      <c r="D90" s="167">
        <f>+D67+D71+D76+D79+D83+D89+D88</f>
        <v>551033</v>
      </c>
      <c r="E90" s="204">
        <f>+E67+E71+E76+E79+E83+E89+E88</f>
        <v>551033</v>
      </c>
    </row>
    <row r="91" spans="1:5" s="174" customFormat="1" ht="25.5" customHeight="1" thickBot="1">
      <c r="A91" s="219" t="s">
        <v>370</v>
      </c>
      <c r="B91" s="183" t="s">
        <v>372</v>
      </c>
      <c r="C91" s="167">
        <f>+C66+C90</f>
        <v>71843601</v>
      </c>
      <c r="D91" s="167">
        <f>+D66+D90</f>
        <v>551033</v>
      </c>
      <c r="E91" s="204">
        <f>+E66+E90</f>
        <v>72394634</v>
      </c>
    </row>
    <row r="92" spans="1:3" s="174" customFormat="1" ht="83.25" customHeight="1">
      <c r="A92" s="3"/>
      <c r="B92" s="4"/>
      <c r="C92" s="103"/>
    </row>
    <row r="93" spans="1:5" ht="16.5" customHeight="1">
      <c r="A93" s="444" t="s">
        <v>35</v>
      </c>
      <c r="B93" s="444"/>
      <c r="C93" s="444"/>
      <c r="D93" s="444"/>
      <c r="E93" s="444"/>
    </row>
    <row r="94" spans="1:5" s="184" customFormat="1" ht="16.5" customHeight="1" thickBot="1">
      <c r="A94" s="446" t="s">
        <v>87</v>
      </c>
      <c r="B94" s="446"/>
      <c r="C94" s="63"/>
      <c r="E94" s="63" t="str">
        <f>E5</f>
        <v>Forintban!</v>
      </c>
    </row>
    <row r="95" spans="1:5" ht="15.75">
      <c r="A95" s="450" t="s">
        <v>51</v>
      </c>
      <c r="B95" s="452" t="s">
        <v>415</v>
      </c>
      <c r="C95" s="454" t="str">
        <f>+CONCATENATE(LEFT(ÖSSZEFÜGGÉSEK!A6,4),". évi")</f>
        <v>2017. évi</v>
      </c>
      <c r="D95" s="455"/>
      <c r="E95" s="456"/>
    </row>
    <row r="96" spans="1:5" ht="24.75" thickBot="1">
      <c r="A96" s="451"/>
      <c r="B96" s="453"/>
      <c r="C96" s="246" t="s">
        <v>414</v>
      </c>
      <c r="D96" s="244" t="s">
        <v>470</v>
      </c>
      <c r="E96" s="245" t="str">
        <f>+CONCATENATE(LEFT(ÖSSZEFÜGGÉSEK!A6,4),". VII. 25.",CHAR(10),"Módosítás utáni")</f>
        <v>2017. VII. 25.
Módosítás utáni</v>
      </c>
    </row>
    <row r="97" spans="1:5" s="173" customFormat="1" ht="12" customHeight="1" thickBot="1">
      <c r="A97" s="23" t="s">
        <v>380</v>
      </c>
      <c r="B97" s="24" t="s">
        <v>381</v>
      </c>
      <c r="C97" s="24" t="s">
        <v>382</v>
      </c>
      <c r="D97" s="24" t="s">
        <v>384</v>
      </c>
      <c r="E97" s="350" t="s">
        <v>474</v>
      </c>
    </row>
    <row r="98" spans="1:5" ht="12" customHeight="1" thickBot="1">
      <c r="A98" s="18" t="s">
        <v>7</v>
      </c>
      <c r="B98" s="22" t="s">
        <v>330</v>
      </c>
      <c r="C98" s="161">
        <f>C99+C100+C101+C102+C103+C116</f>
        <v>69303601</v>
      </c>
      <c r="D98" s="349">
        <f>D99+D100+D101+D102+D103+D116</f>
        <v>551033</v>
      </c>
      <c r="E98" s="233">
        <f>E99+E100+E101+E102+E103+E116</f>
        <v>69854634</v>
      </c>
    </row>
    <row r="99" spans="1:5" ht="12" customHeight="1">
      <c r="A99" s="13" t="s">
        <v>63</v>
      </c>
      <c r="B99" s="7" t="s">
        <v>36</v>
      </c>
      <c r="C99" s="163">
        <v>41372460</v>
      </c>
      <c r="D99" s="163">
        <v>200000</v>
      </c>
      <c r="E99" s="301">
        <f aca="true" t="shared" si="2" ref="E99:E132">C99+D99</f>
        <v>41572460</v>
      </c>
    </row>
    <row r="100" spans="1:5" ht="12" customHeight="1">
      <c r="A100" s="12" t="s">
        <v>64</v>
      </c>
      <c r="B100" s="6" t="s">
        <v>108</v>
      </c>
      <c r="C100" s="162">
        <v>9527841</v>
      </c>
      <c r="D100" s="162">
        <v>44000</v>
      </c>
      <c r="E100" s="296">
        <f t="shared" si="2"/>
        <v>9571841</v>
      </c>
    </row>
    <row r="101" spans="1:5" ht="12" customHeight="1">
      <c r="A101" s="12" t="s">
        <v>65</v>
      </c>
      <c r="B101" s="6" t="s">
        <v>82</v>
      </c>
      <c r="C101" s="162">
        <v>18403300</v>
      </c>
      <c r="D101" s="162">
        <v>307033</v>
      </c>
      <c r="E101" s="297">
        <f t="shared" si="2"/>
        <v>18710333</v>
      </c>
    </row>
    <row r="102" spans="1:5" ht="12" customHeight="1">
      <c r="A102" s="12" t="s">
        <v>66</v>
      </c>
      <c r="B102" s="9" t="s">
        <v>109</v>
      </c>
      <c r="C102" s="164"/>
      <c r="D102" s="164"/>
      <c r="E102" s="297">
        <f t="shared" si="2"/>
        <v>0</v>
      </c>
    </row>
    <row r="103" spans="1:5" ht="12" customHeight="1">
      <c r="A103" s="12" t="s">
        <v>74</v>
      </c>
      <c r="B103" s="17" t="s">
        <v>110</v>
      </c>
      <c r="C103" s="164"/>
      <c r="D103" s="164"/>
      <c r="E103" s="297">
        <f t="shared" si="2"/>
        <v>0</v>
      </c>
    </row>
    <row r="104" spans="1:5" ht="12" customHeight="1">
      <c r="A104" s="12" t="s">
        <v>67</v>
      </c>
      <c r="B104" s="6" t="s">
        <v>335</v>
      </c>
      <c r="C104" s="164"/>
      <c r="D104" s="164"/>
      <c r="E104" s="297">
        <f t="shared" si="2"/>
        <v>0</v>
      </c>
    </row>
    <row r="105" spans="1:5" ht="12" customHeight="1">
      <c r="A105" s="12" t="s">
        <v>68</v>
      </c>
      <c r="B105" s="67" t="s">
        <v>334</v>
      </c>
      <c r="C105" s="164"/>
      <c r="D105" s="164"/>
      <c r="E105" s="297">
        <f t="shared" si="2"/>
        <v>0</v>
      </c>
    </row>
    <row r="106" spans="1:5" ht="12" customHeight="1">
      <c r="A106" s="12" t="s">
        <v>75</v>
      </c>
      <c r="B106" s="67" t="s">
        <v>333</v>
      </c>
      <c r="C106" s="164"/>
      <c r="D106" s="164"/>
      <c r="E106" s="297">
        <f t="shared" si="2"/>
        <v>0</v>
      </c>
    </row>
    <row r="107" spans="1:5" ht="12" customHeight="1">
      <c r="A107" s="12" t="s">
        <v>76</v>
      </c>
      <c r="B107" s="65" t="s">
        <v>246</v>
      </c>
      <c r="C107" s="164"/>
      <c r="D107" s="164"/>
      <c r="E107" s="297">
        <f t="shared" si="2"/>
        <v>0</v>
      </c>
    </row>
    <row r="108" spans="1:5" ht="12" customHeight="1">
      <c r="A108" s="12" t="s">
        <v>77</v>
      </c>
      <c r="B108" s="66" t="s">
        <v>247</v>
      </c>
      <c r="C108" s="164"/>
      <c r="D108" s="164"/>
      <c r="E108" s="297">
        <f t="shared" si="2"/>
        <v>0</v>
      </c>
    </row>
    <row r="109" spans="1:5" ht="12" customHeight="1">
      <c r="A109" s="12" t="s">
        <v>78</v>
      </c>
      <c r="B109" s="66" t="s">
        <v>248</v>
      </c>
      <c r="C109" s="164"/>
      <c r="D109" s="164"/>
      <c r="E109" s="297">
        <f t="shared" si="2"/>
        <v>0</v>
      </c>
    </row>
    <row r="110" spans="1:5" ht="12" customHeight="1">
      <c r="A110" s="12" t="s">
        <v>80</v>
      </c>
      <c r="B110" s="65" t="s">
        <v>249</v>
      </c>
      <c r="C110" s="164"/>
      <c r="D110" s="164"/>
      <c r="E110" s="297">
        <f t="shared" si="2"/>
        <v>0</v>
      </c>
    </row>
    <row r="111" spans="1:5" ht="12" customHeight="1">
      <c r="A111" s="12" t="s">
        <v>111</v>
      </c>
      <c r="B111" s="65" t="s">
        <v>250</v>
      </c>
      <c r="C111" s="164"/>
      <c r="D111" s="164"/>
      <c r="E111" s="297">
        <f t="shared" si="2"/>
        <v>0</v>
      </c>
    </row>
    <row r="112" spans="1:5" ht="12" customHeight="1">
      <c r="A112" s="12" t="s">
        <v>244</v>
      </c>
      <c r="B112" s="66" t="s">
        <v>251</v>
      </c>
      <c r="C112" s="164"/>
      <c r="D112" s="164"/>
      <c r="E112" s="297">
        <f t="shared" si="2"/>
        <v>0</v>
      </c>
    </row>
    <row r="113" spans="1:5" ht="12" customHeight="1">
      <c r="A113" s="11" t="s">
        <v>245</v>
      </c>
      <c r="B113" s="67" t="s">
        <v>252</v>
      </c>
      <c r="C113" s="164"/>
      <c r="D113" s="164"/>
      <c r="E113" s="297">
        <f t="shared" si="2"/>
        <v>0</v>
      </c>
    </row>
    <row r="114" spans="1:5" ht="12" customHeight="1">
      <c r="A114" s="12" t="s">
        <v>331</v>
      </c>
      <c r="B114" s="67" t="s">
        <v>253</v>
      </c>
      <c r="C114" s="164"/>
      <c r="D114" s="164"/>
      <c r="E114" s="297">
        <f t="shared" si="2"/>
        <v>0</v>
      </c>
    </row>
    <row r="115" spans="1:5" ht="12" customHeight="1">
      <c r="A115" s="14" t="s">
        <v>332</v>
      </c>
      <c r="B115" s="67" t="s">
        <v>254</v>
      </c>
      <c r="C115" s="164"/>
      <c r="D115" s="164"/>
      <c r="E115" s="297">
        <f t="shared" si="2"/>
        <v>0</v>
      </c>
    </row>
    <row r="116" spans="1:5" ht="12" customHeight="1">
      <c r="A116" s="12" t="s">
        <v>336</v>
      </c>
      <c r="B116" s="9" t="s">
        <v>37</v>
      </c>
      <c r="C116" s="162"/>
      <c r="D116" s="162"/>
      <c r="E116" s="296">
        <f t="shared" si="2"/>
        <v>0</v>
      </c>
    </row>
    <row r="117" spans="1:5" ht="12" customHeight="1">
      <c r="A117" s="12" t="s">
        <v>337</v>
      </c>
      <c r="B117" s="6" t="s">
        <v>339</v>
      </c>
      <c r="C117" s="162"/>
      <c r="D117" s="162"/>
      <c r="E117" s="296">
        <f t="shared" si="2"/>
        <v>0</v>
      </c>
    </row>
    <row r="118" spans="1:5" ht="12" customHeight="1" thickBot="1">
      <c r="A118" s="16" t="s">
        <v>338</v>
      </c>
      <c r="B118" s="229" t="s">
        <v>340</v>
      </c>
      <c r="C118" s="238"/>
      <c r="D118" s="238"/>
      <c r="E118" s="302">
        <f t="shared" si="2"/>
        <v>0</v>
      </c>
    </row>
    <row r="119" spans="1:5" ht="12" customHeight="1" thickBot="1">
      <c r="A119" s="18" t="s">
        <v>8</v>
      </c>
      <c r="B119" s="22" t="s">
        <v>255</v>
      </c>
      <c r="C119" s="161">
        <f>+C120+C122+C124</f>
        <v>2540000</v>
      </c>
      <c r="D119" s="161">
        <f>+D120+D122+D124</f>
        <v>0</v>
      </c>
      <c r="E119" s="98">
        <f>+E120+E122+E124</f>
        <v>2540000</v>
      </c>
    </row>
    <row r="120" spans="1:5" ht="12" customHeight="1">
      <c r="A120" s="13" t="s">
        <v>69</v>
      </c>
      <c r="B120" s="7" t="s">
        <v>126</v>
      </c>
      <c r="C120" s="163">
        <v>2540000</v>
      </c>
      <c r="D120" s="249"/>
      <c r="E120" s="205">
        <f t="shared" si="2"/>
        <v>2540000</v>
      </c>
    </row>
    <row r="121" spans="1:5" ht="12" customHeight="1">
      <c r="A121" s="13" t="s">
        <v>70</v>
      </c>
      <c r="B121" s="10" t="s">
        <v>259</v>
      </c>
      <c r="C121" s="163"/>
      <c r="D121" s="249"/>
      <c r="E121" s="205">
        <f t="shared" si="2"/>
        <v>0</v>
      </c>
    </row>
    <row r="122" spans="1:5" ht="12" customHeight="1">
      <c r="A122" s="13" t="s">
        <v>71</v>
      </c>
      <c r="B122" s="10" t="s">
        <v>112</v>
      </c>
      <c r="C122" s="162"/>
      <c r="D122" s="250"/>
      <c r="E122" s="296">
        <f t="shared" si="2"/>
        <v>0</v>
      </c>
    </row>
    <row r="123" spans="1:5" ht="12" customHeight="1">
      <c r="A123" s="13" t="s">
        <v>72</v>
      </c>
      <c r="B123" s="10" t="s">
        <v>260</v>
      </c>
      <c r="C123" s="162"/>
      <c r="D123" s="250"/>
      <c r="E123" s="296">
        <f t="shared" si="2"/>
        <v>0</v>
      </c>
    </row>
    <row r="124" spans="1:5" ht="12" customHeight="1">
      <c r="A124" s="13" t="s">
        <v>73</v>
      </c>
      <c r="B124" s="101" t="s">
        <v>128</v>
      </c>
      <c r="C124" s="162"/>
      <c r="D124" s="250"/>
      <c r="E124" s="296">
        <f t="shared" si="2"/>
        <v>0</v>
      </c>
    </row>
    <row r="125" spans="1:5" ht="12" customHeight="1">
      <c r="A125" s="13" t="s">
        <v>79</v>
      </c>
      <c r="B125" s="100" t="s">
        <v>323</v>
      </c>
      <c r="C125" s="162"/>
      <c r="D125" s="250"/>
      <c r="E125" s="296">
        <f t="shared" si="2"/>
        <v>0</v>
      </c>
    </row>
    <row r="126" spans="1:5" ht="12" customHeight="1">
      <c r="A126" s="13" t="s">
        <v>81</v>
      </c>
      <c r="B126" s="171" t="s">
        <v>265</v>
      </c>
      <c r="C126" s="162"/>
      <c r="D126" s="250"/>
      <c r="E126" s="296">
        <f t="shared" si="2"/>
        <v>0</v>
      </c>
    </row>
    <row r="127" spans="1:5" ht="22.5">
      <c r="A127" s="13" t="s">
        <v>113</v>
      </c>
      <c r="B127" s="66" t="s">
        <v>248</v>
      </c>
      <c r="C127" s="162"/>
      <c r="D127" s="250"/>
      <c r="E127" s="296">
        <f t="shared" si="2"/>
        <v>0</v>
      </c>
    </row>
    <row r="128" spans="1:5" ht="12" customHeight="1">
      <c r="A128" s="13" t="s">
        <v>114</v>
      </c>
      <c r="B128" s="66" t="s">
        <v>264</v>
      </c>
      <c r="C128" s="162"/>
      <c r="D128" s="250"/>
      <c r="E128" s="296">
        <f t="shared" si="2"/>
        <v>0</v>
      </c>
    </row>
    <row r="129" spans="1:5" ht="12" customHeight="1">
      <c r="A129" s="13" t="s">
        <v>115</v>
      </c>
      <c r="B129" s="66" t="s">
        <v>263</v>
      </c>
      <c r="C129" s="162"/>
      <c r="D129" s="250"/>
      <c r="E129" s="296">
        <f t="shared" si="2"/>
        <v>0</v>
      </c>
    </row>
    <row r="130" spans="1:5" ht="12" customHeight="1">
      <c r="A130" s="13" t="s">
        <v>256</v>
      </c>
      <c r="B130" s="66" t="s">
        <v>251</v>
      </c>
      <c r="C130" s="162"/>
      <c r="D130" s="250"/>
      <c r="E130" s="296">
        <f t="shared" si="2"/>
        <v>0</v>
      </c>
    </row>
    <row r="131" spans="1:5" ht="12" customHeight="1">
      <c r="A131" s="13" t="s">
        <v>257</v>
      </c>
      <c r="B131" s="66" t="s">
        <v>262</v>
      </c>
      <c r="C131" s="162"/>
      <c r="D131" s="250"/>
      <c r="E131" s="296">
        <f t="shared" si="2"/>
        <v>0</v>
      </c>
    </row>
    <row r="132" spans="1:5" ht="23.25" thickBot="1">
      <c r="A132" s="11" t="s">
        <v>258</v>
      </c>
      <c r="B132" s="66" t="s">
        <v>261</v>
      </c>
      <c r="C132" s="164"/>
      <c r="D132" s="251"/>
      <c r="E132" s="297">
        <f t="shared" si="2"/>
        <v>0</v>
      </c>
    </row>
    <row r="133" spans="1:5" ht="12" customHeight="1" thickBot="1">
      <c r="A133" s="18" t="s">
        <v>9</v>
      </c>
      <c r="B133" s="59" t="s">
        <v>341</v>
      </c>
      <c r="C133" s="161">
        <f>+C98+C119</f>
        <v>71843601</v>
      </c>
      <c r="D133" s="248">
        <f>+D98+D119</f>
        <v>551033</v>
      </c>
      <c r="E133" s="98">
        <f>+E98+E119</f>
        <v>72394634</v>
      </c>
    </row>
    <row r="134" spans="1:5" ht="12" customHeight="1" thickBot="1">
      <c r="A134" s="18" t="s">
        <v>10</v>
      </c>
      <c r="B134" s="59" t="s">
        <v>416</v>
      </c>
      <c r="C134" s="161">
        <f>+C135+C136+C137</f>
        <v>0</v>
      </c>
      <c r="D134" s="248">
        <f>+D135+D136+D137</f>
        <v>0</v>
      </c>
      <c r="E134" s="98">
        <f>+E135+E136+E137</f>
        <v>0</v>
      </c>
    </row>
    <row r="135" spans="1:5" ht="12" customHeight="1">
      <c r="A135" s="13" t="s">
        <v>160</v>
      </c>
      <c r="B135" s="10" t="s">
        <v>349</v>
      </c>
      <c r="C135" s="162"/>
      <c r="D135" s="250"/>
      <c r="E135" s="296">
        <f aca="true" t="shared" si="3" ref="E135:E157">C135+D135</f>
        <v>0</v>
      </c>
    </row>
    <row r="136" spans="1:5" ht="12" customHeight="1">
      <c r="A136" s="13" t="s">
        <v>161</v>
      </c>
      <c r="B136" s="10" t="s">
        <v>350</v>
      </c>
      <c r="C136" s="162"/>
      <c r="D136" s="250"/>
      <c r="E136" s="296">
        <f t="shared" si="3"/>
        <v>0</v>
      </c>
    </row>
    <row r="137" spans="1:5" ht="12" customHeight="1" thickBot="1">
      <c r="A137" s="11" t="s">
        <v>162</v>
      </c>
      <c r="B137" s="10" t="s">
        <v>351</v>
      </c>
      <c r="C137" s="162"/>
      <c r="D137" s="250"/>
      <c r="E137" s="296">
        <f t="shared" si="3"/>
        <v>0</v>
      </c>
    </row>
    <row r="138" spans="1:5" ht="12" customHeight="1" thickBot="1">
      <c r="A138" s="18" t="s">
        <v>11</v>
      </c>
      <c r="B138" s="59" t="s">
        <v>343</v>
      </c>
      <c r="C138" s="161">
        <f>SUM(C139:C144)</f>
        <v>0</v>
      </c>
      <c r="D138" s="248">
        <f>SUM(D139:D144)</f>
        <v>0</v>
      </c>
      <c r="E138" s="98">
        <f>SUM(E139:E144)</f>
        <v>0</v>
      </c>
    </row>
    <row r="139" spans="1:5" ht="12" customHeight="1">
      <c r="A139" s="13" t="s">
        <v>56</v>
      </c>
      <c r="B139" s="7" t="s">
        <v>352</v>
      </c>
      <c r="C139" s="162"/>
      <c r="D139" s="250"/>
      <c r="E139" s="296">
        <f t="shared" si="3"/>
        <v>0</v>
      </c>
    </row>
    <row r="140" spans="1:5" ht="12" customHeight="1">
      <c r="A140" s="13" t="s">
        <v>57</v>
      </c>
      <c r="B140" s="7" t="s">
        <v>344</v>
      </c>
      <c r="C140" s="162"/>
      <c r="D140" s="250"/>
      <c r="E140" s="296">
        <f t="shared" si="3"/>
        <v>0</v>
      </c>
    </row>
    <row r="141" spans="1:5" ht="12" customHeight="1">
      <c r="A141" s="13" t="s">
        <v>58</v>
      </c>
      <c r="B141" s="7" t="s">
        <v>345</v>
      </c>
      <c r="C141" s="162"/>
      <c r="D141" s="250"/>
      <c r="E141" s="296">
        <f t="shared" si="3"/>
        <v>0</v>
      </c>
    </row>
    <row r="142" spans="1:5" ht="12" customHeight="1">
      <c r="A142" s="13" t="s">
        <v>100</v>
      </c>
      <c r="B142" s="7" t="s">
        <v>346</v>
      </c>
      <c r="C142" s="162"/>
      <c r="D142" s="250"/>
      <c r="E142" s="296">
        <f t="shared" si="3"/>
        <v>0</v>
      </c>
    </row>
    <row r="143" spans="1:5" ht="12" customHeight="1">
      <c r="A143" s="13" t="s">
        <v>101</v>
      </c>
      <c r="B143" s="7" t="s">
        <v>347</v>
      </c>
      <c r="C143" s="162"/>
      <c r="D143" s="250"/>
      <c r="E143" s="296">
        <f t="shared" si="3"/>
        <v>0</v>
      </c>
    </row>
    <row r="144" spans="1:5" ht="12" customHeight="1" thickBot="1">
      <c r="A144" s="11" t="s">
        <v>102</v>
      </c>
      <c r="B144" s="7" t="s">
        <v>348</v>
      </c>
      <c r="C144" s="162"/>
      <c r="D144" s="250"/>
      <c r="E144" s="296">
        <f t="shared" si="3"/>
        <v>0</v>
      </c>
    </row>
    <row r="145" spans="1:5" ht="12" customHeight="1" thickBot="1">
      <c r="A145" s="18" t="s">
        <v>12</v>
      </c>
      <c r="B145" s="59" t="s">
        <v>356</v>
      </c>
      <c r="C145" s="167">
        <f>+C146+C147+C148+C149</f>
        <v>0</v>
      </c>
      <c r="D145" s="252">
        <f>+D146+D147+D148+D149</f>
        <v>0</v>
      </c>
      <c r="E145" s="204">
        <f>+E146+E147+E148+E149</f>
        <v>0</v>
      </c>
    </row>
    <row r="146" spans="1:5" ht="12" customHeight="1">
      <c r="A146" s="13" t="s">
        <v>59</v>
      </c>
      <c r="B146" s="7" t="s">
        <v>266</v>
      </c>
      <c r="C146" s="162"/>
      <c r="D146" s="250"/>
      <c r="E146" s="296">
        <f t="shared" si="3"/>
        <v>0</v>
      </c>
    </row>
    <row r="147" spans="1:5" ht="12" customHeight="1">
      <c r="A147" s="13" t="s">
        <v>60</v>
      </c>
      <c r="B147" s="7" t="s">
        <v>267</v>
      </c>
      <c r="C147" s="162"/>
      <c r="D147" s="250"/>
      <c r="E147" s="296">
        <f t="shared" si="3"/>
        <v>0</v>
      </c>
    </row>
    <row r="148" spans="1:5" ht="12" customHeight="1">
      <c r="A148" s="13" t="s">
        <v>180</v>
      </c>
      <c r="B148" s="7" t="s">
        <v>357</v>
      </c>
      <c r="C148" s="162"/>
      <c r="D148" s="250"/>
      <c r="E148" s="296">
        <f t="shared" si="3"/>
        <v>0</v>
      </c>
    </row>
    <row r="149" spans="1:5" ht="12" customHeight="1" thickBot="1">
      <c r="A149" s="11" t="s">
        <v>181</v>
      </c>
      <c r="B149" s="5" t="s">
        <v>286</v>
      </c>
      <c r="C149" s="162"/>
      <c r="D149" s="250"/>
      <c r="E149" s="296">
        <f t="shared" si="3"/>
        <v>0</v>
      </c>
    </row>
    <row r="150" spans="1:5" ht="12" customHeight="1" thickBot="1">
      <c r="A150" s="18" t="s">
        <v>13</v>
      </c>
      <c r="B150" s="59" t="s">
        <v>358</v>
      </c>
      <c r="C150" s="240">
        <f>SUM(C151:C155)</f>
        <v>0</v>
      </c>
      <c r="D150" s="253">
        <f>SUM(D151:D155)</f>
        <v>0</v>
      </c>
      <c r="E150" s="235">
        <f>SUM(E151:E155)</f>
        <v>0</v>
      </c>
    </row>
    <row r="151" spans="1:5" ht="12" customHeight="1">
      <c r="A151" s="13" t="s">
        <v>61</v>
      </c>
      <c r="B151" s="7" t="s">
        <v>353</v>
      </c>
      <c r="C151" s="162"/>
      <c r="D151" s="250"/>
      <c r="E151" s="296">
        <f t="shared" si="3"/>
        <v>0</v>
      </c>
    </row>
    <row r="152" spans="1:5" ht="12" customHeight="1">
      <c r="A152" s="13" t="s">
        <v>62</v>
      </c>
      <c r="B152" s="7" t="s">
        <v>360</v>
      </c>
      <c r="C152" s="162"/>
      <c r="D152" s="250"/>
      <c r="E152" s="296">
        <f t="shared" si="3"/>
        <v>0</v>
      </c>
    </row>
    <row r="153" spans="1:5" ht="12" customHeight="1">
      <c r="A153" s="13" t="s">
        <v>192</v>
      </c>
      <c r="B153" s="7" t="s">
        <v>355</v>
      </c>
      <c r="C153" s="162"/>
      <c r="D153" s="250"/>
      <c r="E153" s="296">
        <f t="shared" si="3"/>
        <v>0</v>
      </c>
    </row>
    <row r="154" spans="1:5" ht="12" customHeight="1">
      <c r="A154" s="13" t="s">
        <v>193</v>
      </c>
      <c r="B154" s="7" t="s">
        <v>361</v>
      </c>
      <c r="C154" s="162"/>
      <c r="D154" s="250"/>
      <c r="E154" s="296">
        <f t="shared" si="3"/>
        <v>0</v>
      </c>
    </row>
    <row r="155" spans="1:5" ht="12" customHeight="1" thickBot="1">
      <c r="A155" s="13" t="s">
        <v>359</v>
      </c>
      <c r="B155" s="7" t="s">
        <v>362</v>
      </c>
      <c r="C155" s="162"/>
      <c r="D155" s="250"/>
      <c r="E155" s="297">
        <f t="shared" si="3"/>
        <v>0</v>
      </c>
    </row>
    <row r="156" spans="1:5" ht="12" customHeight="1" thickBot="1">
      <c r="A156" s="18" t="s">
        <v>14</v>
      </c>
      <c r="B156" s="59" t="s">
        <v>363</v>
      </c>
      <c r="C156" s="241"/>
      <c r="D156" s="254"/>
      <c r="E156" s="304">
        <f t="shared" si="3"/>
        <v>0</v>
      </c>
    </row>
    <row r="157" spans="1:5" ht="12" customHeight="1" thickBot="1">
      <c r="A157" s="18" t="s">
        <v>15</v>
      </c>
      <c r="B157" s="59" t="s">
        <v>364</v>
      </c>
      <c r="C157" s="241"/>
      <c r="D157" s="254"/>
      <c r="E157" s="205">
        <f t="shared" si="3"/>
        <v>0</v>
      </c>
    </row>
    <row r="158" spans="1:9" ht="15" customHeight="1" thickBot="1">
      <c r="A158" s="18" t="s">
        <v>16</v>
      </c>
      <c r="B158" s="59" t="s">
        <v>366</v>
      </c>
      <c r="C158" s="242">
        <f>+C134+C138+C145+C150+C156+C157</f>
        <v>0</v>
      </c>
      <c r="D158" s="255">
        <f>+D134+D138+D145+D150+D156+D157</f>
        <v>0</v>
      </c>
      <c r="E158" s="236">
        <f>+E134+E138+E145+E150+E156+E157</f>
        <v>0</v>
      </c>
      <c r="F158" s="185"/>
      <c r="G158" s="186"/>
      <c r="H158" s="186"/>
      <c r="I158" s="186"/>
    </row>
    <row r="159" spans="1:5" s="174" customFormat="1" ht="12.75" customHeight="1" thickBot="1">
      <c r="A159" s="102" t="s">
        <v>17</v>
      </c>
      <c r="B159" s="149" t="s">
        <v>365</v>
      </c>
      <c r="C159" s="242">
        <f>+C133+C158</f>
        <v>71843601</v>
      </c>
      <c r="D159" s="255">
        <f>+D133+D158</f>
        <v>551033</v>
      </c>
      <c r="E159" s="236">
        <f>+E133+E158</f>
        <v>72394634</v>
      </c>
    </row>
    <row r="160" ht="7.5" customHeight="1"/>
    <row r="161" spans="1:5" ht="15.75">
      <c r="A161" s="448" t="s">
        <v>268</v>
      </c>
      <c r="B161" s="448"/>
      <c r="C161" s="448"/>
      <c r="D161" s="448"/>
      <c r="E161" s="448"/>
    </row>
    <row r="162" spans="1:5" ht="15" customHeight="1" thickBot="1">
      <c r="A162" s="445" t="s">
        <v>88</v>
      </c>
      <c r="B162" s="445"/>
      <c r="C162" s="104"/>
      <c r="E162" s="104" t="str">
        <f>E94</f>
        <v>Forintban!</v>
      </c>
    </row>
    <row r="163" spans="1:5" ht="25.5" customHeight="1" thickBot="1">
      <c r="A163" s="18">
        <v>1</v>
      </c>
      <c r="B163" s="22" t="s">
        <v>367</v>
      </c>
      <c r="C163" s="247">
        <f>+C66-C133</f>
        <v>0</v>
      </c>
      <c r="D163" s="161">
        <f>+D66-D133</f>
        <v>-551033</v>
      </c>
      <c r="E163" s="98">
        <f>+E66-E133</f>
        <v>-551033</v>
      </c>
    </row>
    <row r="164" spans="1:5" ht="32.25" customHeight="1" thickBot="1">
      <c r="A164" s="18" t="s">
        <v>8</v>
      </c>
      <c r="B164" s="22" t="s">
        <v>373</v>
      </c>
      <c r="C164" s="161">
        <f>+C90-C158</f>
        <v>0</v>
      </c>
      <c r="D164" s="161">
        <f>+D90-D158</f>
        <v>551033</v>
      </c>
      <c r="E164" s="98">
        <f>+E90-E158</f>
        <v>551033</v>
      </c>
    </row>
  </sheetData>
  <sheetProtection/>
  <mergeCells count="14">
    <mergeCell ref="A2:E2"/>
    <mergeCell ref="A1:E1"/>
    <mergeCell ref="A94:B94"/>
    <mergeCell ref="A95:A96"/>
    <mergeCell ref="B95:B96"/>
    <mergeCell ref="C95:E95"/>
    <mergeCell ref="A4:E4"/>
    <mergeCell ref="A161:E161"/>
    <mergeCell ref="A162:B162"/>
    <mergeCell ref="A5:B5"/>
    <mergeCell ref="A6:A7"/>
    <mergeCell ref="B6:B7"/>
    <mergeCell ref="C6:E6"/>
    <mergeCell ref="A93:E93"/>
  </mergeCells>
  <printOptions horizontalCentered="1"/>
  <pageMargins left="0.7874015748031497" right="0.7874015748031497" top="0.9448818897637796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&amp;10
&amp;R&amp;"Times New Roman CE,Félkövér dőlt"&amp;11 4. melléklet a 9/2017. (VII. 25.) önkormányzati rendelethez </oddHeader>
  </headerFooter>
  <rowBreaks count="2" manualBreakCount="2">
    <brk id="78" max="4" man="1"/>
    <brk id="92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"/>
  <sheetViews>
    <sheetView view="pageLayout" zoomScaleNormal="130" zoomScaleSheetLayoutView="100" workbookViewId="0" topLeftCell="A2">
      <selection activeCell="E4" sqref="E4"/>
    </sheetView>
  </sheetViews>
  <sheetFormatPr defaultColWidth="9.00390625" defaultRowHeight="12.75"/>
  <cols>
    <col min="1" max="1" width="6.875" style="34" customWidth="1"/>
    <col min="2" max="2" width="48.00390625" style="70" customWidth="1"/>
    <col min="3" max="5" width="15.50390625" style="34" customWidth="1"/>
    <col min="6" max="6" width="55.125" style="34" customWidth="1"/>
    <col min="7" max="9" width="15.50390625" style="34" customWidth="1"/>
    <col min="10" max="10" width="4.50390625" style="34" customWidth="1"/>
    <col min="11" max="11" width="4.875" style="34" customWidth="1"/>
    <col min="12" max="12" width="11.50390625" style="34" bestFit="1" customWidth="1"/>
    <col min="13" max="16384" width="9.375" style="34" customWidth="1"/>
  </cols>
  <sheetData>
    <row r="1" spans="2:11" ht="39.75" customHeight="1">
      <c r="B1" s="111" t="s">
        <v>92</v>
      </c>
      <c r="C1" s="112"/>
      <c r="D1" s="112"/>
      <c r="E1" s="112"/>
      <c r="F1" s="112"/>
      <c r="G1" s="112"/>
      <c r="H1" s="112"/>
      <c r="I1" s="112"/>
      <c r="J1" s="462" t="s">
        <v>537</v>
      </c>
      <c r="K1" s="460" t="s">
        <v>556</v>
      </c>
    </row>
    <row r="2" spans="7:11" ht="14.25" thickBot="1">
      <c r="G2" s="113"/>
      <c r="H2" s="113"/>
      <c r="I2" s="113" t="str">
        <f>'4.sz.mell.'!E5</f>
        <v>Forintban!</v>
      </c>
      <c r="J2" s="462"/>
      <c r="K2" s="460"/>
    </row>
    <row r="3" spans="1:11" ht="18" customHeight="1" thickBot="1">
      <c r="A3" s="458" t="s">
        <v>51</v>
      </c>
      <c r="B3" s="114" t="s">
        <v>39</v>
      </c>
      <c r="C3" s="115"/>
      <c r="D3" s="256"/>
      <c r="E3" s="256"/>
      <c r="F3" s="114" t="s">
        <v>40</v>
      </c>
      <c r="G3" s="116"/>
      <c r="H3" s="263"/>
      <c r="I3" s="264"/>
      <c r="J3" s="462"/>
      <c r="K3" s="460"/>
    </row>
    <row r="4" spans="1:11" s="117" customFormat="1" ht="35.25" customHeight="1" thickBot="1">
      <c r="A4" s="459"/>
      <c r="B4" s="71" t="s">
        <v>44</v>
      </c>
      <c r="C4" s="72" t="str">
        <f>+CONCATENATE('1.sz.mell.'!C6," eredeti előirányzat")</f>
        <v>2017. évi eredeti előirányzat</v>
      </c>
      <c r="D4" s="257" t="str">
        <f>+CONCATENATE('1.sz.mell.'!C6," 1. sz. módosítás (±)")</f>
        <v>2017. évi 1. sz. módosítás (±)</v>
      </c>
      <c r="E4" s="257" t="str">
        <f>+CONCATENATE(LEFT('1.sz.mell.'!C6,4),". VII. 25. Módosítás után")</f>
        <v>2017. VII. 25. Módosítás után</v>
      </c>
      <c r="F4" s="71" t="s">
        <v>44</v>
      </c>
      <c r="G4" s="72" t="str">
        <f>+C4</f>
        <v>2017. évi eredeti előirányzat</v>
      </c>
      <c r="H4" s="72" t="str">
        <f>+D4</f>
        <v>2017. évi 1. sz. módosítás (±)</v>
      </c>
      <c r="I4" s="265" t="str">
        <f>+E4</f>
        <v>2017. VII. 25. Módosítás után</v>
      </c>
      <c r="J4" s="462"/>
      <c r="K4" s="460"/>
    </row>
    <row r="5" spans="1:11" s="121" customFormat="1" ht="12" customHeight="1" thickBot="1">
      <c r="A5" s="118" t="s">
        <v>380</v>
      </c>
      <c r="B5" s="119" t="s">
        <v>381</v>
      </c>
      <c r="C5" s="120" t="s">
        <v>382</v>
      </c>
      <c r="D5" s="258" t="s">
        <v>384</v>
      </c>
      <c r="E5" s="258" t="s">
        <v>474</v>
      </c>
      <c r="F5" s="119" t="s">
        <v>417</v>
      </c>
      <c r="G5" s="120" t="s">
        <v>386</v>
      </c>
      <c r="H5" s="120" t="s">
        <v>387</v>
      </c>
      <c r="I5" s="330" t="s">
        <v>475</v>
      </c>
      <c r="J5" s="462"/>
      <c r="K5" s="460"/>
    </row>
    <row r="6" spans="1:11" ht="12.75" customHeight="1">
      <c r="A6" s="122" t="s">
        <v>7</v>
      </c>
      <c r="B6" s="123" t="s">
        <v>269</v>
      </c>
      <c r="C6" s="105">
        <v>206536133</v>
      </c>
      <c r="D6" s="105"/>
      <c r="E6" s="305">
        <f>C6+D6</f>
        <v>206536133</v>
      </c>
      <c r="F6" s="123" t="s">
        <v>45</v>
      </c>
      <c r="G6" s="163">
        <v>144627678</v>
      </c>
      <c r="H6" s="163">
        <v>2321177</v>
      </c>
      <c r="I6" s="309">
        <f>G6+H6</f>
        <v>146948855</v>
      </c>
      <c r="J6" s="462"/>
      <c r="K6" s="460"/>
    </row>
    <row r="7" spans="1:11" ht="12.75" customHeight="1">
      <c r="A7" s="124" t="s">
        <v>8</v>
      </c>
      <c r="B7" s="125" t="s">
        <v>270</v>
      </c>
      <c r="C7" s="106">
        <v>37338000</v>
      </c>
      <c r="D7" s="106">
        <v>-472440</v>
      </c>
      <c r="E7" s="305">
        <f aca="true" t="shared" si="0" ref="E7:E16">C7+D7</f>
        <v>36865560</v>
      </c>
      <c r="F7" s="125" t="s">
        <v>108</v>
      </c>
      <c r="G7" s="162">
        <v>29842229</v>
      </c>
      <c r="H7" s="162">
        <v>450383</v>
      </c>
      <c r="I7" s="309">
        <f aca="true" t="shared" si="1" ref="I7:I17">G7+H7</f>
        <v>30292612</v>
      </c>
      <c r="J7" s="462"/>
      <c r="K7" s="460"/>
    </row>
    <row r="8" spans="1:11" ht="12.75" customHeight="1">
      <c r="A8" s="124" t="s">
        <v>9</v>
      </c>
      <c r="B8" s="125" t="s">
        <v>291</v>
      </c>
      <c r="C8" s="106"/>
      <c r="D8" s="106"/>
      <c r="E8" s="305">
        <f t="shared" si="0"/>
        <v>0</v>
      </c>
      <c r="F8" s="125" t="s">
        <v>131</v>
      </c>
      <c r="G8" s="162">
        <v>82275932</v>
      </c>
      <c r="H8" s="162">
        <v>2329585</v>
      </c>
      <c r="I8" s="309">
        <f t="shared" si="1"/>
        <v>84605517</v>
      </c>
      <c r="J8" s="462"/>
      <c r="K8" s="460"/>
    </row>
    <row r="9" spans="1:11" ht="12.75" customHeight="1">
      <c r="A9" s="124" t="s">
        <v>10</v>
      </c>
      <c r="B9" s="125" t="s">
        <v>99</v>
      </c>
      <c r="C9" s="106">
        <v>44800000</v>
      </c>
      <c r="D9" s="106"/>
      <c r="E9" s="305">
        <f t="shared" si="0"/>
        <v>44800000</v>
      </c>
      <c r="F9" s="125" t="s">
        <v>109</v>
      </c>
      <c r="G9" s="162">
        <v>9500000</v>
      </c>
      <c r="H9" s="162"/>
      <c r="I9" s="309">
        <f t="shared" si="1"/>
        <v>9500000</v>
      </c>
      <c r="J9" s="462"/>
      <c r="K9" s="460"/>
    </row>
    <row r="10" spans="1:11" ht="12.75" customHeight="1">
      <c r="A10" s="124" t="s">
        <v>11</v>
      </c>
      <c r="B10" s="126" t="s">
        <v>316</v>
      </c>
      <c r="C10" s="106">
        <v>13025900</v>
      </c>
      <c r="D10" s="106">
        <v>2924175</v>
      </c>
      <c r="E10" s="305">
        <f t="shared" si="0"/>
        <v>15950075</v>
      </c>
      <c r="F10" s="125" t="s">
        <v>110</v>
      </c>
      <c r="G10" s="162">
        <v>22636047</v>
      </c>
      <c r="H10" s="162">
        <v>3800000</v>
      </c>
      <c r="I10" s="309">
        <f>SUM(G10:H10)</f>
        <v>26436047</v>
      </c>
      <c r="J10" s="462"/>
      <c r="K10" s="460"/>
    </row>
    <row r="11" spans="1:11" ht="12.75" customHeight="1">
      <c r="A11" s="124" t="s">
        <v>12</v>
      </c>
      <c r="B11" s="125" t="s">
        <v>271</v>
      </c>
      <c r="C11" s="107"/>
      <c r="D11" s="107"/>
      <c r="E11" s="305">
        <f t="shared" si="0"/>
        <v>0</v>
      </c>
      <c r="F11" s="125" t="s">
        <v>528</v>
      </c>
      <c r="G11" s="110">
        <v>197884305</v>
      </c>
      <c r="H11" s="106">
        <v>-191884305</v>
      </c>
      <c r="I11" s="309">
        <f t="shared" si="1"/>
        <v>6000000</v>
      </c>
      <c r="J11" s="462"/>
      <c r="K11" s="460"/>
    </row>
    <row r="12" spans="1:11" ht="12.75" customHeight="1">
      <c r="A12" s="124" t="s">
        <v>13</v>
      </c>
      <c r="B12" s="125" t="s">
        <v>374</v>
      </c>
      <c r="C12" s="106"/>
      <c r="D12" s="106"/>
      <c r="E12" s="305">
        <f t="shared" si="0"/>
        <v>0</v>
      </c>
      <c r="F12" s="28"/>
      <c r="G12" s="106"/>
      <c r="H12" s="106"/>
      <c r="I12" s="309">
        <f t="shared" si="1"/>
        <v>0</v>
      </c>
      <c r="J12" s="462"/>
      <c r="K12" s="460"/>
    </row>
    <row r="13" spans="1:11" ht="12.75" customHeight="1">
      <c r="A13" s="124" t="s">
        <v>14</v>
      </c>
      <c r="B13" s="28"/>
      <c r="C13" s="106"/>
      <c r="D13" s="106"/>
      <c r="E13" s="305">
        <f t="shared" si="0"/>
        <v>0</v>
      </c>
      <c r="F13" s="28"/>
      <c r="G13" s="106"/>
      <c r="H13" s="106"/>
      <c r="I13" s="309">
        <f t="shared" si="1"/>
        <v>0</v>
      </c>
      <c r="J13" s="462"/>
      <c r="K13" s="460"/>
    </row>
    <row r="14" spans="1:11" ht="12.75" customHeight="1">
      <c r="A14" s="124" t="s">
        <v>15</v>
      </c>
      <c r="B14" s="187"/>
      <c r="C14" s="107"/>
      <c r="D14" s="107"/>
      <c r="E14" s="305">
        <f t="shared" si="0"/>
        <v>0</v>
      </c>
      <c r="F14" s="28"/>
      <c r="G14" s="106"/>
      <c r="H14" s="106"/>
      <c r="I14" s="309">
        <f t="shared" si="1"/>
        <v>0</v>
      </c>
      <c r="J14" s="462"/>
      <c r="K14" s="460"/>
    </row>
    <row r="15" spans="1:11" ht="12.75" customHeight="1">
      <c r="A15" s="124" t="s">
        <v>16</v>
      </c>
      <c r="B15" s="28"/>
      <c r="C15" s="106"/>
      <c r="D15" s="106"/>
      <c r="E15" s="305">
        <f t="shared" si="0"/>
        <v>0</v>
      </c>
      <c r="F15" s="28"/>
      <c r="G15" s="106"/>
      <c r="H15" s="106"/>
      <c r="I15" s="309">
        <f t="shared" si="1"/>
        <v>0</v>
      </c>
      <c r="J15" s="462"/>
      <c r="K15" s="460"/>
    </row>
    <row r="16" spans="1:11" ht="12.75" customHeight="1">
      <c r="A16" s="124" t="s">
        <v>17</v>
      </c>
      <c r="B16" s="28"/>
      <c r="C16" s="106"/>
      <c r="D16" s="106"/>
      <c r="E16" s="305">
        <f t="shared" si="0"/>
        <v>0</v>
      </c>
      <c r="F16" s="28"/>
      <c r="G16" s="106"/>
      <c r="H16" s="106"/>
      <c r="I16" s="309">
        <f t="shared" si="1"/>
        <v>0</v>
      </c>
      <c r="J16" s="462"/>
      <c r="K16" s="460"/>
    </row>
    <row r="17" spans="1:11" ht="12.75" customHeight="1" thickBot="1">
      <c r="A17" s="124" t="s">
        <v>18</v>
      </c>
      <c r="B17" s="36"/>
      <c r="C17" s="108"/>
      <c r="D17" s="108"/>
      <c r="E17" s="306"/>
      <c r="F17" s="28"/>
      <c r="G17" s="108"/>
      <c r="H17" s="108"/>
      <c r="I17" s="309">
        <f t="shared" si="1"/>
        <v>0</v>
      </c>
      <c r="J17" s="462"/>
      <c r="K17" s="460"/>
    </row>
    <row r="18" spans="1:11" ht="21.75" thickBot="1">
      <c r="A18" s="127" t="s">
        <v>19</v>
      </c>
      <c r="B18" s="60" t="s">
        <v>375</v>
      </c>
      <c r="C18" s="109">
        <f>SUM(C6:C17)</f>
        <v>301700033</v>
      </c>
      <c r="D18" s="109">
        <f>SUM(D6:D17)</f>
        <v>2451735</v>
      </c>
      <c r="E18" s="109">
        <f>SUM(E6:E17)</f>
        <v>304151768</v>
      </c>
      <c r="F18" s="60" t="s">
        <v>277</v>
      </c>
      <c r="G18" s="109">
        <f>SUM(G6:G17)</f>
        <v>486766191</v>
      </c>
      <c r="H18" s="109">
        <f>SUM(H6:H17)</f>
        <v>-182983160</v>
      </c>
      <c r="I18" s="143">
        <f>SUM(I6:I17)</f>
        <v>303783031</v>
      </c>
      <c r="J18" s="462"/>
      <c r="K18" s="460"/>
    </row>
    <row r="19" spans="1:11" ht="12.75" customHeight="1">
      <c r="A19" s="128" t="s">
        <v>20</v>
      </c>
      <c r="B19" s="129" t="s">
        <v>274</v>
      </c>
      <c r="C19" s="231">
        <f>+C20+C21+C22+C23</f>
        <v>0</v>
      </c>
      <c r="D19" s="231">
        <f>+D20+D21+D22+D23</f>
        <v>11986992</v>
      </c>
      <c r="E19" s="231">
        <f>+E20+E21+E22+E23</f>
        <v>11986992</v>
      </c>
      <c r="F19" s="130" t="s">
        <v>116</v>
      </c>
      <c r="G19" s="110"/>
      <c r="H19" s="110"/>
      <c r="I19" s="310">
        <f>G19+H19</f>
        <v>0</v>
      </c>
      <c r="J19" s="462"/>
      <c r="K19" s="460"/>
    </row>
    <row r="20" spans="1:11" ht="12.75" customHeight="1">
      <c r="A20" s="131" t="s">
        <v>21</v>
      </c>
      <c r="B20" s="130" t="s">
        <v>124</v>
      </c>
      <c r="C20" s="49"/>
      <c r="D20" s="49">
        <f>579089+3800000</f>
        <v>4379089</v>
      </c>
      <c r="E20" s="307">
        <f>C20+D20</f>
        <v>4379089</v>
      </c>
      <c r="F20" s="130" t="s">
        <v>276</v>
      </c>
      <c r="G20" s="49"/>
      <c r="H20" s="49"/>
      <c r="I20" s="311">
        <f aca="true" t="shared" si="2" ref="I20:I28">G20+H20</f>
        <v>0</v>
      </c>
      <c r="J20" s="462"/>
      <c r="K20" s="460"/>
    </row>
    <row r="21" spans="1:11" ht="12.75" customHeight="1">
      <c r="A21" s="131" t="s">
        <v>22</v>
      </c>
      <c r="B21" s="130" t="s">
        <v>125</v>
      </c>
      <c r="C21" s="49"/>
      <c r="D21" s="49"/>
      <c r="E21" s="307">
        <f>C21+D21</f>
        <v>0</v>
      </c>
      <c r="F21" s="130" t="s">
        <v>90</v>
      </c>
      <c r="G21" s="49"/>
      <c r="H21" s="49"/>
      <c r="I21" s="311">
        <f t="shared" si="2"/>
        <v>0</v>
      </c>
      <c r="J21" s="462"/>
      <c r="K21" s="460"/>
    </row>
    <row r="22" spans="1:11" ht="12.75" customHeight="1">
      <c r="A22" s="131" t="s">
        <v>23</v>
      </c>
      <c r="B22" s="130" t="s">
        <v>129</v>
      </c>
      <c r="C22" s="165"/>
      <c r="D22" s="49"/>
      <c r="E22" s="307">
        <f>C22+D22</f>
        <v>0</v>
      </c>
      <c r="F22" s="130" t="s">
        <v>91</v>
      </c>
      <c r="G22" s="49"/>
      <c r="H22" s="49"/>
      <c r="I22" s="311">
        <f t="shared" si="2"/>
        <v>0</v>
      </c>
      <c r="J22" s="462"/>
      <c r="K22" s="460"/>
    </row>
    <row r="23" spans="1:11" ht="12.75" customHeight="1">
      <c r="A23" s="131" t="s">
        <v>24</v>
      </c>
      <c r="B23" s="130" t="s">
        <v>130</v>
      </c>
      <c r="C23" s="49"/>
      <c r="D23" s="49">
        <v>7607903</v>
      </c>
      <c r="E23" s="307">
        <f>C23+D23</f>
        <v>7607903</v>
      </c>
      <c r="F23" s="129" t="s">
        <v>132</v>
      </c>
      <c r="G23" s="49"/>
      <c r="H23" s="49"/>
      <c r="I23" s="311">
        <f t="shared" si="2"/>
        <v>0</v>
      </c>
      <c r="J23" s="462"/>
      <c r="K23" s="460"/>
    </row>
    <row r="24" spans="1:11" ht="12.75" customHeight="1">
      <c r="A24" s="131" t="s">
        <v>25</v>
      </c>
      <c r="B24" s="130" t="s">
        <v>275</v>
      </c>
      <c r="C24" s="132">
        <f>+C25+C26</f>
        <v>0</v>
      </c>
      <c r="D24" s="132">
        <f>+D25+D26</f>
        <v>0</v>
      </c>
      <c r="E24" s="132">
        <f>+E25+E26</f>
        <v>0</v>
      </c>
      <c r="F24" s="130" t="s">
        <v>117</v>
      </c>
      <c r="G24" s="49"/>
      <c r="H24" s="49"/>
      <c r="I24" s="311">
        <f t="shared" si="2"/>
        <v>0</v>
      </c>
      <c r="J24" s="462"/>
      <c r="K24" s="460"/>
    </row>
    <row r="25" spans="1:11" ht="12.75" customHeight="1">
      <c r="A25" s="128" t="s">
        <v>26</v>
      </c>
      <c r="B25" s="129" t="s">
        <v>272</v>
      </c>
      <c r="C25" s="110"/>
      <c r="D25" s="110"/>
      <c r="E25" s="308">
        <f>C25+D25</f>
        <v>0</v>
      </c>
      <c r="F25" s="123" t="s">
        <v>357</v>
      </c>
      <c r="G25" s="110"/>
      <c r="H25" s="110"/>
      <c r="I25" s="310">
        <f t="shared" si="2"/>
        <v>0</v>
      </c>
      <c r="J25" s="462"/>
      <c r="K25" s="460"/>
    </row>
    <row r="26" spans="1:11" ht="12.75" customHeight="1">
      <c r="A26" s="131" t="s">
        <v>27</v>
      </c>
      <c r="B26" s="130" t="s">
        <v>273</v>
      </c>
      <c r="C26" s="49"/>
      <c r="D26" s="49"/>
      <c r="E26" s="307">
        <f>C26+D26</f>
        <v>0</v>
      </c>
      <c r="F26" s="125" t="s">
        <v>363</v>
      </c>
      <c r="G26" s="49"/>
      <c r="H26" s="49"/>
      <c r="I26" s="311">
        <f t="shared" si="2"/>
        <v>0</v>
      </c>
      <c r="J26" s="462"/>
      <c r="K26" s="460"/>
    </row>
    <row r="27" spans="1:11" ht="12.75" customHeight="1">
      <c r="A27" s="124" t="s">
        <v>28</v>
      </c>
      <c r="B27" s="130" t="s">
        <v>472</v>
      </c>
      <c r="C27" s="49"/>
      <c r="D27" s="49"/>
      <c r="E27" s="307">
        <f>C27+D27</f>
        <v>0</v>
      </c>
      <c r="F27" s="125" t="s">
        <v>364</v>
      </c>
      <c r="G27" s="49"/>
      <c r="H27" s="49"/>
      <c r="I27" s="311">
        <f t="shared" si="2"/>
        <v>0</v>
      </c>
      <c r="J27" s="462"/>
      <c r="K27" s="460"/>
    </row>
    <row r="28" spans="1:11" ht="12.75" customHeight="1" thickBot="1">
      <c r="A28" s="158" t="s">
        <v>29</v>
      </c>
      <c r="B28" s="129" t="s">
        <v>230</v>
      </c>
      <c r="C28" s="110"/>
      <c r="D28" s="110"/>
      <c r="E28" s="308">
        <f>C28+D28</f>
        <v>0</v>
      </c>
      <c r="F28" s="130" t="s">
        <v>511</v>
      </c>
      <c r="G28" s="110"/>
      <c r="H28" s="110">
        <f>7607903</f>
        <v>7607903</v>
      </c>
      <c r="I28" s="310">
        <f t="shared" si="2"/>
        <v>7607903</v>
      </c>
      <c r="J28" s="462"/>
      <c r="K28" s="460"/>
    </row>
    <row r="29" spans="1:11" ht="24" customHeight="1" thickBot="1">
      <c r="A29" s="127" t="s">
        <v>30</v>
      </c>
      <c r="B29" s="60" t="s">
        <v>376</v>
      </c>
      <c r="C29" s="109">
        <f>+C19+C24+C27+C28</f>
        <v>0</v>
      </c>
      <c r="D29" s="109">
        <f>+D19+D24+D27+D28</f>
        <v>11986992</v>
      </c>
      <c r="E29" s="261">
        <f>+E19+E24+E27+E28</f>
        <v>11986992</v>
      </c>
      <c r="F29" s="60" t="s">
        <v>378</v>
      </c>
      <c r="G29" s="109">
        <f>SUM(G19:G28)</f>
        <v>0</v>
      </c>
      <c r="H29" s="109">
        <f>SUM(H19:H28)</f>
        <v>7607903</v>
      </c>
      <c r="I29" s="143">
        <f>SUM(I19:I28)</f>
        <v>7607903</v>
      </c>
      <c r="J29" s="462"/>
      <c r="K29" s="460"/>
    </row>
    <row r="30" spans="1:11" ht="13.5" thickBot="1">
      <c r="A30" s="127" t="s">
        <v>31</v>
      </c>
      <c r="B30" s="133" t="s">
        <v>377</v>
      </c>
      <c r="C30" s="331">
        <f>+C18+C29</f>
        <v>301700033</v>
      </c>
      <c r="D30" s="331">
        <f>+D18+D29</f>
        <v>14438727</v>
      </c>
      <c r="E30" s="332">
        <f>+E18+E29</f>
        <v>316138760</v>
      </c>
      <c r="F30" s="133" t="s">
        <v>379</v>
      </c>
      <c r="G30" s="331">
        <f>+G18+G29</f>
        <v>486766191</v>
      </c>
      <c r="H30" s="331">
        <f>+H18+H29</f>
        <v>-175375257</v>
      </c>
      <c r="I30" s="332">
        <f>+I18+I29</f>
        <v>311390934</v>
      </c>
      <c r="J30" s="462"/>
      <c r="K30" s="460"/>
    </row>
    <row r="31" spans="1:11" ht="13.5" thickBot="1">
      <c r="A31" s="127" t="s">
        <v>32</v>
      </c>
      <c r="B31" s="133" t="s">
        <v>94</v>
      </c>
      <c r="C31" s="331">
        <f>IF(C18-G18&lt;0,G18-C18,"-")</f>
        <v>185066158</v>
      </c>
      <c r="D31" s="331" t="str">
        <f>IF(D18-H18&lt;0,H18-D18,"-")</f>
        <v>-</v>
      </c>
      <c r="E31" s="332" t="str">
        <f>IF(E18-I18&lt;0,I18-E18,"-")</f>
        <v>-</v>
      </c>
      <c r="F31" s="133" t="s">
        <v>95</v>
      </c>
      <c r="G31" s="331" t="str">
        <f>IF(C18-G18&gt;0,C18-G18,"-")</f>
        <v>-</v>
      </c>
      <c r="H31" s="331">
        <f>IF(D18-H18&gt;0,D18-H18,"-")</f>
        <v>185434895</v>
      </c>
      <c r="I31" s="332">
        <f>IF(E18-I18&gt;0,E18-I18,"-")</f>
        <v>368737</v>
      </c>
      <c r="J31" s="462"/>
      <c r="K31" s="460"/>
    </row>
    <row r="32" spans="1:11" ht="13.5" thickBot="1">
      <c r="A32" s="127" t="s">
        <v>33</v>
      </c>
      <c r="B32" s="133" t="s">
        <v>479</v>
      </c>
      <c r="C32" s="331">
        <f>IF(C30-G30&lt;0,G30-C30,"-")</f>
        <v>185066158</v>
      </c>
      <c r="D32" s="331" t="str">
        <f>IF(D30-H30&lt;0,H30-D30,"-")</f>
        <v>-</v>
      </c>
      <c r="E32" s="331" t="str">
        <f>IF(E30-I30&lt;0,I30-E30,"-")</f>
        <v>-</v>
      </c>
      <c r="F32" s="133" t="s">
        <v>480</v>
      </c>
      <c r="G32" s="331" t="str">
        <f>IF(C30-G30&gt;0,C30-G30,"-")</f>
        <v>-</v>
      </c>
      <c r="H32" s="331">
        <f>IF(D30-H30&gt;0,D30-H30,"-")</f>
        <v>189813984</v>
      </c>
      <c r="I32" s="333">
        <f>IF(E30-I30&gt;0,E30-I30,"-")</f>
        <v>4747826</v>
      </c>
      <c r="J32" s="462"/>
      <c r="K32" s="460"/>
    </row>
    <row r="33" spans="2:6" ht="18.75">
      <c r="B33" s="461"/>
      <c r="C33" s="461"/>
      <c r="D33" s="461"/>
      <c r="E33" s="461"/>
      <c r="F33" s="461"/>
    </row>
  </sheetData>
  <sheetProtection/>
  <mergeCells count="4">
    <mergeCell ref="A3:A4"/>
    <mergeCell ref="K1:K32"/>
    <mergeCell ref="B33:F33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3"/>
  <sheetViews>
    <sheetView tabSelected="1" zoomScaleSheetLayoutView="115" workbookViewId="0" topLeftCell="A1">
      <selection activeCell="J1" sqref="J1:J33"/>
    </sheetView>
  </sheetViews>
  <sheetFormatPr defaultColWidth="9.00390625" defaultRowHeight="12.75"/>
  <cols>
    <col min="1" max="1" width="6.875" style="34" customWidth="1"/>
    <col min="2" max="2" width="49.875" style="70" customWidth="1"/>
    <col min="3" max="5" width="15.50390625" style="34" customWidth="1"/>
    <col min="6" max="6" width="49.875" style="34" customWidth="1"/>
    <col min="7" max="9" width="15.50390625" style="34" customWidth="1"/>
    <col min="10" max="10" width="3.875" style="34" bestFit="1" customWidth="1"/>
    <col min="11" max="11" width="4.875" style="34" customWidth="1"/>
    <col min="12" max="16384" width="9.375" style="34" customWidth="1"/>
  </cols>
  <sheetData>
    <row r="1" spans="2:11" ht="31.5">
      <c r="B1" s="111" t="s">
        <v>93</v>
      </c>
      <c r="C1" s="112"/>
      <c r="D1" s="112"/>
      <c r="E1" s="112"/>
      <c r="F1" s="112"/>
      <c r="G1" s="112"/>
      <c r="H1" s="112"/>
      <c r="I1" s="112"/>
      <c r="J1" s="462" t="s">
        <v>574</v>
      </c>
      <c r="K1" s="460" t="s">
        <v>557</v>
      </c>
    </row>
    <row r="2" spans="7:11" ht="14.25" thickBot="1">
      <c r="G2" s="113"/>
      <c r="H2" s="113"/>
      <c r="I2" s="113" t="str">
        <f>'5.sz.mell  '!I2</f>
        <v>Forintban!</v>
      </c>
      <c r="J2" s="462"/>
      <c r="K2" s="460"/>
    </row>
    <row r="3" spans="1:11" ht="13.5" customHeight="1" thickBot="1">
      <c r="A3" s="458" t="s">
        <v>51</v>
      </c>
      <c r="B3" s="114" t="s">
        <v>39</v>
      </c>
      <c r="C3" s="115"/>
      <c r="D3" s="256"/>
      <c r="E3" s="256"/>
      <c r="F3" s="114" t="s">
        <v>40</v>
      </c>
      <c r="G3" s="116"/>
      <c r="H3" s="263"/>
      <c r="I3" s="264"/>
      <c r="J3" s="462"/>
      <c r="K3" s="460"/>
    </row>
    <row r="4" spans="1:11" s="117" customFormat="1" ht="24.75" thickBot="1">
      <c r="A4" s="459"/>
      <c r="B4" s="71" t="s">
        <v>44</v>
      </c>
      <c r="C4" s="72" t="str">
        <f>+CONCATENATE('1.sz.mell.'!C6," eredeti előirányzat")</f>
        <v>2017. évi eredeti előirányzat</v>
      </c>
      <c r="D4" s="257" t="str">
        <f>+CONCATENATE('1.sz.mell.'!C6," 1. sz. módosítás (±)")</f>
        <v>2017. évi 1. sz. módosítás (±)</v>
      </c>
      <c r="E4" s="257" t="str">
        <f>+CONCATENATE(LEFT('1.sz.mell.'!C6,4),". VII. 25. Módosítás után")</f>
        <v>2017. VII. 25. Módosítás után</v>
      </c>
      <c r="F4" s="71" t="s">
        <v>44</v>
      </c>
      <c r="G4" s="72" t="str">
        <f>+C4</f>
        <v>2017. évi eredeti előirányzat</v>
      </c>
      <c r="H4" s="72" t="str">
        <f>+D4</f>
        <v>2017. évi 1. sz. módosítás (±)</v>
      </c>
      <c r="I4" s="265" t="str">
        <f>+E4</f>
        <v>2017. VII. 25. Módosítás után</v>
      </c>
      <c r="J4" s="462"/>
      <c r="K4" s="460"/>
    </row>
    <row r="5" spans="1:11" s="117" customFormat="1" ht="13.5" thickBot="1">
      <c r="A5" s="118" t="s">
        <v>380</v>
      </c>
      <c r="B5" s="119" t="s">
        <v>381</v>
      </c>
      <c r="C5" s="120" t="s">
        <v>382</v>
      </c>
      <c r="D5" s="258" t="s">
        <v>384</v>
      </c>
      <c r="E5" s="258" t="s">
        <v>474</v>
      </c>
      <c r="F5" s="119" t="s">
        <v>417</v>
      </c>
      <c r="G5" s="120" t="s">
        <v>386</v>
      </c>
      <c r="H5" s="120" t="s">
        <v>387</v>
      </c>
      <c r="I5" s="330" t="s">
        <v>475</v>
      </c>
      <c r="J5" s="462"/>
      <c r="K5" s="460"/>
    </row>
    <row r="6" spans="1:11" ht="12.75" customHeight="1">
      <c r="A6" s="122" t="s">
        <v>7</v>
      </c>
      <c r="B6" s="123" t="s">
        <v>278</v>
      </c>
      <c r="C6" s="105"/>
      <c r="D6" s="105"/>
      <c r="E6" s="305">
        <f>C6+D6</f>
        <v>0</v>
      </c>
      <c r="F6" s="123" t="s">
        <v>126</v>
      </c>
      <c r="G6" s="163">
        <v>4399446</v>
      </c>
      <c r="H6" s="268">
        <v>128606102</v>
      </c>
      <c r="I6" s="312">
        <f>G6+H6</f>
        <v>133005548</v>
      </c>
      <c r="J6" s="462"/>
      <c r="K6" s="460"/>
    </row>
    <row r="7" spans="1:11" ht="12.75">
      <c r="A7" s="124" t="s">
        <v>8</v>
      </c>
      <c r="B7" s="125" t="s">
        <v>279</v>
      </c>
      <c r="C7" s="106"/>
      <c r="D7" s="106"/>
      <c r="E7" s="305">
        <f aca="true" t="shared" si="0" ref="E7:E16">C7+D7</f>
        <v>0</v>
      </c>
      <c r="F7" s="125" t="s">
        <v>284</v>
      </c>
      <c r="G7" s="106"/>
      <c r="H7" s="106">
        <v>4000000</v>
      </c>
      <c r="I7" s="313">
        <f aca="true" t="shared" si="1" ref="I7:I29">G7+H7</f>
        <v>4000000</v>
      </c>
      <c r="J7" s="462"/>
      <c r="K7" s="460"/>
    </row>
    <row r="8" spans="1:11" ht="12.75" customHeight="1">
      <c r="A8" s="124" t="s">
        <v>9</v>
      </c>
      <c r="B8" s="125" t="s">
        <v>3</v>
      </c>
      <c r="C8" s="106">
        <v>18000000</v>
      </c>
      <c r="D8" s="106">
        <v>7000000</v>
      </c>
      <c r="E8" s="305">
        <f t="shared" si="0"/>
        <v>25000000</v>
      </c>
      <c r="F8" s="125" t="s">
        <v>112</v>
      </c>
      <c r="G8" s="162">
        <v>21594696</v>
      </c>
      <c r="H8" s="106">
        <v>22285887</v>
      </c>
      <c r="I8" s="313">
        <f t="shared" si="1"/>
        <v>43880583</v>
      </c>
      <c r="J8" s="462"/>
      <c r="K8" s="460"/>
    </row>
    <row r="9" spans="1:11" ht="12.75" customHeight="1">
      <c r="A9" s="124" t="s">
        <v>10</v>
      </c>
      <c r="B9" s="125" t="s">
        <v>280</v>
      </c>
      <c r="C9" s="106"/>
      <c r="D9" s="106">
        <v>145062310</v>
      </c>
      <c r="E9" s="305">
        <f t="shared" si="0"/>
        <v>145062310</v>
      </c>
      <c r="F9" s="125" t="s">
        <v>285</v>
      </c>
      <c r="G9" s="106"/>
      <c r="H9" s="106"/>
      <c r="I9" s="313">
        <f t="shared" si="1"/>
        <v>0</v>
      </c>
      <c r="J9" s="462"/>
      <c r="K9" s="460"/>
    </row>
    <row r="10" spans="1:11" ht="12.75" customHeight="1">
      <c r="A10" s="124" t="s">
        <v>11</v>
      </c>
      <c r="B10" s="125" t="s">
        <v>281</v>
      </c>
      <c r="C10" s="106"/>
      <c r="D10" s="106"/>
      <c r="E10" s="305">
        <f t="shared" si="0"/>
        <v>0</v>
      </c>
      <c r="F10" s="125" t="s">
        <v>128</v>
      </c>
      <c r="G10" s="106"/>
      <c r="H10" s="106">
        <v>217262516</v>
      </c>
      <c r="I10" s="313">
        <f t="shared" si="1"/>
        <v>217262516</v>
      </c>
      <c r="J10" s="462"/>
      <c r="K10" s="460"/>
    </row>
    <row r="11" spans="1:11" ht="12.75" customHeight="1">
      <c r="A11" s="124" t="s">
        <v>12</v>
      </c>
      <c r="B11" s="125" t="s">
        <v>282</v>
      </c>
      <c r="C11" s="107"/>
      <c r="D11" s="107"/>
      <c r="E11" s="305">
        <f t="shared" si="0"/>
        <v>0</v>
      </c>
      <c r="F11" s="190"/>
      <c r="G11" s="106"/>
      <c r="H11" s="106"/>
      <c r="I11" s="313">
        <f t="shared" si="1"/>
        <v>0</v>
      </c>
      <c r="J11" s="462"/>
      <c r="K11" s="460"/>
    </row>
    <row r="12" spans="1:11" ht="12.75" customHeight="1">
      <c r="A12" s="124" t="s">
        <v>13</v>
      </c>
      <c r="B12" s="28"/>
      <c r="C12" s="106"/>
      <c r="D12" s="106"/>
      <c r="E12" s="305">
        <f t="shared" si="0"/>
        <v>0</v>
      </c>
      <c r="F12" s="190"/>
      <c r="G12" s="106"/>
      <c r="H12" s="106"/>
      <c r="I12" s="313">
        <f t="shared" si="1"/>
        <v>0</v>
      </c>
      <c r="J12" s="462"/>
      <c r="K12" s="460"/>
    </row>
    <row r="13" spans="1:11" ht="12.75" customHeight="1">
      <c r="A13" s="124" t="s">
        <v>14</v>
      </c>
      <c r="B13" s="28"/>
      <c r="C13" s="106"/>
      <c r="D13" s="106"/>
      <c r="E13" s="305">
        <f t="shared" si="0"/>
        <v>0</v>
      </c>
      <c r="F13" s="191"/>
      <c r="G13" s="106"/>
      <c r="H13" s="106"/>
      <c r="I13" s="313">
        <f t="shared" si="1"/>
        <v>0</v>
      </c>
      <c r="J13" s="462"/>
      <c r="K13" s="460"/>
    </row>
    <row r="14" spans="1:11" ht="12.75" customHeight="1">
      <c r="A14" s="124" t="s">
        <v>15</v>
      </c>
      <c r="B14" s="188"/>
      <c r="C14" s="107"/>
      <c r="D14" s="107"/>
      <c r="E14" s="305">
        <f t="shared" si="0"/>
        <v>0</v>
      </c>
      <c r="F14" s="190"/>
      <c r="G14" s="106"/>
      <c r="H14" s="106"/>
      <c r="I14" s="313">
        <f t="shared" si="1"/>
        <v>0</v>
      </c>
      <c r="J14" s="462"/>
      <c r="K14" s="460"/>
    </row>
    <row r="15" spans="1:11" ht="12.75">
      <c r="A15" s="124" t="s">
        <v>16</v>
      </c>
      <c r="B15" s="28"/>
      <c r="C15" s="107"/>
      <c r="D15" s="107"/>
      <c r="E15" s="305">
        <f t="shared" si="0"/>
        <v>0</v>
      </c>
      <c r="F15" s="190"/>
      <c r="G15" s="106"/>
      <c r="H15" s="106"/>
      <c r="I15" s="313">
        <f t="shared" si="1"/>
        <v>0</v>
      </c>
      <c r="J15" s="462"/>
      <c r="K15" s="460"/>
    </row>
    <row r="16" spans="1:11" ht="12.75" customHeight="1" thickBot="1">
      <c r="A16" s="158" t="s">
        <v>17</v>
      </c>
      <c r="B16" s="189"/>
      <c r="C16" s="160"/>
      <c r="D16" s="160"/>
      <c r="E16" s="305">
        <f t="shared" si="0"/>
        <v>0</v>
      </c>
      <c r="F16" s="159"/>
      <c r="G16" s="266"/>
      <c r="H16" s="266"/>
      <c r="I16" s="314"/>
      <c r="J16" s="462"/>
      <c r="K16" s="460"/>
    </row>
    <row r="17" spans="1:11" ht="15.75" customHeight="1" thickBot="1">
      <c r="A17" s="127" t="s">
        <v>18</v>
      </c>
      <c r="B17" s="60" t="s">
        <v>292</v>
      </c>
      <c r="C17" s="109">
        <f>+C6+C8+C9+C11+C12+C13+C14+C15+C16</f>
        <v>18000000</v>
      </c>
      <c r="D17" s="109">
        <f>+D6+D8+D9+D11+D12+D13+D14+D15+D16</f>
        <v>152062310</v>
      </c>
      <c r="E17" s="109">
        <f>+E6+E8+E9+E11+E12+E13+E14+E15+E16</f>
        <v>170062310</v>
      </c>
      <c r="F17" s="60" t="s">
        <v>293</v>
      </c>
      <c r="G17" s="109">
        <f>+G6+G8+G10+G11+G12+G13+G14+G15+G16</f>
        <v>25994142</v>
      </c>
      <c r="H17" s="109">
        <f>+H6+H8+H10+H11+H12+H13+H14+H15+H16</f>
        <v>368154505</v>
      </c>
      <c r="I17" s="143">
        <f>+I6+I8+I10+I11+I12+I13+I14+I15+I16</f>
        <v>394148647</v>
      </c>
      <c r="J17" s="462"/>
      <c r="K17" s="460"/>
    </row>
    <row r="18" spans="1:11" ht="12.75" customHeight="1">
      <c r="A18" s="122" t="s">
        <v>19</v>
      </c>
      <c r="B18" s="135" t="s">
        <v>144</v>
      </c>
      <c r="C18" s="142">
        <f>+C19+C20+C21+C22+C23</f>
        <v>193060300</v>
      </c>
      <c r="D18" s="142">
        <f>+D19+D20+D21+D22+D23</f>
        <v>26278211</v>
      </c>
      <c r="E18" s="142">
        <f>+E19+E20+E21+E22+E23</f>
        <v>219338511</v>
      </c>
      <c r="F18" s="130" t="s">
        <v>116</v>
      </c>
      <c r="G18" s="267"/>
      <c r="H18" s="267"/>
      <c r="I18" s="315">
        <f t="shared" si="1"/>
        <v>0</v>
      </c>
      <c r="J18" s="462"/>
      <c r="K18" s="460"/>
    </row>
    <row r="19" spans="1:11" ht="12.75" customHeight="1">
      <c r="A19" s="124" t="s">
        <v>20</v>
      </c>
      <c r="B19" s="136" t="s">
        <v>133</v>
      </c>
      <c r="C19" s="49">
        <v>6375995</v>
      </c>
      <c r="D19" s="49">
        <v>26278211</v>
      </c>
      <c r="E19" s="307">
        <f aca="true" t="shared" si="2" ref="E19:E29">C19+D19</f>
        <v>32654206</v>
      </c>
      <c r="F19" s="130" t="s">
        <v>119</v>
      </c>
      <c r="G19" s="49"/>
      <c r="H19" s="49"/>
      <c r="I19" s="311">
        <f t="shared" si="1"/>
        <v>0</v>
      </c>
      <c r="J19" s="462"/>
      <c r="K19" s="460"/>
    </row>
    <row r="20" spans="1:11" ht="12.75" customHeight="1">
      <c r="A20" s="122" t="s">
        <v>21</v>
      </c>
      <c r="B20" s="136" t="s">
        <v>134</v>
      </c>
      <c r="C20" s="49"/>
      <c r="D20" s="49"/>
      <c r="E20" s="307">
        <f t="shared" si="2"/>
        <v>0</v>
      </c>
      <c r="F20" s="130" t="s">
        <v>90</v>
      </c>
      <c r="G20" s="49"/>
      <c r="H20" s="49"/>
      <c r="I20" s="311">
        <f t="shared" si="1"/>
        <v>0</v>
      </c>
      <c r="J20" s="462"/>
      <c r="K20" s="460"/>
    </row>
    <row r="21" spans="1:11" ht="12.75" customHeight="1">
      <c r="A21" s="124" t="s">
        <v>22</v>
      </c>
      <c r="B21" s="136" t="s">
        <v>135</v>
      </c>
      <c r="C21" s="165">
        <v>186684305</v>
      </c>
      <c r="D21" s="49"/>
      <c r="E21" s="307">
        <f t="shared" si="2"/>
        <v>186684305</v>
      </c>
      <c r="F21" s="130" t="s">
        <v>91</v>
      </c>
      <c r="G21" s="49"/>
      <c r="H21" s="49"/>
      <c r="I21" s="311">
        <f t="shared" si="1"/>
        <v>0</v>
      </c>
      <c r="J21" s="462"/>
      <c r="K21" s="460"/>
    </row>
    <row r="22" spans="1:11" ht="12.75" customHeight="1">
      <c r="A22" s="122" t="s">
        <v>23</v>
      </c>
      <c r="B22" s="136" t="s">
        <v>136</v>
      </c>
      <c r="C22" s="49"/>
      <c r="D22" s="49"/>
      <c r="E22" s="307">
        <f t="shared" si="2"/>
        <v>0</v>
      </c>
      <c r="F22" s="129" t="s">
        <v>132</v>
      </c>
      <c r="G22" s="49"/>
      <c r="H22" s="49"/>
      <c r="I22" s="311">
        <f t="shared" si="1"/>
        <v>0</v>
      </c>
      <c r="J22" s="462"/>
      <c r="K22" s="460"/>
    </row>
    <row r="23" spans="1:11" ht="12.75" customHeight="1">
      <c r="A23" s="124" t="s">
        <v>24</v>
      </c>
      <c r="B23" s="137" t="s">
        <v>137</v>
      </c>
      <c r="C23" s="49"/>
      <c r="D23" s="49"/>
      <c r="E23" s="307">
        <f t="shared" si="2"/>
        <v>0</v>
      </c>
      <c r="F23" s="130" t="s">
        <v>120</v>
      </c>
      <c r="G23" s="49"/>
      <c r="H23" s="49"/>
      <c r="I23" s="311">
        <f t="shared" si="1"/>
        <v>0</v>
      </c>
      <c r="J23" s="462"/>
      <c r="K23" s="460"/>
    </row>
    <row r="24" spans="1:11" ht="12.75" customHeight="1">
      <c r="A24" s="122" t="s">
        <v>25</v>
      </c>
      <c r="B24" s="138" t="s">
        <v>138</v>
      </c>
      <c r="C24" s="132">
        <f>+C25+C26+C27+C28+C29</f>
        <v>0</v>
      </c>
      <c r="D24" s="132">
        <f>+D25+D26+D27+D28+D29</f>
        <v>0</v>
      </c>
      <c r="E24" s="132">
        <f>+E25+E26+E27+E28+E29</f>
        <v>0</v>
      </c>
      <c r="F24" s="139" t="s">
        <v>118</v>
      </c>
      <c r="G24" s="49"/>
      <c r="H24" s="49"/>
      <c r="I24" s="311">
        <f t="shared" si="1"/>
        <v>0</v>
      </c>
      <c r="J24" s="462"/>
      <c r="K24" s="460"/>
    </row>
    <row r="25" spans="1:11" ht="12.75" customHeight="1">
      <c r="A25" s="124" t="s">
        <v>26</v>
      </c>
      <c r="B25" s="137" t="s">
        <v>139</v>
      </c>
      <c r="C25" s="49"/>
      <c r="D25" s="49"/>
      <c r="E25" s="307">
        <f t="shared" si="2"/>
        <v>0</v>
      </c>
      <c r="F25" s="139" t="s">
        <v>286</v>
      </c>
      <c r="G25" s="49"/>
      <c r="H25" s="49"/>
      <c r="I25" s="311">
        <f t="shared" si="1"/>
        <v>0</v>
      </c>
      <c r="J25" s="462"/>
      <c r="K25" s="460"/>
    </row>
    <row r="26" spans="1:11" ht="12.75" customHeight="1">
      <c r="A26" s="122" t="s">
        <v>27</v>
      </c>
      <c r="B26" s="137" t="s">
        <v>140</v>
      </c>
      <c r="C26" s="49"/>
      <c r="D26" s="49"/>
      <c r="E26" s="307">
        <f t="shared" si="2"/>
        <v>0</v>
      </c>
      <c r="F26" s="134"/>
      <c r="G26" s="49"/>
      <c r="H26" s="49"/>
      <c r="I26" s="311">
        <f t="shared" si="1"/>
        <v>0</v>
      </c>
      <c r="J26" s="462"/>
      <c r="K26" s="460"/>
    </row>
    <row r="27" spans="1:11" ht="12.75" customHeight="1">
      <c r="A27" s="124" t="s">
        <v>28</v>
      </c>
      <c r="B27" s="136" t="s">
        <v>141</v>
      </c>
      <c r="C27" s="49"/>
      <c r="D27" s="49"/>
      <c r="E27" s="307">
        <f t="shared" si="2"/>
        <v>0</v>
      </c>
      <c r="F27" s="58"/>
      <c r="G27" s="49"/>
      <c r="H27" s="49"/>
      <c r="I27" s="311">
        <f t="shared" si="1"/>
        <v>0</v>
      </c>
      <c r="J27" s="462"/>
      <c r="K27" s="460"/>
    </row>
    <row r="28" spans="1:11" ht="12.75" customHeight="1">
      <c r="A28" s="122" t="s">
        <v>29</v>
      </c>
      <c r="B28" s="140" t="s">
        <v>142</v>
      </c>
      <c r="C28" s="49"/>
      <c r="D28" s="49"/>
      <c r="E28" s="307">
        <f t="shared" si="2"/>
        <v>0</v>
      </c>
      <c r="F28" s="28"/>
      <c r="G28" s="49"/>
      <c r="H28" s="49"/>
      <c r="I28" s="311">
        <f t="shared" si="1"/>
        <v>0</v>
      </c>
      <c r="J28" s="462"/>
      <c r="K28" s="460"/>
    </row>
    <row r="29" spans="1:11" ht="12.75" customHeight="1" thickBot="1">
      <c r="A29" s="124" t="s">
        <v>30</v>
      </c>
      <c r="B29" s="141" t="s">
        <v>143</v>
      </c>
      <c r="C29" s="49"/>
      <c r="D29" s="49"/>
      <c r="E29" s="307">
        <f t="shared" si="2"/>
        <v>0</v>
      </c>
      <c r="F29" s="58"/>
      <c r="G29" s="49"/>
      <c r="H29" s="49"/>
      <c r="I29" s="311">
        <f t="shared" si="1"/>
        <v>0</v>
      </c>
      <c r="J29" s="462"/>
      <c r="K29" s="460"/>
    </row>
    <row r="30" spans="1:11" ht="21.75" customHeight="1" thickBot="1">
      <c r="A30" s="127" t="s">
        <v>31</v>
      </c>
      <c r="B30" s="60" t="s">
        <v>283</v>
      </c>
      <c r="C30" s="109">
        <f>+C18+C24</f>
        <v>193060300</v>
      </c>
      <c r="D30" s="109">
        <f>+D18+D24</f>
        <v>26278211</v>
      </c>
      <c r="E30" s="109">
        <f>+E18+E24</f>
        <v>219338511</v>
      </c>
      <c r="F30" s="60" t="s">
        <v>287</v>
      </c>
      <c r="G30" s="109">
        <f>SUM(G18:G29)</f>
        <v>0</v>
      </c>
      <c r="H30" s="109">
        <f>SUM(H18:H29)</f>
        <v>0</v>
      </c>
      <c r="I30" s="143">
        <f>SUM(I18:I29)</f>
        <v>0</v>
      </c>
      <c r="J30" s="462"/>
      <c r="K30" s="460"/>
    </row>
    <row r="31" spans="1:11" ht="13.5" thickBot="1">
      <c r="A31" s="127" t="s">
        <v>32</v>
      </c>
      <c r="B31" s="133" t="s">
        <v>288</v>
      </c>
      <c r="C31" s="331">
        <f>+C17+C30</f>
        <v>211060300</v>
      </c>
      <c r="D31" s="331">
        <f>+D17+D30</f>
        <v>178340521</v>
      </c>
      <c r="E31" s="332">
        <f>+E17+E30</f>
        <v>389400821</v>
      </c>
      <c r="F31" s="133" t="s">
        <v>289</v>
      </c>
      <c r="G31" s="331">
        <f>+G17+G30</f>
        <v>25994142</v>
      </c>
      <c r="H31" s="331">
        <f>+H17+H30</f>
        <v>368154505</v>
      </c>
      <c r="I31" s="332">
        <f>+I17+I30</f>
        <v>394148647</v>
      </c>
      <c r="J31" s="462"/>
      <c r="K31" s="460"/>
    </row>
    <row r="32" spans="1:11" ht="13.5" thickBot="1">
      <c r="A32" s="127" t="s">
        <v>33</v>
      </c>
      <c r="B32" s="133" t="s">
        <v>94</v>
      </c>
      <c r="C32" s="331">
        <f>IF(C17-G17&lt;0,G17-C17,"-")</f>
        <v>7994142</v>
      </c>
      <c r="D32" s="331">
        <f>IF(D17-H17&lt;0,H17-D17,"-")</f>
        <v>216092195</v>
      </c>
      <c r="E32" s="332">
        <f>IF(E17-I17&lt;0,I17-E17,"-")</f>
        <v>224086337</v>
      </c>
      <c r="F32" s="133" t="s">
        <v>95</v>
      </c>
      <c r="G32" s="331" t="str">
        <f>IF(C17-G17&gt;0,C17-G17,"-")</f>
        <v>-</v>
      </c>
      <c r="H32" s="331" t="str">
        <f>IF(D17-H17&gt;0,D17-H17,"-")</f>
        <v>-</v>
      </c>
      <c r="I32" s="332" t="str">
        <f>IF(E17-I17&gt;0,E17-I17,"-")</f>
        <v>-</v>
      </c>
      <c r="J32" s="462"/>
      <c r="K32" s="460"/>
    </row>
    <row r="33" spans="1:11" ht="13.5" thickBot="1">
      <c r="A33" s="127" t="s">
        <v>34</v>
      </c>
      <c r="B33" s="133" t="s">
        <v>479</v>
      </c>
      <c r="C33" s="331" t="str">
        <f>IF(C31-G31&lt;0,G31-C31,"-")</f>
        <v>-</v>
      </c>
      <c r="D33" s="331">
        <f>IF(D31-H31&lt;0,H31-D31,"-")</f>
        <v>189813984</v>
      </c>
      <c r="E33" s="331">
        <f>IF(E31-I31&lt;0,I31-E31,"-")</f>
        <v>4747826</v>
      </c>
      <c r="F33" s="133" t="s">
        <v>480</v>
      </c>
      <c r="G33" s="331">
        <f>IF(C31-G31&gt;0,C31-G31,"-")</f>
        <v>185066158</v>
      </c>
      <c r="H33" s="331" t="str">
        <f>IF(D31-H31&gt;0,D31-H31,"-")</f>
        <v>-</v>
      </c>
      <c r="I33" s="333" t="str">
        <f>IF(E31-I31&gt;0,E31-I31,"-")</f>
        <v>-</v>
      </c>
      <c r="J33" s="462"/>
      <c r="K33" s="460"/>
    </row>
  </sheetData>
  <sheetProtection/>
  <mergeCells count="3">
    <mergeCell ref="A3:A4"/>
    <mergeCell ref="K1:K33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3">
      <selection activeCell="D39" sqref="D39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69" t="s">
        <v>473</v>
      </c>
      <c r="B1" s="79"/>
      <c r="C1" s="79"/>
      <c r="D1" s="79"/>
      <c r="E1" s="270" t="s">
        <v>89</v>
      </c>
    </row>
    <row r="2" spans="1:5" ht="12.75">
      <c r="A2" s="79"/>
      <c r="B2" s="79"/>
      <c r="C2" s="79"/>
      <c r="D2" s="79"/>
      <c r="E2" s="79"/>
    </row>
    <row r="3" spans="1:5" ht="12.75">
      <c r="A3" s="271"/>
      <c r="B3" s="272"/>
      <c r="C3" s="271"/>
      <c r="D3" s="273"/>
      <c r="E3" s="272"/>
    </row>
    <row r="4" spans="1:5" ht="15.75">
      <c r="A4" s="81" t="str">
        <f>+ÖSSZEFÜGGÉSEK!A6</f>
        <v>2017. évi eredeti előirányzat BEVÉTELEK</v>
      </c>
      <c r="B4" s="274"/>
      <c r="C4" s="275"/>
      <c r="D4" s="273"/>
      <c r="E4" s="272"/>
    </row>
    <row r="5" spans="1:5" ht="12.75">
      <c r="A5" s="271"/>
      <c r="B5" s="272"/>
      <c r="C5" s="271"/>
      <c r="D5" s="273"/>
      <c r="E5" s="272"/>
    </row>
    <row r="6" spans="1:5" ht="12.75">
      <c r="A6" s="271" t="s">
        <v>440</v>
      </c>
      <c r="B6" s="272">
        <f>+'1.sz.mell.'!C66</f>
        <v>319700033</v>
      </c>
      <c r="C6" s="271" t="s">
        <v>418</v>
      </c>
      <c r="D6" s="273">
        <f>+'5.sz.mell  '!C18+'6.sz.mell  '!C17</f>
        <v>319700033</v>
      </c>
      <c r="E6" s="272">
        <f>+B6-D6</f>
        <v>0</v>
      </c>
    </row>
    <row r="7" spans="1:5" ht="12.75">
      <c r="A7" s="271" t="s">
        <v>456</v>
      </c>
      <c r="B7" s="272">
        <f>+'1.sz.mell.'!C90</f>
        <v>193060300</v>
      </c>
      <c r="C7" s="271" t="s">
        <v>424</v>
      </c>
      <c r="D7" s="273">
        <f>+'5.sz.mell  '!C29+'6.sz.mell  '!C30</f>
        <v>193060300</v>
      </c>
      <c r="E7" s="272">
        <f>+B7-D7</f>
        <v>0</v>
      </c>
    </row>
    <row r="8" spans="1:5" ht="12.75">
      <c r="A8" s="271" t="s">
        <v>457</v>
      </c>
      <c r="B8" s="272">
        <f>+'1.sz.mell.'!C91</f>
        <v>512760333</v>
      </c>
      <c r="C8" s="271" t="s">
        <v>425</v>
      </c>
      <c r="D8" s="273">
        <f>+'5.sz.mell  '!C30+'6.sz.mell  '!C31</f>
        <v>512760333</v>
      </c>
      <c r="E8" s="272">
        <f>+B8-D8</f>
        <v>0</v>
      </c>
    </row>
    <row r="9" spans="1:5" ht="12.75">
      <c r="A9" s="271"/>
      <c r="B9" s="272"/>
      <c r="C9" s="271"/>
      <c r="D9" s="273"/>
      <c r="E9" s="272"/>
    </row>
    <row r="10" spans="1:5" ht="15.75">
      <c r="A10" s="81" t="str">
        <f>+ÖSSZEFÜGGÉSEK!A13</f>
        <v>2017. évi előirányzat módosítások BEVÉTELEK</v>
      </c>
      <c r="B10" s="274"/>
      <c r="C10" s="275"/>
      <c r="D10" s="273"/>
      <c r="E10" s="272"/>
    </row>
    <row r="11" spans="1:5" ht="12.75">
      <c r="A11" s="271"/>
      <c r="B11" s="272"/>
      <c r="C11" s="271"/>
      <c r="D11" s="273"/>
      <c r="E11" s="272"/>
    </row>
    <row r="12" spans="1:5" ht="12.75">
      <c r="A12" s="271" t="s">
        <v>441</v>
      </c>
      <c r="B12" s="272">
        <f>+'1.sz.mell.'!D66</f>
        <v>154514045</v>
      </c>
      <c r="C12" s="271" t="s">
        <v>419</v>
      </c>
      <c r="D12" s="273">
        <f>+'5.sz.mell  '!D18+'6.sz.mell  '!D17</f>
        <v>154514045</v>
      </c>
      <c r="E12" s="272">
        <f>+B12-D12</f>
        <v>0</v>
      </c>
    </row>
    <row r="13" spans="1:5" ht="12.75">
      <c r="A13" s="271" t="s">
        <v>442</v>
      </c>
      <c r="B13" s="272">
        <f>+'1.sz.mell.'!D90</f>
        <v>38265203</v>
      </c>
      <c r="C13" s="271" t="s">
        <v>426</v>
      </c>
      <c r="D13" s="273">
        <f>+'5.sz.mell  '!D29+'6.sz.mell  '!D30</f>
        <v>38265203</v>
      </c>
      <c r="E13" s="272">
        <f>+B13-D13</f>
        <v>0</v>
      </c>
    </row>
    <row r="14" spans="1:5" ht="12.75">
      <c r="A14" s="271" t="s">
        <v>443</v>
      </c>
      <c r="B14" s="272">
        <f>+'1.sz.mell.'!D91</f>
        <v>192779248</v>
      </c>
      <c r="C14" s="271" t="s">
        <v>427</v>
      </c>
      <c r="D14" s="273">
        <f>+'5.sz.mell  '!D30+'6.sz.mell  '!D31</f>
        <v>192779248</v>
      </c>
      <c r="E14" s="272">
        <f>+B14-D14</f>
        <v>0</v>
      </c>
    </row>
    <row r="15" spans="1:5" ht="12.75">
      <c r="A15" s="271"/>
      <c r="B15" s="272"/>
      <c r="C15" s="271"/>
      <c r="D15" s="273"/>
      <c r="E15" s="272"/>
    </row>
    <row r="16" spans="1:5" ht="14.25">
      <c r="A16" s="276" t="str">
        <f>+ÖSSZEFÜGGÉSEK!A19</f>
        <v>2017. módosítás utáni módosított előrirányzatok BEVÉTELEK</v>
      </c>
      <c r="B16" s="80"/>
      <c r="C16" s="275"/>
      <c r="D16" s="273"/>
      <c r="E16" s="272"/>
    </row>
    <row r="17" spans="1:5" ht="12.75">
      <c r="A17" s="271"/>
      <c r="B17" s="272"/>
      <c r="C17" s="271"/>
      <c r="D17" s="273"/>
      <c r="E17" s="272"/>
    </row>
    <row r="18" spans="1:5" ht="12.75">
      <c r="A18" s="271" t="s">
        <v>444</v>
      </c>
      <c r="B18" s="272">
        <f>+'1.sz.mell.'!E66</f>
        <v>474214078</v>
      </c>
      <c r="C18" s="271" t="s">
        <v>420</v>
      </c>
      <c r="D18" s="273">
        <f>+'5.sz.mell  '!E18+'6.sz.mell  '!E17</f>
        <v>474214078</v>
      </c>
      <c r="E18" s="272">
        <f>+B18-D18</f>
        <v>0</v>
      </c>
    </row>
    <row r="19" spans="1:5" ht="12.75">
      <c r="A19" s="271" t="s">
        <v>445</v>
      </c>
      <c r="B19" s="272">
        <f>+'1.sz.mell.'!E90</f>
        <v>231325503</v>
      </c>
      <c r="C19" s="271" t="s">
        <v>428</v>
      </c>
      <c r="D19" s="273">
        <f>+'5.sz.mell  '!E29+'6.sz.mell  '!E30</f>
        <v>231325503</v>
      </c>
      <c r="E19" s="272">
        <f>+B19-D19</f>
        <v>0</v>
      </c>
    </row>
    <row r="20" spans="1:5" ht="12.75">
      <c r="A20" s="271" t="s">
        <v>446</v>
      </c>
      <c r="B20" s="272">
        <f>+'1.sz.mell.'!E91</f>
        <v>705539581</v>
      </c>
      <c r="C20" s="271" t="s">
        <v>429</v>
      </c>
      <c r="D20" s="273">
        <f>+'5.sz.mell  '!E30+'6.sz.mell  '!E31</f>
        <v>705539581</v>
      </c>
      <c r="E20" s="272">
        <f>+B20-D20</f>
        <v>0</v>
      </c>
    </row>
    <row r="21" spans="1:5" ht="12.75">
      <c r="A21" s="271"/>
      <c r="B21" s="272"/>
      <c r="C21" s="271"/>
      <c r="D21" s="273"/>
      <c r="E21" s="272"/>
    </row>
    <row r="22" spans="1:5" ht="15.75">
      <c r="A22" s="81" t="str">
        <f>+ÖSSZEFÜGGÉSEK!A25</f>
        <v>2017. évi eredeti előirányzat KIADÁSOK</v>
      </c>
      <c r="B22" s="274"/>
      <c r="C22" s="275"/>
      <c r="D22" s="273"/>
      <c r="E22" s="272"/>
    </row>
    <row r="23" spans="1:5" ht="12.75">
      <c r="A23" s="271"/>
      <c r="B23" s="272"/>
      <c r="C23" s="271"/>
      <c r="D23" s="273"/>
      <c r="E23" s="272"/>
    </row>
    <row r="24" spans="1:5" ht="12.75">
      <c r="A24" s="271" t="s">
        <v>458</v>
      </c>
      <c r="B24" s="272">
        <f>+'1.sz.mell.'!C133</f>
        <v>512760333</v>
      </c>
      <c r="C24" s="271" t="s">
        <v>421</v>
      </c>
      <c r="D24" s="273">
        <f>+'5.sz.mell  '!G18+'6.sz.mell  '!G17</f>
        <v>512760333</v>
      </c>
      <c r="E24" s="272">
        <f>+B24-D24</f>
        <v>0</v>
      </c>
    </row>
    <row r="25" spans="1:5" ht="12.75">
      <c r="A25" s="271" t="s">
        <v>448</v>
      </c>
      <c r="B25" s="272">
        <f>+'1.sz.mell.'!C158</f>
        <v>0</v>
      </c>
      <c r="C25" s="271" t="s">
        <v>430</v>
      </c>
      <c r="D25" s="273">
        <f>+'5.sz.mell  '!G29+'6.sz.mell  '!G30</f>
        <v>0</v>
      </c>
      <c r="E25" s="272">
        <f>+B25-D25</f>
        <v>0</v>
      </c>
    </row>
    <row r="26" spans="1:5" ht="12.75">
      <c r="A26" s="271" t="s">
        <v>449</v>
      </c>
      <c r="B26" s="272">
        <f>+'1.sz.mell.'!C159</f>
        <v>512760333</v>
      </c>
      <c r="C26" s="271" t="s">
        <v>431</v>
      </c>
      <c r="D26" s="273">
        <f>+'5.sz.mell  '!G30+'6.sz.mell  '!G31</f>
        <v>512760333</v>
      </c>
      <c r="E26" s="272">
        <f>+B26-D26</f>
        <v>0</v>
      </c>
    </row>
    <row r="27" spans="1:5" ht="12.75">
      <c r="A27" s="271"/>
      <c r="B27" s="272"/>
      <c r="C27" s="271"/>
      <c r="D27" s="273"/>
      <c r="E27" s="272"/>
    </row>
    <row r="28" spans="1:5" ht="15.75">
      <c r="A28" s="81" t="str">
        <f>+ÖSSZEFÜGGÉSEK!A31</f>
        <v>2017. évi előirányzat módosítások KIADÁSOK</v>
      </c>
      <c r="B28" s="274"/>
      <c r="C28" s="275"/>
      <c r="D28" s="273"/>
      <c r="E28" s="272"/>
    </row>
    <row r="29" spans="1:5" ht="12.75">
      <c r="A29" s="271"/>
      <c r="B29" s="272"/>
      <c r="C29" s="271"/>
      <c r="D29" s="273"/>
      <c r="E29" s="272"/>
    </row>
    <row r="30" spans="1:5" ht="12.75">
      <c r="A30" s="271" t="s">
        <v>450</v>
      </c>
      <c r="B30" s="272">
        <f>+'1.sz.mell.'!D133</f>
        <v>185171345</v>
      </c>
      <c r="C30" s="271" t="s">
        <v>422</v>
      </c>
      <c r="D30" s="273">
        <f>+'5.sz.mell  '!H18+'6.sz.mell  '!H17</f>
        <v>185171345</v>
      </c>
      <c r="E30" s="272">
        <f>+B30-D30</f>
        <v>0</v>
      </c>
    </row>
    <row r="31" spans="1:5" ht="12.75">
      <c r="A31" s="271" t="s">
        <v>451</v>
      </c>
      <c r="B31" s="272">
        <f>+'1.sz.mell.'!D158</f>
        <v>7607903</v>
      </c>
      <c r="C31" s="271" t="s">
        <v>432</v>
      </c>
      <c r="D31" s="273">
        <f>+'5.sz.mell  '!H29+'6.sz.mell  '!H30</f>
        <v>7607903</v>
      </c>
      <c r="E31" s="272">
        <f>+B31-D31</f>
        <v>0</v>
      </c>
    </row>
    <row r="32" spans="1:5" ht="12.75">
      <c r="A32" s="271" t="s">
        <v>452</v>
      </c>
      <c r="B32" s="272">
        <f>+'1.sz.mell.'!D159</f>
        <v>192779248</v>
      </c>
      <c r="C32" s="271" t="s">
        <v>433</v>
      </c>
      <c r="D32" s="273">
        <f>+'5.sz.mell  '!H30+'6.sz.mell  '!H31</f>
        <v>192779248</v>
      </c>
      <c r="E32" s="272">
        <f>+B32-D32</f>
        <v>0</v>
      </c>
    </row>
    <row r="33" spans="1:5" ht="12.75">
      <c r="A33" s="271"/>
      <c r="B33" s="272"/>
      <c r="C33" s="271"/>
      <c r="D33" s="273"/>
      <c r="E33" s="272"/>
    </row>
    <row r="34" spans="1:5" ht="15.75">
      <c r="A34" s="277" t="str">
        <f>+ÖSSZEFÜGGÉSEK!A37</f>
        <v>2017. módosítás utáni módosított előirányzatok KIADÁSOK</v>
      </c>
      <c r="B34" s="274"/>
      <c r="C34" s="275"/>
      <c r="D34" s="273"/>
      <c r="E34" s="272"/>
    </row>
    <row r="35" spans="1:5" ht="12.75">
      <c r="A35" s="271"/>
      <c r="B35" s="272"/>
      <c r="C35" s="271"/>
      <c r="D35" s="273"/>
      <c r="E35" s="272"/>
    </row>
    <row r="36" spans="1:5" ht="12.75">
      <c r="A36" s="271" t="s">
        <v>453</v>
      </c>
      <c r="B36" s="272">
        <f>+'1.sz.mell.'!E133</f>
        <v>697931678</v>
      </c>
      <c r="C36" s="271" t="s">
        <v>423</v>
      </c>
      <c r="D36" s="273">
        <f>+'5.sz.mell  '!I18+'6.sz.mell  '!I17</f>
        <v>697931678</v>
      </c>
      <c r="E36" s="272">
        <f>+B36-D36</f>
        <v>0</v>
      </c>
    </row>
    <row r="37" spans="1:5" ht="12.75">
      <c r="A37" s="271" t="s">
        <v>454</v>
      </c>
      <c r="B37" s="272">
        <f>+'1.sz.mell.'!E158</f>
        <v>7607903</v>
      </c>
      <c r="C37" s="271" t="s">
        <v>434</v>
      </c>
      <c r="D37" s="273">
        <f>+'5.sz.mell  '!I29+'6.sz.mell  '!I30</f>
        <v>7607903</v>
      </c>
      <c r="E37" s="272">
        <f>+B37-D37</f>
        <v>0</v>
      </c>
    </row>
    <row r="38" spans="1:5" ht="12.75">
      <c r="A38" s="271" t="s">
        <v>459</v>
      </c>
      <c r="B38" s="272">
        <f>+'1.sz.mell.'!E159</f>
        <v>705539581</v>
      </c>
      <c r="C38" s="271" t="s">
        <v>435</v>
      </c>
      <c r="D38" s="273">
        <f>+'5.sz.mell  '!I30+'6.sz.mell  '!I31</f>
        <v>705539581</v>
      </c>
      <c r="E38" s="272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3"/>
  <sheetViews>
    <sheetView workbookViewId="0" topLeftCell="A1">
      <selection activeCell="I24" sqref="I24"/>
    </sheetView>
  </sheetViews>
  <sheetFormatPr defaultColWidth="9.00390625" defaultRowHeight="12.75"/>
  <cols>
    <col min="1" max="1" width="47.125" style="26" customWidth="1"/>
    <col min="2" max="2" width="15.625" style="25" customWidth="1"/>
    <col min="3" max="3" width="16.375" style="25" customWidth="1"/>
    <col min="4" max="5" width="18.00390625" style="25" customWidth="1"/>
    <col min="6" max="6" width="16.625" style="25" customWidth="1"/>
    <col min="7" max="7" width="18.875" style="34" customWidth="1"/>
    <col min="8" max="8" width="5.625" style="25" customWidth="1"/>
    <col min="9" max="9" width="6.50390625" style="25" customWidth="1"/>
    <col min="10" max="10" width="13.875" style="25" customWidth="1"/>
    <col min="11" max="16384" width="9.375" style="25" customWidth="1"/>
  </cols>
  <sheetData>
    <row r="1" spans="1:7" ht="25.5" customHeight="1">
      <c r="A1" s="463" t="s">
        <v>0</v>
      </c>
      <c r="B1" s="463"/>
      <c r="C1" s="463"/>
      <c r="D1" s="463"/>
      <c r="E1" s="463"/>
      <c r="F1" s="463"/>
      <c r="G1" s="463"/>
    </row>
    <row r="2" spans="1:9" ht="22.5" customHeight="1" thickBot="1">
      <c r="A2" s="70"/>
      <c r="B2" s="34"/>
      <c r="C2" s="34"/>
      <c r="D2" s="34"/>
      <c r="E2" s="34"/>
      <c r="F2" s="34"/>
      <c r="G2" s="29" t="str">
        <f>'6.sz.mell  '!I2</f>
        <v>Forintban!</v>
      </c>
      <c r="H2" s="464" t="s">
        <v>538</v>
      </c>
      <c r="I2" s="464" t="s">
        <v>558</v>
      </c>
    </row>
    <row r="3" spans="1:9" s="27" customFormat="1" ht="44.25" customHeight="1" thickBot="1">
      <c r="A3" s="71" t="s">
        <v>47</v>
      </c>
      <c r="B3" s="72" t="s">
        <v>48</v>
      </c>
      <c r="C3" s="72" t="s">
        <v>49</v>
      </c>
      <c r="D3" s="72" t="str">
        <f>+CONCATENATE("Felhasználás   ",LEFT(ÖSSZEFÜGGÉSEK!A6,4)-1,". XII. 31-ig")</f>
        <v>Felhasználás   2016. XII. 31-ig</v>
      </c>
      <c r="E3" s="72" t="str">
        <f>+CONCATENATE(LEFT(ÖSSZEFÜGGÉSEK!A6,4),". évi",CHAR(10),"eredeti előirányzat")</f>
        <v>2017. évi
eredeti előirányzat</v>
      </c>
      <c r="F3" s="72" t="str">
        <f>+CONCATENATE("1. sz. módosítás",CHAR(10),LEFT(ÖSSZEFÜGGÉSEK!A6,4),".
(±)")</f>
        <v>1. sz. módosítás
2017.
(±)</v>
      </c>
      <c r="G3" s="30" t="str">
        <f>+CONCATENATE("Módosítás utáni",CHAR(10),LEFT(ÖSSZEFÜGGÉSEK!A6,4),". VII. 25.")</f>
        <v>Módosítás utáni
2017. VII. 25.</v>
      </c>
      <c r="H3" s="464"/>
      <c r="I3" s="464"/>
    </row>
    <row r="4" spans="1:9" s="34" customFormat="1" ht="12" customHeight="1" thickBot="1">
      <c r="A4" s="31" t="s">
        <v>380</v>
      </c>
      <c r="B4" s="32" t="s">
        <v>381</v>
      </c>
      <c r="C4" s="32" t="s">
        <v>382</v>
      </c>
      <c r="D4" s="32" t="s">
        <v>384</v>
      </c>
      <c r="E4" s="32" t="s">
        <v>383</v>
      </c>
      <c r="F4" s="32" t="s">
        <v>385</v>
      </c>
      <c r="G4" s="33" t="s">
        <v>436</v>
      </c>
      <c r="H4" s="464"/>
      <c r="I4" s="464"/>
    </row>
    <row r="5" spans="1:9" ht="15.75" customHeight="1">
      <c r="A5" s="221" t="s">
        <v>518</v>
      </c>
      <c r="B5" s="20">
        <v>508000</v>
      </c>
      <c r="C5" s="222" t="s">
        <v>519</v>
      </c>
      <c r="D5" s="20"/>
      <c r="E5" s="20">
        <v>508000</v>
      </c>
      <c r="F5" s="20"/>
      <c r="G5" s="35">
        <f>E5+F5</f>
        <v>508000</v>
      </c>
      <c r="H5" s="464"/>
      <c r="I5" s="464"/>
    </row>
    <row r="6" spans="1:9" ht="15.75" customHeight="1">
      <c r="A6" s="221" t="s">
        <v>514</v>
      </c>
      <c r="B6" s="20">
        <v>2000000</v>
      </c>
      <c r="C6" s="222" t="s">
        <v>519</v>
      </c>
      <c r="D6" s="20"/>
      <c r="E6" s="20">
        <v>2000000</v>
      </c>
      <c r="F6" s="20"/>
      <c r="G6" s="35">
        <f aca="true" t="shared" si="0" ref="G6:G22">E6+F6</f>
        <v>2000000</v>
      </c>
      <c r="H6" s="464"/>
      <c r="I6" s="464"/>
    </row>
    <row r="7" spans="1:9" ht="15.75" customHeight="1">
      <c r="A7" s="221" t="s">
        <v>515</v>
      </c>
      <c r="B7" s="20">
        <v>300000</v>
      </c>
      <c r="C7" s="222" t="s">
        <v>519</v>
      </c>
      <c r="D7" s="20"/>
      <c r="E7" s="20">
        <v>300000</v>
      </c>
      <c r="F7" s="20"/>
      <c r="G7" s="35">
        <f t="shared" si="0"/>
        <v>300000</v>
      </c>
      <c r="H7" s="464"/>
      <c r="I7" s="464"/>
    </row>
    <row r="8" spans="1:9" ht="15.75" customHeight="1">
      <c r="A8" s="221" t="s">
        <v>516</v>
      </c>
      <c r="B8" s="20">
        <v>240000</v>
      </c>
      <c r="C8" s="222" t="s">
        <v>519</v>
      </c>
      <c r="D8" s="20"/>
      <c r="E8" s="20">
        <v>240000</v>
      </c>
      <c r="F8" s="20"/>
      <c r="G8" s="35">
        <f t="shared" si="0"/>
        <v>240000</v>
      </c>
      <c r="H8" s="464"/>
      <c r="I8" s="464"/>
    </row>
    <row r="9" spans="1:9" ht="15.75" customHeight="1">
      <c r="A9" s="221" t="s">
        <v>517</v>
      </c>
      <c r="B9" s="20">
        <v>209550</v>
      </c>
      <c r="C9" s="222" t="s">
        <v>519</v>
      </c>
      <c r="D9" s="20"/>
      <c r="E9" s="20">
        <v>209550</v>
      </c>
      <c r="F9" s="20"/>
      <c r="G9" s="35">
        <f t="shared" si="0"/>
        <v>209550</v>
      </c>
      <c r="H9" s="464"/>
      <c r="I9" s="464"/>
    </row>
    <row r="10" spans="1:9" ht="15.75" customHeight="1">
      <c r="A10" s="221" t="s">
        <v>513</v>
      </c>
      <c r="B10" s="20">
        <v>200000</v>
      </c>
      <c r="C10" s="222" t="s">
        <v>519</v>
      </c>
      <c r="D10" s="20"/>
      <c r="E10" s="20">
        <v>200000</v>
      </c>
      <c r="F10" s="20"/>
      <c r="G10" s="35">
        <f t="shared" si="0"/>
        <v>200000</v>
      </c>
      <c r="H10" s="464"/>
      <c r="I10" s="464"/>
    </row>
    <row r="11" spans="1:9" ht="15.75" customHeight="1">
      <c r="A11" s="221" t="s">
        <v>520</v>
      </c>
      <c r="B11" s="20">
        <v>35560</v>
      </c>
      <c r="C11" s="222" t="s">
        <v>519</v>
      </c>
      <c r="D11" s="20"/>
      <c r="E11" s="20">
        <v>35560</v>
      </c>
      <c r="F11" s="20"/>
      <c r="G11" s="35">
        <f t="shared" si="0"/>
        <v>35560</v>
      </c>
      <c r="H11" s="464"/>
      <c r="I11" s="464"/>
    </row>
    <row r="12" spans="1:9" ht="15.75" customHeight="1">
      <c r="A12" s="221" t="s">
        <v>521</v>
      </c>
      <c r="B12" s="20">
        <v>906336</v>
      </c>
      <c r="C12" s="222" t="s">
        <v>519</v>
      </c>
      <c r="D12" s="20"/>
      <c r="E12" s="20">
        <v>906336</v>
      </c>
      <c r="F12" s="20"/>
      <c r="G12" s="35">
        <f t="shared" si="0"/>
        <v>906336</v>
      </c>
      <c r="H12" s="464"/>
      <c r="I12" s="464"/>
    </row>
    <row r="13" spans="1:9" ht="15.75" customHeight="1">
      <c r="A13" s="221" t="s">
        <v>512</v>
      </c>
      <c r="B13" s="20">
        <v>4000000</v>
      </c>
      <c r="C13" s="222" t="s">
        <v>519</v>
      </c>
      <c r="D13" s="20"/>
      <c r="E13" s="20"/>
      <c r="F13" s="20">
        <v>4000000</v>
      </c>
      <c r="G13" s="35">
        <f t="shared" si="0"/>
        <v>4000000</v>
      </c>
      <c r="H13" s="464"/>
      <c r="I13" s="464"/>
    </row>
    <row r="14" spans="1:9" ht="15.75" customHeight="1">
      <c r="A14" s="420" t="s">
        <v>524</v>
      </c>
      <c r="B14" s="20">
        <v>120781927</v>
      </c>
      <c r="C14" s="222" t="s">
        <v>525</v>
      </c>
      <c r="D14" s="20"/>
      <c r="E14" s="20"/>
      <c r="F14" s="20">
        <v>120781927</v>
      </c>
      <c r="G14" s="35">
        <f t="shared" si="0"/>
        <v>120781927</v>
      </c>
      <c r="H14" s="464"/>
      <c r="I14" s="464"/>
    </row>
    <row r="15" spans="1:9" ht="15.75" customHeight="1">
      <c r="A15" s="420" t="s">
        <v>526</v>
      </c>
      <c r="B15" s="20">
        <v>900000</v>
      </c>
      <c r="C15" s="222" t="s">
        <v>485</v>
      </c>
      <c r="D15" s="20"/>
      <c r="E15" s="20"/>
      <c r="F15" s="20">
        <v>900000</v>
      </c>
      <c r="G15" s="35">
        <f t="shared" si="0"/>
        <v>900000</v>
      </c>
      <c r="H15" s="464"/>
      <c r="I15" s="464"/>
    </row>
    <row r="16" spans="1:9" ht="15.75" customHeight="1">
      <c r="A16" s="221" t="s">
        <v>527</v>
      </c>
      <c r="B16" s="20">
        <v>2924175</v>
      </c>
      <c r="C16" s="222" t="s">
        <v>485</v>
      </c>
      <c r="D16" s="20"/>
      <c r="E16" s="20"/>
      <c r="F16" s="20">
        <v>2924175</v>
      </c>
      <c r="G16" s="35">
        <f t="shared" si="0"/>
        <v>2924175</v>
      </c>
      <c r="H16" s="464"/>
      <c r="I16" s="464"/>
    </row>
    <row r="17" spans="1:9" ht="15.75" customHeight="1">
      <c r="A17" s="221"/>
      <c r="B17" s="20"/>
      <c r="C17" s="222"/>
      <c r="D17" s="20"/>
      <c r="E17" s="20"/>
      <c r="F17" s="20"/>
      <c r="G17" s="35">
        <f t="shared" si="0"/>
        <v>0</v>
      </c>
      <c r="H17" s="464"/>
      <c r="I17" s="464"/>
    </row>
    <row r="18" spans="1:9" ht="15.75" customHeight="1">
      <c r="A18" s="221"/>
      <c r="B18" s="20"/>
      <c r="C18" s="222"/>
      <c r="D18" s="20"/>
      <c r="E18" s="20"/>
      <c r="F18" s="20"/>
      <c r="G18" s="35">
        <f t="shared" si="0"/>
        <v>0</v>
      </c>
      <c r="H18" s="464"/>
      <c r="I18" s="464"/>
    </row>
    <row r="19" spans="1:9" ht="15.75" customHeight="1">
      <c r="A19" s="221"/>
      <c r="B19" s="20"/>
      <c r="C19" s="222"/>
      <c r="D19" s="20"/>
      <c r="E19" s="20"/>
      <c r="F19" s="20"/>
      <c r="G19" s="35">
        <f t="shared" si="0"/>
        <v>0</v>
      </c>
      <c r="H19" s="464"/>
      <c r="I19" s="464"/>
    </row>
    <row r="20" spans="1:9" ht="15.75" customHeight="1">
      <c r="A20" s="221"/>
      <c r="B20" s="20"/>
      <c r="C20" s="222"/>
      <c r="D20" s="20"/>
      <c r="E20" s="20"/>
      <c r="F20" s="20"/>
      <c r="G20" s="35">
        <f t="shared" si="0"/>
        <v>0</v>
      </c>
      <c r="H20" s="464"/>
      <c r="I20" s="464"/>
    </row>
    <row r="21" spans="1:9" ht="15.75" customHeight="1">
      <c r="A21" s="221"/>
      <c r="B21" s="20"/>
      <c r="C21" s="222"/>
      <c r="D21" s="20"/>
      <c r="E21" s="20"/>
      <c r="F21" s="20"/>
      <c r="G21" s="35">
        <f t="shared" si="0"/>
        <v>0</v>
      </c>
      <c r="H21" s="464"/>
      <c r="I21" s="464"/>
    </row>
    <row r="22" spans="1:9" ht="15.75" customHeight="1" thickBot="1">
      <c r="A22" s="36"/>
      <c r="B22" s="21"/>
      <c r="C22" s="223"/>
      <c r="D22" s="21"/>
      <c r="E22" s="21"/>
      <c r="F22" s="21"/>
      <c r="G22" s="37">
        <f t="shared" si="0"/>
        <v>0</v>
      </c>
      <c r="H22" s="464"/>
      <c r="I22" s="464"/>
    </row>
    <row r="23" spans="1:9" s="40" customFormat="1" ht="18" customHeight="1" thickBot="1">
      <c r="A23" s="73" t="s">
        <v>46</v>
      </c>
      <c r="B23" s="38">
        <f>SUM(B5:B22)</f>
        <v>133005548</v>
      </c>
      <c r="C23" s="56"/>
      <c r="D23" s="38">
        <f>SUM(D5:D22)</f>
        <v>0</v>
      </c>
      <c r="E23" s="38">
        <f>SUM(E5:E22)</f>
        <v>4399446</v>
      </c>
      <c r="F23" s="38">
        <f>SUM(F5:F22)</f>
        <v>128606102</v>
      </c>
      <c r="G23" s="39">
        <f>SUM(G5:G22)</f>
        <v>133005548</v>
      </c>
      <c r="H23" s="464"/>
      <c r="I23" s="464"/>
    </row>
  </sheetData>
  <sheetProtection/>
  <mergeCells count="3">
    <mergeCell ref="A1:G1"/>
    <mergeCell ref="H2:H23"/>
    <mergeCell ref="I2:I23"/>
  </mergeCells>
  <printOptions horizontalCentered="1"/>
  <pageMargins left="0.7874015748031497" right="0.7874015748031497" top="1.0236220472440944" bottom="0.984251968503937" header="0.7874015748031497" footer="0.7874015748031497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Jani</cp:lastModifiedBy>
  <cp:lastPrinted>2017-07-25T13:17:16Z</cp:lastPrinted>
  <dcterms:created xsi:type="dcterms:W3CDTF">1999-10-30T10:30:45Z</dcterms:created>
  <dcterms:modified xsi:type="dcterms:W3CDTF">2017-07-27T06:34:08Z</dcterms:modified>
  <cp:category/>
  <cp:version/>
  <cp:contentType/>
  <cp:contentStatus/>
</cp:coreProperties>
</file>