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798" firstSheet="2" activeTab="8"/>
  </bookViews>
  <sheets>
    <sheet name="1.sz.mell.összevont mérl." sheetId="1" r:id="rId1"/>
    <sheet name="2.sz.mell.feladatbontás" sheetId="2" r:id="rId2"/>
    <sheet name="2.1.sz.mell_műk_mérl. " sheetId="3" r:id="rId3"/>
    <sheet name="2.2.sz.mell_felh_mérl. " sheetId="4" r:id="rId4"/>
    <sheet name="3.sz.mell.Beruh." sheetId="5" r:id="rId5"/>
    <sheet name="4.sz.mell.Felúj." sheetId="6" r:id="rId6"/>
    <sheet name="5.1. sz. mell Önkorm" sheetId="7" r:id="rId7"/>
    <sheet name="5.2. sz. mell-Hivatal" sheetId="8" r:id="rId8"/>
    <sheet name="5.3. sz. mell-Óvoda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fn.IFERROR" hidden="1">#NAME?</definedName>
    <definedName name="_xlnm.Print_Titles" localSheetId="0">'1.sz.mell.összevont mérl.'!$1:$2</definedName>
    <definedName name="_xlnm.Print_Titles" localSheetId="4">'3.sz.mell.Beruh.'!$1:$5</definedName>
    <definedName name="_xlnm.Print_Titles" localSheetId="6">'5.1. sz. mell Önkorm'!$1:$6</definedName>
    <definedName name="_xlnm.Print_Titles" localSheetId="7">'5.2. sz. mell-Hivatal'!$1:$6</definedName>
    <definedName name="_xlnm.Print_Titles" localSheetId="8">'5.3. sz. mell-Óvoda'!$1:$6</definedName>
    <definedName name="_xlnm.Print_Area" localSheetId="0">'1.sz.mell.összevont mérl.'!$A$1:$F$152</definedName>
  </definedNames>
  <calcPr fullCalcOnLoad="1"/>
</workbook>
</file>

<file path=xl/comments7.xml><?xml version="1.0" encoding="utf-8"?>
<comments xmlns="http://schemas.openxmlformats.org/spreadsheetml/2006/main">
  <authors>
    <author>User</author>
  </authors>
  <commentList>
    <comment ref="D123" authorId="0">
      <text>
        <r>
          <rPr>
            <b/>
            <sz val="9"/>
            <rFont val="Tahoma"/>
            <family val="2"/>
          </rPr>
          <t xml:space="preserve">User:            </t>
        </r>
        <r>
          <rPr>
            <sz val="9"/>
            <rFont val="Tahoma"/>
            <family val="2"/>
          </rPr>
          <t>1.862.077.-
Vízmű bérlet      299.160.-
Társ.hj.          1.441.688.-</t>
        </r>
      </text>
    </comment>
  </commentList>
</comments>
</file>

<file path=xl/sharedStrings.xml><?xml version="1.0" encoding="utf-8"?>
<sst xmlns="http://schemas.openxmlformats.org/spreadsheetml/2006/main" count="1164" uniqueCount="480">
  <si>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</si>
  <si>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</si>
  <si>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</si>
  <si>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</si>
  <si>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</si>
  <si>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</si>
  <si>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</si>
  <si>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</si>
  <si>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</si>
  <si>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</si>
  <si>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</si>
  <si>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</si>
  <si>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</si>
  <si>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</si>
  <si>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</si>
  <si>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</si>
  <si>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</si>
  <si>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</si>
  <si>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</si>
  <si>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</si>
  <si>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</si>
  <si>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</si>
  <si>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</si>
  <si>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</si>
  <si>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</si>
  <si>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</si>
  <si>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</si>
  <si>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</si>
  <si>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</si>
  <si>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</si>
  <si>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</si>
  <si>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</si>
  <si>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</si>
  <si>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</si>
  <si>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</si>
  <si>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</si>
  <si>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</si>
  <si>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</si>
  <si>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</si>
  <si>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</si>
  <si>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</si>
  <si>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</si>
  <si>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</si>
  <si>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</si>
  <si>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</si>
  <si>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</si>
  <si>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</si>
  <si>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</si>
  <si>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</si>
  <si>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</si>
  <si>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</si>
  <si>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</si>
  <si>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</si>
  <si>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</si>
  <si>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</si>
  <si>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</si>
  <si>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</si>
  <si>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</si>
  <si>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</si>
  <si>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</si>
  <si>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</si>
  <si>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</si>
  <si>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</si>
  <si>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</si>
  <si>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</si>
  <si>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</si>
  <si>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</si>
  <si>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</si>
  <si>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</si>
  <si>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</si>
  <si>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</si>
  <si>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</si>
  <si>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</si>
  <si>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</si>
  <si>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</si>
  <si>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</si>
  <si>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</si>
  <si>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</si>
  <si>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</si>
  <si>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</si>
  <si>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</si>
  <si>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</si>
  <si>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</si>
  <si>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</si>
  <si>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</si>
  <si>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</si>
  <si>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</si>
  <si>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</si>
  <si>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</si>
  <si>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</si>
  <si>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</si>
  <si>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</si>
  <si>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</si>
  <si>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</si>
  <si>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</si>
  <si>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</si>
  <si>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</si>
  <si>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</si>
  <si>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</si>
  <si>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</si>
  <si>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</si>
  <si>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</si>
  <si>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</si>
  <si>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</si>
  <si>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</si>
  <si>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</si>
  <si>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</si>
  <si>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</si>
  <si>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</si>
  <si>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</si>
  <si>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</si>
  <si>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</si>
  <si>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</si>
  <si>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</si>
  <si>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</si>
  <si>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</si>
  <si>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</si>
  <si>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</si>
  <si>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</si>
  <si>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</si>
  <si>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</si>
  <si>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</si>
  <si>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</si>
  <si>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</si>
  <si>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</si>
  <si>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</si>
  <si>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</si>
  <si>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</si>
  <si>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</si>
  <si>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</si>
  <si>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</si>
  <si>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</si>
  <si>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</si>
  <si>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</si>
  <si>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</si>
  <si>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</si>
  <si>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</si>
  <si>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</si>
  <si>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</si>
  <si>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</si>
  <si>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</si>
  <si>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</si>
  <si>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</si>
  <si>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</si>
  <si>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</si>
  <si>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</si>
  <si>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</si>
  <si>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</si>
  <si>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</si>
  <si>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</si>
  <si>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</si>
  <si>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</si>
  <si>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</si>
  <si>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</si>
  <si>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</si>
  <si>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</si>
  <si>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</si>
  <si>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</si>
  <si>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</si>
  <si>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</si>
  <si>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</si>
  <si>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</si>
  <si>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</si>
  <si>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</si>
  <si>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</si>
  <si>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</si>
  <si>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</si>
  <si>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</si>
  <si>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</si>
  <si>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</si>
  <si>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</si>
  <si>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</si>
  <si>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</si>
  <si>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</si>
  <si>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</si>
  <si>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</si>
  <si>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</si>
  <si>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</si>
  <si>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</si>
  <si>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</si>
  <si>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</si>
  <si>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</si>
  <si>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</si>
  <si>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</si>
  <si>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</si>
  <si>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</si>
  <si>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</si>
  <si>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</si>
  <si>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</si>
  <si>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</si>
  <si>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</si>
  <si>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</si>
  <si>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</si>
  <si>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</si>
  <si>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</si>
  <si>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</si>
  <si>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</si>
  <si>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</si>
  <si>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</si>
  <si>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</si>
  <si>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</si>
  <si>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</si>
  <si>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</si>
  <si>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</si>
  <si>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</si>
  <si>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</si>
  <si>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</si>
  <si>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</si>
  <si>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</si>
  <si>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</si>
  <si>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</si>
  <si>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</si>
  <si>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</si>
  <si>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</si>
  <si>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</si>
  <si>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</si>
  <si>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</si>
  <si>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</si>
  <si>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</si>
  <si>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</si>
  <si>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</si>
  <si>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</si>
  <si>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</si>
  <si>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</si>
  <si>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</si>
  <si>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</si>
  <si>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</si>
  <si>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</si>
  <si>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</si>
  <si>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</si>
  <si>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</si>
  <si>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</si>
  <si>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</si>
  <si>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</si>
  <si>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</si>
  <si>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</si>
  <si>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</si>
  <si>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</si>
  <si>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</si>
  <si>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</si>
  <si>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</si>
  <si>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</si>
  <si>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</si>
  <si>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</si>
  <si>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</si>
  <si>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</si>
  <si>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</si>
  <si>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</si>
  <si>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</si>
  <si>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</si>
  <si>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</si>
  <si>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</si>
  <si>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</si>
  <si>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</si>
  <si>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</si>
  <si>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</si>
  <si>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</si>
  <si>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</si>
  <si>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</si>
  <si>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</si>
  <si>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</si>
  <si>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</si>
  <si>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</si>
  <si>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</si>
  <si>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</si>
  <si>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</si>
  <si>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</si>
  <si>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</si>
  <si>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</si>
  <si>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</si>
  <si>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</si>
  <si>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</si>
  <si>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</si>
  <si>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</si>
  <si>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</si>
  <si>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</si>
  <si>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</si>
  <si>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</si>
  <si>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</si>
  <si>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</si>
  <si>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</si>
  <si>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</si>
  <si>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</si>
  <si>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</si>
  <si>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</si>
  <si>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</si>
  <si>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</si>
  <si>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</si>
  <si>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</si>
  <si>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</si>
  <si>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</si>
  <si>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</si>
  <si>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</si>
  <si>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</si>
  <si>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</si>
  <si>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</si>
  <si>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</si>
  <si>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</si>
  <si>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</si>
  <si>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</si>
  <si>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</si>
  <si>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</si>
  <si>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</si>
  <si>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</si>
  <si>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</si>
  <si>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</si>
  <si>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</si>
  <si>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</si>
  <si>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</si>
  <si>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</si>
  <si>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</si>
  <si>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</si>
  <si>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</si>
  <si>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</si>
  <si>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</si>
  <si>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</si>
  <si>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</si>
  <si>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</si>
  <si>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</si>
  <si>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</si>
  <si>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</si>
  <si>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</si>
  <si>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</si>
  <si>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</si>
  <si>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</si>
  <si>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</si>
  <si>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</si>
  <si>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</si>
  <si>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</si>
  <si>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</si>
  <si>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</si>
  <si>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</si>
  <si>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</si>
  <si>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</si>
  <si>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</si>
  <si>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</si>
  <si>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</si>
  <si>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</si>
  <si>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</si>
  <si>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</si>
  <si>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</si>
  <si>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</si>
  <si>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</si>
  <si>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</si>
  <si>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</si>
  <si>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</si>
  <si>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</si>
  <si>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</si>
  <si>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</si>
  <si>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</si>
  <si>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</si>
  <si>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</si>
  <si>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</si>
  <si>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</si>
  <si>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</si>
  <si>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</si>
  <si>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</si>
  <si>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</si>
  <si>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</si>
  <si>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</si>
  <si>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</si>
  <si>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</si>
  <si>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</si>
  <si>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</si>
  <si>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7.5.</t>
  </si>
  <si>
    <t>Központi, irányítószervi támogatás folyósítása</t>
  </si>
  <si>
    <t>13.4.</t>
  </si>
  <si>
    <t>Belföldi finanszírozás bevételei (13.1. + … + 13.4.)</t>
  </si>
  <si>
    <t>Kunfehértó Község Önkormányzata</t>
  </si>
  <si>
    <t>Kunfehértó Község Önkormányzata összesen:</t>
  </si>
  <si>
    <t>Polgármesteri Hivatal összesen:</t>
  </si>
  <si>
    <t>Önkormányzat mindösszesen:</t>
  </si>
  <si>
    <t>Forintban !</t>
  </si>
  <si>
    <t xml:space="preserve"> Forintban !</t>
  </si>
  <si>
    <t>Forintban</t>
  </si>
  <si>
    <t xml:space="preserve"> Forintban</t>
  </si>
  <si>
    <t>Kis értékű tárgyi eszközök</t>
  </si>
  <si>
    <t>Kötelező feladat</t>
  </si>
  <si>
    <t xml:space="preserve">    - szociális étkeztetés térítési díja</t>
  </si>
  <si>
    <t xml:space="preserve">    - haszonbérleti díjak </t>
  </si>
  <si>
    <t xml:space="preserve">     - Önkormányzat működése</t>
  </si>
  <si>
    <t xml:space="preserve">     - Védőnői szolgálat</t>
  </si>
  <si>
    <t xml:space="preserve">     - Tanyagondnoki szolgálat</t>
  </si>
  <si>
    <t xml:space="preserve">     - Szociális étkeztetés</t>
  </si>
  <si>
    <t xml:space="preserve">     - Közvilágítás</t>
  </si>
  <si>
    <t xml:space="preserve">     - Temetőfenntartás</t>
  </si>
  <si>
    <t xml:space="preserve">     - Vagyonműködtetés</t>
  </si>
  <si>
    <t xml:space="preserve">     - Könyvtári szolgáltatás</t>
  </si>
  <si>
    <t xml:space="preserve">     - Települési szociális támogatások</t>
  </si>
  <si>
    <t xml:space="preserve">     - CIVIL támogatások</t>
  </si>
  <si>
    <t xml:space="preserve">     - Polgármesteri Hivatal</t>
  </si>
  <si>
    <t>Intézményi kiadások</t>
  </si>
  <si>
    <t xml:space="preserve">      - Mosolyvár Óvoda</t>
  </si>
  <si>
    <t xml:space="preserve">      - Polgármesteri Hivatal</t>
  </si>
  <si>
    <t xml:space="preserve">             eszközbeszerzés</t>
  </si>
  <si>
    <t xml:space="preserve">              eszközbeszerzés</t>
  </si>
  <si>
    <t xml:space="preserve">     - Önkorányzati társulásban ellátott feladatai </t>
  </si>
  <si>
    <t xml:space="preserve">     - Fehértó Non-Profit Kft. Közfeladatellátási támogatása</t>
  </si>
  <si>
    <t>Önkormányzat működési kiadásai</t>
  </si>
  <si>
    <t xml:space="preserve">    - Mosolyvár Óvoda</t>
  </si>
  <si>
    <t xml:space="preserve">    - Polgármesteri Hivatal </t>
  </si>
  <si>
    <t xml:space="preserve">Önkormányzat működési bevétele </t>
  </si>
  <si>
    <t>Intézményi működési bevételek</t>
  </si>
  <si>
    <t>Államig. feladat</t>
  </si>
  <si>
    <t>Önként váll. feladat</t>
  </si>
  <si>
    <t>Eredeti</t>
  </si>
  <si>
    <t xml:space="preserve">Módosított </t>
  </si>
  <si>
    <t>Módosított</t>
  </si>
  <si>
    <t xml:space="preserve">   - Elvonások és befizetések bevételei</t>
  </si>
  <si>
    <t>3.5</t>
  </si>
  <si>
    <t>Államháztartási megelőlegezés</t>
  </si>
  <si>
    <t>Felhalmozási célú pénzeszközök átvétele</t>
  </si>
  <si>
    <t xml:space="preserve">     - Pályázatok működési költségelemei</t>
  </si>
  <si>
    <t>Leader pály. (Élhetőbbé tétel) saját erő</t>
  </si>
  <si>
    <t>Parcel út saját erő</t>
  </si>
  <si>
    <t xml:space="preserve">     - Szünidei gyermekétkeztetés</t>
  </si>
  <si>
    <t>Védőnői eszközbeszerzés</t>
  </si>
  <si>
    <t>Tárgyi eszköz beszerzés</t>
  </si>
  <si>
    <t>Közművelődési érdk. tám. saját erő</t>
  </si>
  <si>
    <t xml:space="preserve">    - sírhely bérlet</t>
  </si>
  <si>
    <t xml:space="preserve">    - Viziközmű bérleti díj</t>
  </si>
  <si>
    <t xml:space="preserve">     - Mosolyvár Óvoda és Mini Bölcsőde</t>
  </si>
  <si>
    <t xml:space="preserve">            Óvodai nevelés</t>
  </si>
  <si>
    <t xml:space="preserve">            Mini Bölcsőde</t>
  </si>
  <si>
    <t xml:space="preserve">            Gyermekétkeztetés</t>
  </si>
  <si>
    <t xml:space="preserve">     - Önkormányzat</t>
  </si>
  <si>
    <t xml:space="preserve">             eszközbeszeerzés</t>
  </si>
  <si>
    <t>Egyéb felhalmozhási kiadások</t>
  </si>
  <si>
    <t xml:space="preserve">             Kft. Felhalmozási támogatás</t>
  </si>
  <si>
    <t xml:space="preserve">            ingatlanberuházás</t>
  </si>
  <si>
    <t xml:space="preserve">             Társulati hj. Visszafizetés</t>
  </si>
  <si>
    <t>EFOP-1.5.3 Humán szolg. Fejlesztése</t>
  </si>
  <si>
    <t>Állami támogatás megelőleggezés</t>
  </si>
  <si>
    <t>,</t>
  </si>
  <si>
    <t>2020. évi összes bevétel, kiadás</t>
  </si>
  <si>
    <t>Módosítás 09.30.</t>
  </si>
  <si>
    <t>2020. évi kötelező feladatainak bevételei, kiadásai</t>
  </si>
  <si>
    <t>Felhasználás
2019. XII.31-ig</t>
  </si>
  <si>
    <t>2020. évi előirányzat</t>
  </si>
  <si>
    <t>Módosítás 2020.09.30.</t>
  </si>
  <si>
    <t xml:space="preserve">
2020. év utáni szükséglet
</t>
  </si>
  <si>
    <t>Felújítási kiadások 2020. évi előirányzata felújításonként
Kunfehértó Község Önkormányzatánál</t>
  </si>
  <si>
    <t>Beruházási kiadások 2020. évi előirányzata beruházásonként
Kunfehértó Község Önkormányzatánál</t>
  </si>
  <si>
    <t>Mód. Előir. 2020.09.30.</t>
  </si>
  <si>
    <t>II. Felhalmozási célú bevételek és kiadások 2020. évi mérlege
(Önkormányzati szinten)
Kunfehértó Község Önkormányzatánál</t>
  </si>
  <si>
    <t xml:space="preserve">Kunfehértó Község Önkormányzat
2020. ÉVI KÖLTSÉGVETÉS
ÖSSZEVONT MÉRLEGE </t>
  </si>
  <si>
    <t xml:space="preserve">   - NEAK támogatás</t>
  </si>
  <si>
    <t xml:space="preserve">    - közvetített szolgáltatás </t>
  </si>
  <si>
    <t xml:space="preserve">   - Működési célú támogatások Áht-én belülről</t>
  </si>
  <si>
    <t>Egészségház megvásárlás</t>
  </si>
  <si>
    <t>Tanyabusz beszerzés</t>
  </si>
  <si>
    <t>Óvoda udvar MFP program</t>
  </si>
  <si>
    <t>Temető ravatalozó - MFP program</t>
  </si>
  <si>
    <t>Belterületi útépítés - Széchenyi u.</t>
  </si>
  <si>
    <t>Közkút telepítés 2 db (kp.út)</t>
  </si>
  <si>
    <t>Mosolyvár Óvoda és Mini Bölcsőde</t>
  </si>
  <si>
    <t>Polgármesteri Hivatal</t>
  </si>
  <si>
    <t>Kunfehértó Községi Önkormányzat Mosolyvár Óvoda és Mini Bölcsőde</t>
  </si>
  <si>
    <t>Kunfehértó Községi Polgármesteri Hivatal</t>
  </si>
  <si>
    <t>Feladat megne-vezése</t>
  </si>
  <si>
    <t>Megne-vezés</t>
  </si>
  <si>
    <t>I. Működési célú bevételek és kiadások 2020. évi mérlege
(Önkormányzati szinten)
Kunfehértó Község Önkormányzatánál</t>
  </si>
  <si>
    <t xml:space="preserve">             Kft. Bankgarancia</t>
  </si>
  <si>
    <t>Felhalmozási célú átvett pénzeszközök ÁH-n kívülről</t>
  </si>
  <si>
    <t>Módosítás 12.31.</t>
  </si>
  <si>
    <t>Móeosított</t>
  </si>
  <si>
    <t xml:space="preserve">Móeosított </t>
  </si>
  <si>
    <t xml:space="preserve">             ASP támogatás visszafizetés</t>
  </si>
  <si>
    <t>Művelődési Ház vizesblokk</t>
  </si>
  <si>
    <t>2020</t>
  </si>
  <si>
    <t>2020-2021</t>
  </si>
  <si>
    <t xml:space="preserve"> 1. melléklet az 1/2020. (I.30.) önkormányzati rendelethez</t>
  </si>
  <si>
    <t xml:space="preserve"> 2. melléklet az 1/2020. (I.30.) önkormányzati rendelethez</t>
  </si>
  <si>
    <t xml:space="preserve">2.1. melléklet az 1/2020. (I.30.) önkormányzati rendelethez     </t>
  </si>
  <si>
    <t xml:space="preserve">2.2. melléklet az 1/2020. (I.30.) önkormányzati rendelethez     </t>
  </si>
  <si>
    <t xml:space="preserve"> 3. melléklet az 1/2020. (I.30.) önkormányzati rendelethez</t>
  </si>
  <si>
    <t xml:space="preserve">  4. melléklet az 1/2020. (I.30.) önkormányzati rendelethez</t>
  </si>
  <si>
    <t>5.1. melléklet az 1/2020. (I.30.) önkormányzati rendelethez</t>
  </si>
  <si>
    <t>5.2. melléklet az 1/2020. (I.30.) önkormányzati rendelethez</t>
  </si>
  <si>
    <t>5.3. melléklet az 1/2020. (I.30.)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</si>
</sst>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#,##0.0"/>
    <numFmt numFmtId="175" formatCode="#,###.0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"/>
      <family val="1"/>
    </font>
    <font>
      <b/>
      <i/>
      <sz val="16"/>
      <name val="Times New Roman CE"/>
      <family val="0"/>
    </font>
    <font>
      <b/>
      <sz val="14"/>
      <color indexed="10"/>
      <name val="Times New Roman CE"/>
      <family val="0"/>
    </font>
    <font>
      <i/>
      <sz val="12"/>
      <name val="Times New Roman CE"/>
      <family val="0"/>
    </font>
    <font>
      <b/>
      <sz val="7"/>
      <name val="Times New Roman CE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3" xfId="59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49" fontId="14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9" applyFont="1" applyFill="1" applyBorder="1" applyAlignment="1" applyProtection="1">
      <alignment horizontal="left" vertical="center" wrapText="1" indent="1"/>
      <protection/>
    </xf>
    <xf numFmtId="0" fontId="13" fillId="0" borderId="22" xfId="59" applyFont="1" applyFill="1" applyBorder="1" applyAlignment="1" applyProtection="1">
      <alignment horizontal="left" vertical="center" wrapText="1" indent="1"/>
      <protection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0" fontId="13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vertical="center" wrapText="1"/>
      <protection/>
    </xf>
    <xf numFmtId="0" fontId="13" fillId="0" borderId="25" xfId="59" applyFont="1" applyFill="1" applyBorder="1" applyAlignment="1" applyProtection="1">
      <alignment vertical="center" wrapText="1"/>
      <protection/>
    </xf>
    <xf numFmtId="0" fontId="13" fillId="0" borderId="22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horizontal="center" vertical="center" wrapText="1"/>
      <protection/>
    </xf>
    <xf numFmtId="0" fontId="13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13" fillId="0" borderId="27" xfId="0" applyNumberFormat="1" applyFont="1" applyFill="1" applyBorder="1" applyAlignment="1" applyProtection="1">
      <alignment horizontal="center" vertical="center" wrapText="1"/>
      <protection/>
    </xf>
    <xf numFmtId="166" fontId="13" fillId="0" borderId="28" xfId="0" applyNumberFormat="1" applyFont="1" applyFill="1" applyBorder="1" applyAlignment="1" applyProtection="1">
      <alignment horizontal="center" vertical="center" wrapText="1"/>
      <protection/>
    </xf>
    <xf numFmtId="166" fontId="13" fillId="0" borderId="29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6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166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4" fillId="0" borderId="28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indent="6"/>
      <protection/>
    </xf>
    <xf numFmtId="0" fontId="14" fillId="0" borderId="11" xfId="59" applyFont="1" applyFill="1" applyBorder="1" applyAlignment="1" applyProtection="1">
      <alignment horizontal="left" vertical="center" wrapText="1" indent="6"/>
      <protection/>
    </xf>
    <xf numFmtId="0" fontId="14" fillId="0" borderId="15" xfId="59" applyFont="1" applyFill="1" applyBorder="1" applyAlignment="1" applyProtection="1">
      <alignment horizontal="left" vertical="center" wrapText="1" indent="6"/>
      <protection/>
    </xf>
    <xf numFmtId="0" fontId="14" fillId="0" borderId="34" xfId="59" applyFont="1" applyFill="1" applyBorder="1" applyAlignment="1" applyProtection="1">
      <alignment horizontal="left" vertical="center" wrapText="1" indent="6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2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166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4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166" fontId="13" fillId="0" borderId="41" xfId="59" applyNumberFormat="1" applyFont="1" applyFill="1" applyBorder="1" applyAlignment="1" applyProtection="1">
      <alignment horizontal="right" vertical="center" wrapText="1" indent="1"/>
      <protection/>
    </xf>
    <xf numFmtId="166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6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3" fillId="0" borderId="46" xfId="0" applyNumberFormat="1" applyFont="1" applyFill="1" applyBorder="1" applyAlignment="1" applyProtection="1">
      <alignment horizontal="center" vertical="center" wrapText="1"/>
      <protection/>
    </xf>
    <xf numFmtId="166" fontId="13" fillId="0" borderId="22" xfId="0" applyNumberFormat="1" applyFont="1" applyFill="1" applyBorder="1" applyAlignment="1" applyProtection="1">
      <alignment horizontal="center" vertical="center" wrapText="1"/>
      <protection/>
    </xf>
    <xf numFmtId="166" fontId="13" fillId="0" borderId="23" xfId="0" applyNumberFormat="1" applyFont="1" applyFill="1" applyBorder="1" applyAlignment="1" applyProtection="1">
      <alignment horizontal="center" vertical="center" wrapText="1"/>
      <protection/>
    </xf>
    <xf numFmtId="166" fontId="13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7" xfId="0" applyNumberFormat="1" applyFill="1" applyBorder="1" applyAlignment="1" applyProtection="1">
      <alignment horizontal="left" vertical="center" wrapText="1" indent="1"/>
      <protection/>
    </xf>
    <xf numFmtId="166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8" xfId="0" applyNumberFormat="1" applyFill="1" applyBorder="1" applyAlignment="1" applyProtection="1">
      <alignment horizontal="left" vertical="center" wrapText="1" indent="1"/>
      <protection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49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6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166" fontId="7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0" xfId="0" applyNumberFormat="1" applyFill="1" applyBorder="1" applyAlignment="1" applyProtection="1">
      <alignment horizontal="left" vertical="center" wrapText="1" indent="1"/>
      <protection/>
    </xf>
    <xf numFmtId="166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3" fillId="0" borderId="24" xfId="59" applyFont="1" applyFill="1" applyBorder="1" applyAlignment="1" applyProtection="1">
      <alignment horizontal="center" vertical="center" wrapText="1"/>
      <protection/>
    </xf>
    <xf numFmtId="0" fontId="13" fillId="0" borderId="25" xfId="59" applyFont="1" applyFill="1" applyBorder="1" applyAlignment="1" applyProtection="1">
      <alignment horizontal="center" vertical="center" wrapText="1"/>
      <protection/>
    </xf>
    <xf numFmtId="0" fontId="13" fillId="0" borderId="41" xfId="59" applyFont="1" applyFill="1" applyBorder="1" applyAlignment="1" applyProtection="1">
      <alignment horizontal="center" vertical="center" wrapText="1"/>
      <protection/>
    </xf>
    <xf numFmtId="166" fontId="14" fillId="0" borderId="30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4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8" fillId="0" borderId="22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7" xfId="0" applyFont="1" applyBorder="1" applyAlignment="1" applyProtection="1">
      <alignment wrapText="1"/>
      <protection/>
    </xf>
    <xf numFmtId="0" fontId="18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166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9" applyNumberFormat="1" applyFont="1" applyFill="1" applyBorder="1" applyAlignment="1" applyProtection="1">
      <alignment horizontal="center" vertical="center" wrapText="1"/>
      <protection/>
    </xf>
    <xf numFmtId="49" fontId="14" fillId="0" borderId="17" xfId="59" applyNumberFormat="1" applyFont="1" applyFill="1" applyBorder="1" applyAlignment="1" applyProtection="1">
      <alignment horizontal="center" vertical="center" wrapText="1"/>
      <protection/>
    </xf>
    <xf numFmtId="49" fontId="14" fillId="0" borderId="19" xfId="59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7" xfId="0" applyFont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9" fontId="14" fillId="0" borderId="20" xfId="59" applyNumberFormat="1" applyFont="1" applyFill="1" applyBorder="1" applyAlignment="1" applyProtection="1">
      <alignment horizontal="center" vertical="center" wrapText="1"/>
      <protection/>
    </xf>
    <xf numFmtId="49" fontId="14" fillId="0" borderId="16" xfId="59" applyNumberFormat="1" applyFont="1" applyFill="1" applyBorder="1" applyAlignment="1" applyProtection="1">
      <alignment horizontal="center" vertical="center" wrapText="1"/>
      <protection/>
    </xf>
    <xf numFmtId="49" fontId="14" fillId="0" borderId="21" xfId="59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2" xfId="0" applyNumberFormat="1" applyFont="1" applyFill="1" applyBorder="1" applyAlignment="1" applyProtection="1" quotePrefix="1">
      <alignment horizontal="right" vertical="center" indent="1"/>
      <protection/>
    </xf>
    <xf numFmtId="166" fontId="21" fillId="0" borderId="22" xfId="0" applyNumberFormat="1" applyFont="1" applyFill="1" applyBorder="1" applyAlignment="1" applyProtection="1">
      <alignment horizontal="left" vertical="center" wrapText="1"/>
      <protection/>
    </xf>
    <xf numFmtId="166" fontId="21" fillId="0" borderId="23" xfId="0" applyNumberFormat="1" applyFont="1" applyFill="1" applyBorder="1" applyAlignment="1" applyProtection="1">
      <alignment vertical="center" wrapText="1"/>
      <protection/>
    </xf>
    <xf numFmtId="166" fontId="21" fillId="33" borderId="23" xfId="0" applyNumberFormat="1" applyFont="1" applyFill="1" applyBorder="1" applyAlignment="1" applyProtection="1">
      <alignment vertical="center" wrapText="1"/>
      <protection/>
    </xf>
    <xf numFmtId="166" fontId="4" fillId="0" borderId="22" xfId="0" applyNumberFormat="1" applyFont="1" applyFill="1" applyBorder="1" applyAlignment="1" applyProtection="1">
      <alignment horizontal="center" vertical="center" wrapText="1"/>
      <protection/>
    </xf>
    <xf numFmtId="166" fontId="4" fillId="0" borderId="23" xfId="0" applyNumberFormat="1" applyFont="1" applyFill="1" applyBorder="1" applyAlignment="1" applyProtection="1">
      <alignment horizontal="center" vertical="center" wrapText="1"/>
      <protection/>
    </xf>
    <xf numFmtId="166" fontId="4" fillId="0" borderId="26" xfId="0" applyNumberFormat="1" applyFont="1" applyFill="1" applyBorder="1" applyAlignment="1" applyProtection="1">
      <alignment horizontal="center" vertical="center" wrapText="1"/>
      <protection/>
    </xf>
    <xf numFmtId="166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31" xfId="0" applyNumberFormat="1" applyFont="1" applyFill="1" applyBorder="1" applyAlignment="1" applyProtection="1">
      <alignment vertical="center" wrapText="1"/>
      <protection/>
    </xf>
    <xf numFmtId="166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33" borderId="31" xfId="0" applyNumberFormat="1" applyFont="1" applyFill="1" applyBorder="1" applyAlignment="1" applyProtection="1">
      <alignment vertical="center" wrapText="1"/>
      <protection/>
    </xf>
    <xf numFmtId="166" fontId="2" fillId="33" borderId="12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33" borderId="30" xfId="0" applyNumberFormat="1" applyFont="1" applyFill="1" applyBorder="1" applyAlignment="1" applyProtection="1">
      <alignment vertical="center" wrapText="1"/>
      <protection/>
    </xf>
    <xf numFmtId="166" fontId="24" fillId="0" borderId="22" xfId="0" applyNumberFormat="1" applyFont="1" applyFill="1" applyBorder="1" applyAlignment="1" applyProtection="1">
      <alignment horizontal="left" vertical="center" wrapText="1"/>
      <protection locked="0"/>
    </xf>
    <xf numFmtId="166" fontId="24" fillId="0" borderId="23" xfId="0" applyNumberFormat="1" applyFont="1" applyFill="1" applyBorder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right" vertical="top"/>
      <protection locked="0"/>
    </xf>
    <xf numFmtId="0" fontId="25" fillId="0" borderId="0" xfId="0" applyFont="1" applyAlignment="1" applyProtection="1">
      <alignment horizontal="right" vertical="top"/>
      <protection/>
    </xf>
    <xf numFmtId="166" fontId="26" fillId="0" borderId="22" xfId="0" applyNumberFormat="1" applyFont="1" applyFill="1" applyBorder="1" applyAlignment="1" applyProtection="1">
      <alignment horizontal="left" vertical="center" wrapText="1"/>
      <protection locked="0"/>
    </xf>
    <xf numFmtId="166" fontId="26" fillId="0" borderId="23" xfId="0" applyNumberFormat="1" applyFont="1" applyFill="1" applyBorder="1" applyAlignment="1" applyProtection="1">
      <alignment vertical="center" wrapText="1"/>
      <protection locked="0"/>
    </xf>
    <xf numFmtId="166" fontId="2" fillId="33" borderId="55" xfId="0" applyNumberFormat="1" applyFont="1" applyFill="1" applyBorder="1" applyAlignment="1" applyProtection="1">
      <alignment vertical="center" wrapText="1"/>
      <protection locked="0"/>
    </xf>
    <xf numFmtId="166" fontId="23" fillId="0" borderId="46" xfId="0" applyNumberFormat="1" applyFont="1" applyFill="1" applyBorder="1" applyAlignment="1" applyProtection="1">
      <alignment horizontal="left" vertical="center" wrapText="1"/>
      <protection locked="0"/>
    </xf>
    <xf numFmtId="166" fontId="24" fillId="33" borderId="23" xfId="0" applyNumberFormat="1" applyFont="1" applyFill="1" applyBorder="1" applyAlignment="1" applyProtection="1">
      <alignment vertical="center" wrapText="1"/>
      <protection locked="0"/>
    </xf>
    <xf numFmtId="166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6" fontId="1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15" xfId="59" applyFont="1" applyFill="1" applyBorder="1" applyAlignment="1" applyProtection="1">
      <alignment horizontal="left" vertical="center" wrapText="1" indent="1"/>
      <protection/>
    </xf>
    <xf numFmtId="0" fontId="28" fillId="0" borderId="0" xfId="59" applyFont="1" applyFill="1" applyProtection="1">
      <alignment/>
      <protection/>
    </xf>
    <xf numFmtId="166" fontId="19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12" xfId="59" applyFont="1" applyFill="1" applyBorder="1" applyAlignment="1" applyProtection="1">
      <alignment horizontal="left" vertical="center" wrapText="1" indent="1"/>
      <protection/>
    </xf>
    <xf numFmtId="0" fontId="29" fillId="0" borderId="22" xfId="59" applyFont="1" applyFill="1" applyBorder="1" applyAlignment="1" applyProtection="1">
      <alignment horizontal="center" vertical="center" wrapText="1"/>
      <protection/>
    </xf>
    <xf numFmtId="0" fontId="7" fillId="0" borderId="46" xfId="59" applyFont="1" applyFill="1" applyBorder="1" applyAlignment="1" applyProtection="1">
      <alignment horizontal="center" vertical="center" wrapText="1"/>
      <protection/>
    </xf>
    <xf numFmtId="166" fontId="7" fillId="0" borderId="38" xfId="0" applyNumberFormat="1" applyFont="1" applyFill="1" applyBorder="1" applyAlignment="1" applyProtection="1">
      <alignment horizontal="centerContinuous" vertical="center" wrapText="1"/>
      <protection/>
    </xf>
    <xf numFmtId="166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33" borderId="44" xfId="0" applyNumberFormat="1" applyFont="1" applyFill="1" applyBorder="1" applyAlignment="1" applyProtection="1">
      <alignment vertical="center" wrapText="1"/>
      <protection locked="0"/>
    </xf>
    <xf numFmtId="166" fontId="2" fillId="0" borderId="44" xfId="0" applyNumberFormat="1" applyFont="1" applyFill="1" applyBorder="1" applyAlignment="1" applyProtection="1">
      <alignment vertical="center" wrapText="1"/>
      <protection locked="0"/>
    </xf>
    <xf numFmtId="166" fontId="2" fillId="33" borderId="59" xfId="0" applyNumberFormat="1" applyFont="1" applyFill="1" applyBorder="1" applyAlignment="1" applyProtection="1">
      <alignment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7" fillId="0" borderId="51" xfId="0" applyNumberFormat="1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166" fontId="13" fillId="0" borderId="46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49" fontId="13" fillId="0" borderId="22" xfId="59" applyNumberFormat="1" applyFont="1" applyFill="1" applyBorder="1" applyAlignment="1" applyProtection="1">
      <alignment horizontal="left" vertical="center" wrapText="1" indent="1"/>
      <protection/>
    </xf>
    <xf numFmtId="166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Border="1" applyAlignment="1" applyProtection="1">
      <alignment wrapText="1"/>
      <protection/>
    </xf>
    <xf numFmtId="166" fontId="13" fillId="0" borderId="0" xfId="59" applyNumberFormat="1" applyFont="1" applyFill="1" applyBorder="1" applyAlignment="1" applyProtection="1">
      <alignment horizontal="right" vertical="center" wrapText="1" indent="1"/>
      <protection/>
    </xf>
    <xf numFmtId="49" fontId="7" fillId="0" borderId="60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59" applyFont="1" applyFill="1" applyBorder="1" applyAlignment="1" applyProtection="1">
      <alignment horizontal="center" vertical="center" wrapText="1"/>
      <protection/>
    </xf>
    <xf numFmtId="49" fontId="7" fillId="0" borderId="46" xfId="0" applyNumberFormat="1" applyFont="1" applyFill="1" applyBorder="1" applyAlignment="1" applyProtection="1">
      <alignment horizontal="center" vertical="center" wrapText="1"/>
      <protection/>
    </xf>
    <xf numFmtId="166" fontId="19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6" fontId="13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1" xfId="59" applyFont="1" applyFill="1" applyBorder="1" applyAlignment="1" applyProtection="1">
      <alignment horizontal="left" vertical="center" wrapText="1" indent="1"/>
      <protection/>
    </xf>
    <xf numFmtId="166" fontId="19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6" xfId="59" applyNumberFormat="1" applyFont="1" applyBorder="1" applyAlignment="1">
      <alignment horizontal="right" vertical="center" wrapText="1" indent="1"/>
      <protection/>
    </xf>
    <xf numFmtId="166" fontId="14" fillId="0" borderId="30" xfId="59" applyNumberFormat="1" applyFont="1" applyBorder="1" applyAlignment="1" applyProtection="1">
      <alignment horizontal="right" vertical="center" wrapText="1" indent="1"/>
      <protection locked="0"/>
    </xf>
    <xf numFmtId="166" fontId="13" fillId="0" borderId="26" xfId="59" applyNumberFormat="1" applyFont="1" applyBorder="1" applyAlignment="1">
      <alignment horizontal="right" vertical="center" wrapText="1" indent="1"/>
      <protection/>
    </xf>
    <xf numFmtId="166" fontId="14" fillId="0" borderId="30" xfId="59" applyNumberFormat="1" applyFont="1" applyBorder="1" applyAlignment="1">
      <alignment horizontal="right" vertical="center" wrapText="1" indent="1"/>
      <protection/>
    </xf>
    <xf numFmtId="166" fontId="14" fillId="0" borderId="31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31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43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30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43" xfId="59" applyNumberFormat="1" applyFont="1" applyBorder="1" applyAlignment="1" applyProtection="1">
      <alignment horizontal="right" vertical="center" wrapText="1" indent="1"/>
      <protection locked="0"/>
    </xf>
    <xf numFmtId="166" fontId="13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3" fillId="0" borderId="41" xfId="59" applyNumberFormat="1" applyFont="1" applyBorder="1" applyAlignment="1">
      <alignment horizontal="right" vertical="center" wrapText="1" indent="1"/>
      <protection/>
    </xf>
    <xf numFmtId="166" fontId="14" fillId="0" borderId="42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40" xfId="59" applyNumberFormat="1" applyFont="1" applyBorder="1" applyAlignment="1" applyProtection="1">
      <alignment horizontal="right" vertical="center" wrapText="1" indent="1"/>
      <protection locked="0"/>
    </xf>
    <xf numFmtId="166" fontId="14" fillId="0" borderId="37" xfId="59" applyNumberFormat="1" applyFont="1" applyBorder="1" applyAlignment="1" applyProtection="1">
      <alignment horizontal="right" vertical="center" wrapText="1" indent="1"/>
      <protection locked="0"/>
    </xf>
    <xf numFmtId="166" fontId="18" fillId="0" borderId="26" xfId="0" applyNumberFormat="1" applyFont="1" applyBorder="1" applyAlignment="1">
      <alignment horizontal="right" vertical="center" wrapText="1" indent="1"/>
    </xf>
    <xf numFmtId="166" fontId="16" fillId="0" borderId="26" xfId="0" applyNumberFormat="1" applyFont="1" applyBorder="1" applyAlignment="1" quotePrefix="1">
      <alignment horizontal="right" vertical="center" wrapText="1" indent="1"/>
    </xf>
    <xf numFmtId="166" fontId="14" fillId="0" borderId="30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59" applyFont="1" applyFill="1" applyBorder="1" applyAlignment="1" applyProtection="1">
      <alignment horizontal="left" vertical="center" wrapText="1" indent="1"/>
      <protection/>
    </xf>
    <xf numFmtId="0" fontId="3" fillId="0" borderId="0" xfId="59" applyFont="1" applyFill="1" applyProtection="1">
      <alignment/>
      <protection/>
    </xf>
    <xf numFmtId="166" fontId="14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8" fillId="0" borderId="0" xfId="59" applyFont="1" applyFill="1" applyAlignment="1" applyProtection="1">
      <alignment horizontal="right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20" fillId="0" borderId="33" xfId="59" applyNumberFormat="1" applyFont="1" applyFill="1" applyBorder="1" applyAlignment="1" applyProtection="1">
      <alignment horizontal="left" vertical="center"/>
      <protection/>
    </xf>
    <xf numFmtId="166" fontId="20" fillId="0" borderId="33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6" fontId="7" fillId="0" borderId="62" xfId="0" applyNumberFormat="1" applyFont="1" applyFill="1" applyBorder="1" applyAlignment="1" applyProtection="1">
      <alignment horizontal="center" vertical="center" wrapText="1"/>
      <protection/>
    </xf>
    <xf numFmtId="166" fontId="7" fillId="0" borderId="63" xfId="0" applyNumberFormat="1" applyFont="1" applyFill="1" applyBorder="1" applyAlignment="1" applyProtection="1">
      <alignment horizontal="center" vertical="center" wrapText="1"/>
      <protection/>
    </xf>
    <xf numFmtId="166" fontId="27" fillId="0" borderId="64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right" vertical="top" wrapText="1"/>
      <protection/>
    </xf>
    <xf numFmtId="166" fontId="7" fillId="0" borderId="65" xfId="0" applyNumberFormat="1" applyFont="1" applyFill="1" applyBorder="1" applyAlignment="1" applyProtection="1">
      <alignment horizontal="center" vertical="center" wrapText="1"/>
      <protection/>
    </xf>
    <xf numFmtId="166" fontId="7" fillId="0" borderId="66" xfId="0" applyNumberFormat="1" applyFont="1" applyFill="1" applyBorder="1" applyAlignment="1" applyProtection="1">
      <alignment horizontal="center" vertical="center" wrapText="1"/>
      <protection/>
    </xf>
    <xf numFmtId="166" fontId="21" fillId="0" borderId="0" xfId="0" applyNumberFormat="1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right" vertical="top" wrapText="1"/>
    </xf>
    <xf numFmtId="0" fontId="0" fillId="0" borderId="4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5" fillId="0" borderId="68" xfId="0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17_k&#246;lts&#233;gvet&#233;s\Tervez&#233;s\Polg&#225;rmesteri%20Hivatal\tervezesi_tablak_hivatal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arsag\Downloads\2019_I_sz_rend_mod_szovges_indokol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20_k&#246;lts&#233;gvet&#233;s\Tervez&#233;s\&#214;nkorm&#225;nyzat\tervezesi_tablak_onkormanyzat_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64\Gazd&#225;lkod&#225;s\Word_doc\G&#246;mzsik\2019_k&#246;lts&#233;gvet&#233;s\Tervez&#233;s\&#214;nkorm&#225;nyzat\tervezesi_tablak_onkormanyzat_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d_doc\G&#246;mzsik\2020_k&#246;lts&#233;gvet&#233;s\Tervez&#233;s\&#211;voda\tervezesi_tablak_ovoda_20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arsag\Downloads\2020_I_sz_rend_mod_szovges_indokol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arsag\Downloads\2020_II_sz_rend_mod_szovges_indoko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 130"/>
      <sheetName val="011 220 adóigazgatás"/>
      <sheetName val="PH_Összesen"/>
    </sheetNames>
    <sheetDataSet>
      <sheetData sheetId="0">
        <row r="221">
          <cell r="D221">
            <v>635000</v>
          </cell>
        </row>
        <row r="381">
          <cell r="D381">
            <v>1100000</v>
          </cell>
        </row>
        <row r="387">
          <cell r="D387">
            <v>300000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</sheetNames>
    <sheetDataSet>
      <sheetData sheetId="1">
        <row r="19">
          <cell r="Z1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074 031 Védőnő"/>
      <sheetName val="064 010 Közvilágítás"/>
      <sheetName val="900020_helyi adó bev."/>
      <sheetName val="011 130 Önk.jogalk."/>
      <sheetName val="013 320 Temető"/>
      <sheetName val="013350_vagyonműk"/>
      <sheetName val="082 044 Könyvtári szolg"/>
      <sheetName val="082 091 Közművelődés"/>
      <sheetName val="084 031 Civil támogatás"/>
      <sheetName val="018 010 Önk.elsz."/>
      <sheetName val="018 030 Finansz."/>
      <sheetName val="104037 Szünidei gy.étk."/>
      <sheetName val="107 051 Szoc.étk."/>
      <sheetName val="107 055 Tanyagondnok"/>
      <sheetName val="107 060 települési támogatás"/>
      <sheetName val="kiadások_KOFOG-onként"/>
      <sheetName val="bevételek_KOFOG-onként"/>
    </sheetNames>
    <sheetDataSet>
      <sheetData sheetId="0">
        <row r="54">
          <cell r="D54">
            <v>26444800</v>
          </cell>
        </row>
        <row r="62">
          <cell r="D62">
            <v>4846610</v>
          </cell>
        </row>
        <row r="136">
          <cell r="D136">
            <v>46779777.94</v>
          </cell>
        </row>
        <row r="161">
          <cell r="D161">
            <v>3000000</v>
          </cell>
        </row>
        <row r="181">
          <cell r="D181">
            <v>7551834</v>
          </cell>
        </row>
        <row r="201">
          <cell r="D201">
            <v>53500000</v>
          </cell>
        </row>
        <row r="203">
          <cell r="D203">
            <v>1524070</v>
          </cell>
        </row>
        <row r="221">
          <cell r="D221">
            <v>1079500</v>
          </cell>
        </row>
        <row r="292">
          <cell r="D292">
            <v>158555211</v>
          </cell>
        </row>
        <row r="305">
          <cell r="D305">
            <v>24230348</v>
          </cell>
        </row>
        <row r="306">
          <cell r="D306">
            <v>42523350</v>
          </cell>
        </row>
        <row r="307">
          <cell r="D307">
            <v>35662818</v>
          </cell>
        </row>
        <row r="308">
          <cell r="D308">
            <v>2798487</v>
          </cell>
        </row>
        <row r="324">
          <cell r="D324">
            <v>22403000</v>
          </cell>
        </row>
        <row r="381">
          <cell r="D381">
            <v>1390000</v>
          </cell>
        </row>
        <row r="382">
          <cell r="D382">
            <v>750000</v>
          </cell>
        </row>
        <row r="387">
          <cell r="D387">
            <v>1800000</v>
          </cell>
        </row>
        <row r="388">
          <cell r="D388">
            <v>723800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074 031 Védőnő"/>
      <sheetName val="064 010 Közvilágítás"/>
      <sheetName val="900020_helyi adó bev."/>
      <sheetName val="011 130 Önk.jogalk."/>
      <sheetName val="013 320 Temető"/>
      <sheetName val="013350_vagyonműk"/>
      <sheetName val="082 044 Könyvtári szolg"/>
      <sheetName val="082 091 Közművelődés"/>
      <sheetName val="084 031 Civil támogatás"/>
      <sheetName val="018 010 Önk.elsz."/>
      <sheetName val="018 030 Finansz."/>
      <sheetName val="104037 Szünidei gy.étk."/>
      <sheetName val="107 051 Szoc.étk."/>
      <sheetName val="107 055 Tanyagondnok"/>
      <sheetName val="107 060 települési támogatás"/>
      <sheetName val="kiadások_KOFOG-onként"/>
      <sheetName val="bevételek_KOFOG-onként"/>
    </sheetNames>
    <sheetDataSet>
      <sheetData sheetId="0">
        <row r="204">
          <cell r="D204">
            <v>0</v>
          </cell>
        </row>
        <row r="226">
          <cell r="D2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óvoda szakmai"/>
      <sheetName val="Bölcsőde"/>
      <sheetName val="étkeztetés"/>
      <sheetName val="Óvoda összesen"/>
    </sheetNames>
    <sheetDataSet>
      <sheetData sheetId="3">
        <row r="54">
          <cell r="D54">
            <v>63357360</v>
          </cell>
        </row>
        <row r="62">
          <cell r="D62">
            <v>11386788</v>
          </cell>
        </row>
        <row r="136">
          <cell r="D136">
            <v>19107420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</sheetNames>
    <sheetDataSet>
      <sheetData sheetId="0">
        <row r="8">
          <cell r="D8">
            <v>1703196</v>
          </cell>
          <cell r="E8">
            <v>273059</v>
          </cell>
          <cell r="F8">
            <v>773112</v>
          </cell>
          <cell r="Z8">
            <v>1976255</v>
          </cell>
        </row>
      </sheetData>
      <sheetData sheetId="2">
        <row r="66">
          <cell r="D66">
            <v>13040479</v>
          </cell>
          <cell r="E66">
            <v>2129411</v>
          </cell>
          <cell r="F66">
            <v>52426355</v>
          </cell>
          <cell r="G66">
            <v>2149820</v>
          </cell>
          <cell r="H66">
            <v>158938199</v>
          </cell>
          <cell r="N66">
            <v>33436836</v>
          </cell>
          <cell r="O66">
            <v>6184855</v>
          </cell>
          <cell r="S66">
            <v>26294773</v>
          </cell>
        </row>
        <row r="67">
          <cell r="X67">
            <v>124739519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</sheetNames>
    <sheetDataSet>
      <sheetData sheetId="0">
        <row r="8">
          <cell r="D8">
            <v>1067100</v>
          </cell>
          <cell r="E8">
            <v>-458100</v>
          </cell>
          <cell r="F8">
            <v>378121</v>
          </cell>
          <cell r="H8">
            <v>1360158</v>
          </cell>
          <cell r="Z8">
            <v>1500000</v>
          </cell>
        </row>
      </sheetData>
      <sheetData sheetId="2">
        <row r="62">
          <cell r="D62">
            <v>110613</v>
          </cell>
          <cell r="E62">
            <v>-146710</v>
          </cell>
          <cell r="F62">
            <v>8519604</v>
          </cell>
          <cell r="G62">
            <v>-2375966</v>
          </cell>
          <cell r="H62">
            <v>6785360</v>
          </cell>
          <cell r="J62">
            <v>53825</v>
          </cell>
          <cell r="M62">
            <v>2705088</v>
          </cell>
          <cell r="N62">
            <v>-9921522</v>
          </cell>
          <cell r="O62">
            <v>1500000</v>
          </cell>
          <cell r="X62">
            <v>10135707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2"/>
  <sheetViews>
    <sheetView zoomScale="120" zoomScaleNormal="120" zoomScaleSheetLayoutView="100" workbookViewId="0" topLeftCell="A70">
      <selection activeCell="L73" sqref="L73"/>
    </sheetView>
  </sheetViews>
  <sheetFormatPr defaultColWidth="9.00390625" defaultRowHeight="12.75"/>
  <cols>
    <col min="1" max="1" width="9.50390625" style="160" customWidth="1"/>
    <col min="2" max="2" width="63.125" style="160" customWidth="1"/>
    <col min="3" max="3" width="14.50390625" style="161" bestFit="1" customWidth="1"/>
    <col min="4" max="4" width="12.625" style="161" bestFit="1" customWidth="1"/>
    <col min="5" max="5" width="12.375" style="161" customWidth="1"/>
    <col min="6" max="6" width="12.875" style="161" bestFit="1" customWidth="1"/>
    <col min="7" max="16384" width="9.375" style="179" customWidth="1"/>
  </cols>
  <sheetData>
    <row r="1" spans="2:6" ht="15.75">
      <c r="B1" s="326" t="s">
        <v>471</v>
      </c>
      <c r="C1" s="326"/>
      <c r="D1" s="326"/>
      <c r="E1" s="326"/>
      <c r="F1" s="326"/>
    </row>
    <row r="2" spans="1:6" ht="48" customHeight="1">
      <c r="A2" s="330" t="s">
        <v>445</v>
      </c>
      <c r="B2" s="330"/>
      <c r="C2" s="330"/>
      <c r="D2" s="330"/>
      <c r="E2" s="330"/>
      <c r="F2" s="330"/>
    </row>
    <row r="3" spans="1:6" ht="15.75" customHeight="1">
      <c r="A3" s="327" t="s">
        <v>4</v>
      </c>
      <c r="B3" s="327"/>
      <c r="C3" s="327"/>
      <c r="D3" s="327"/>
      <c r="E3" s="327"/>
      <c r="F3" s="327"/>
    </row>
    <row r="4" spans="1:6" ht="15.75" customHeight="1" thickBot="1">
      <c r="A4" s="328" t="s">
        <v>87</v>
      </c>
      <c r="B4" s="328"/>
      <c r="C4" s="100" t="s">
        <v>374</v>
      </c>
      <c r="D4" s="100"/>
      <c r="E4" s="100"/>
      <c r="F4" s="100"/>
    </row>
    <row r="5" spans="1:6" ht="37.5" customHeight="1" thickBot="1">
      <c r="A5" s="19" t="s">
        <v>52</v>
      </c>
      <c r="B5" s="20" t="s">
        <v>5</v>
      </c>
      <c r="C5" s="26" t="s">
        <v>438</v>
      </c>
      <c r="D5" s="266" t="s">
        <v>439</v>
      </c>
      <c r="E5" s="298" t="s">
        <v>464</v>
      </c>
      <c r="F5" s="266" t="s">
        <v>443</v>
      </c>
    </row>
    <row r="6" spans="1:6" s="180" customFormat="1" ht="12" customHeight="1" thickBot="1">
      <c r="A6" s="174">
        <v>1</v>
      </c>
      <c r="B6" s="175">
        <v>2</v>
      </c>
      <c r="C6" s="176">
        <v>3</v>
      </c>
      <c r="D6" s="176">
        <v>4</v>
      </c>
      <c r="E6" s="176"/>
      <c r="F6" s="176">
        <v>5</v>
      </c>
    </row>
    <row r="7" spans="1:6" s="181" customFormat="1" ht="12" customHeight="1" thickBot="1">
      <c r="A7" s="16" t="s">
        <v>6</v>
      </c>
      <c r="B7" s="17" t="s">
        <v>145</v>
      </c>
      <c r="C7" s="91">
        <f>+C8+C9+C10+C11+C12+C13</f>
        <v>105215003</v>
      </c>
      <c r="D7" s="91">
        <f>+D8+D9+D10+D11+D12+D13</f>
        <v>14772410</v>
      </c>
      <c r="E7" s="91">
        <f>+E8+E9+E10+E11+E12+E13</f>
        <v>-2890494</v>
      </c>
      <c r="F7" s="91">
        <f>+F8+F9+F10+F11+F12+F13</f>
        <v>117096919</v>
      </c>
    </row>
    <row r="8" spans="1:6" s="181" customFormat="1" ht="12" customHeight="1">
      <c r="A8" s="11" t="s">
        <v>64</v>
      </c>
      <c r="B8" s="182" t="s">
        <v>146</v>
      </c>
      <c r="C8" s="94">
        <f>'5.1. sz. mell Önkorm'!C9</f>
        <v>24230348</v>
      </c>
      <c r="D8" s="94">
        <f>'5.1. sz. mell Önkorm'!D9</f>
        <v>6157050</v>
      </c>
      <c r="E8" s="94">
        <f>'5.1. sz. mell Önkorm'!E9</f>
        <v>131815</v>
      </c>
      <c r="F8" s="94">
        <f aca="true" t="shared" si="0" ref="F8:F13">SUM(C8:E8)</f>
        <v>30519213</v>
      </c>
    </row>
    <row r="9" spans="1:6" s="181" customFormat="1" ht="12" customHeight="1">
      <c r="A9" s="10" t="s">
        <v>65</v>
      </c>
      <c r="B9" s="183" t="s">
        <v>147</v>
      </c>
      <c r="C9" s="94">
        <f>'5.1. sz. mell Önkorm'!C10</f>
        <v>42523350</v>
      </c>
      <c r="D9" s="94">
        <f>'5.1. sz. mell Önkorm'!D10</f>
        <v>3283605</v>
      </c>
      <c r="E9" s="94">
        <f>'5.1. sz. mell Önkorm'!E10</f>
        <v>-398735</v>
      </c>
      <c r="F9" s="94">
        <f t="shared" si="0"/>
        <v>45408220</v>
      </c>
    </row>
    <row r="10" spans="1:6" s="181" customFormat="1" ht="12" customHeight="1">
      <c r="A10" s="10" t="s">
        <v>66</v>
      </c>
      <c r="B10" s="183" t="s">
        <v>148</v>
      </c>
      <c r="C10" s="94">
        <f>'5.1. sz. mell Önkorm'!C11</f>
        <v>35662818</v>
      </c>
      <c r="D10" s="94">
        <f>'5.1. sz. mell Önkorm'!D11</f>
        <v>2401192</v>
      </c>
      <c r="E10" s="94">
        <f>'5.1. sz. mell Önkorm'!E11</f>
        <v>-2776511</v>
      </c>
      <c r="F10" s="94">
        <f t="shared" si="0"/>
        <v>35287499</v>
      </c>
    </row>
    <row r="11" spans="1:6" s="181" customFormat="1" ht="12" customHeight="1">
      <c r="A11" s="10" t="s">
        <v>67</v>
      </c>
      <c r="B11" s="183" t="s">
        <v>149</v>
      </c>
      <c r="C11" s="94">
        <f>'5.1. sz. mell Önkorm'!C12</f>
        <v>2798487</v>
      </c>
      <c r="D11" s="94">
        <f>'5.1. sz. mell Önkorm'!D12</f>
        <v>1006513</v>
      </c>
      <c r="E11" s="94">
        <f>'5.1. sz. mell Önkorm'!E12</f>
        <v>152937</v>
      </c>
      <c r="F11" s="94">
        <f t="shared" si="0"/>
        <v>3957937</v>
      </c>
    </row>
    <row r="12" spans="1:6" s="181" customFormat="1" ht="12" customHeight="1">
      <c r="A12" s="10" t="s">
        <v>84</v>
      </c>
      <c r="B12" s="184" t="s">
        <v>151</v>
      </c>
      <c r="C12" s="94">
        <f>'5.1. sz. mell Önkorm'!C13</f>
        <v>0</v>
      </c>
      <c r="D12" s="94">
        <v>1924050</v>
      </c>
      <c r="E12" s="94"/>
      <c r="F12" s="94">
        <f t="shared" si="0"/>
        <v>1924050</v>
      </c>
    </row>
    <row r="13" spans="1:6" s="181" customFormat="1" ht="12" customHeight="1" thickBot="1">
      <c r="A13" s="12" t="s">
        <v>68</v>
      </c>
      <c r="B13" s="184"/>
      <c r="C13" s="94">
        <f>'5.1. sz. mell Önkorm'!C14</f>
        <v>0</v>
      </c>
      <c r="D13" s="94">
        <f>'5.1. sz. mell Önkorm'!D14</f>
        <v>0</v>
      </c>
      <c r="E13" s="94"/>
      <c r="F13" s="94">
        <f t="shared" si="0"/>
        <v>0</v>
      </c>
    </row>
    <row r="14" spans="1:6" s="181" customFormat="1" ht="12" customHeight="1" thickBot="1">
      <c r="A14" s="16" t="s">
        <v>7</v>
      </c>
      <c r="B14" s="86" t="s">
        <v>152</v>
      </c>
      <c r="C14" s="91">
        <f>+C15+C16+C17+C18+C19</f>
        <v>22403000</v>
      </c>
      <c r="D14" s="91">
        <f>+D15+D16+D17+D18+D19</f>
        <v>26294773</v>
      </c>
      <c r="E14" s="91">
        <f>+E15+E16+E17+E18+E19</f>
        <v>0</v>
      </c>
      <c r="F14" s="91">
        <f>+F15+F16+F17+F18+F19</f>
        <v>48697773</v>
      </c>
    </row>
    <row r="15" spans="1:6" s="181" customFormat="1" ht="12" customHeight="1">
      <c r="A15" s="11" t="s">
        <v>70</v>
      </c>
      <c r="B15" s="182" t="s">
        <v>153</v>
      </c>
      <c r="C15" s="94">
        <f>'5.1. sz. mell Önkorm'!C16</f>
        <v>0</v>
      </c>
      <c r="D15" s="94">
        <f>'5.1. sz. mell Önkorm'!D16</f>
        <v>0</v>
      </c>
      <c r="E15" s="94"/>
      <c r="F15" s="94">
        <f aca="true" t="shared" si="1" ref="F15:F20">SUM(C15:E15)</f>
        <v>0</v>
      </c>
    </row>
    <row r="16" spans="1:6" s="181" customFormat="1" ht="12" customHeight="1">
      <c r="A16" s="10" t="s">
        <v>71</v>
      </c>
      <c r="B16" s="183" t="s">
        <v>154</v>
      </c>
      <c r="C16" s="94">
        <f>'5.1. sz. mell Önkorm'!C17</f>
        <v>0</v>
      </c>
      <c r="D16" s="94">
        <f>'5.1. sz. mell Önkorm'!D17</f>
        <v>0</v>
      </c>
      <c r="E16" s="94"/>
      <c r="F16" s="94">
        <f t="shared" si="1"/>
        <v>0</v>
      </c>
    </row>
    <row r="17" spans="1:6" s="181" customFormat="1" ht="12" customHeight="1">
      <c r="A17" s="10" t="s">
        <v>72</v>
      </c>
      <c r="B17" s="183" t="s">
        <v>357</v>
      </c>
      <c r="C17" s="94">
        <f>'5.1. sz. mell Önkorm'!C18</f>
        <v>0</v>
      </c>
      <c r="D17" s="94">
        <f>'5.1. sz. mell Önkorm'!D18</f>
        <v>0</v>
      </c>
      <c r="E17" s="94"/>
      <c r="F17" s="94">
        <f t="shared" si="1"/>
        <v>0</v>
      </c>
    </row>
    <row r="18" spans="1:6" s="181" customFormat="1" ht="12" customHeight="1">
      <c r="A18" s="10" t="s">
        <v>73</v>
      </c>
      <c r="B18" s="183" t="s">
        <v>358</v>
      </c>
      <c r="C18" s="94">
        <f>'5.1. sz. mell Önkorm'!C19</f>
        <v>0</v>
      </c>
      <c r="D18" s="94">
        <f>'5.1. sz. mell Önkorm'!D19</f>
        <v>0</v>
      </c>
      <c r="E18" s="94"/>
      <c r="F18" s="94">
        <f t="shared" si="1"/>
        <v>0</v>
      </c>
    </row>
    <row r="19" spans="1:6" s="181" customFormat="1" ht="12" customHeight="1">
      <c r="A19" s="10" t="s">
        <v>74</v>
      </c>
      <c r="B19" s="183" t="s">
        <v>155</v>
      </c>
      <c r="C19" s="94">
        <f>'5.1. sz. mell Önkorm'!C20</f>
        <v>22403000</v>
      </c>
      <c r="D19" s="94">
        <f>'5.1. sz. mell Önkorm'!D20</f>
        <v>26294773</v>
      </c>
      <c r="E19" s="94">
        <f>'5.1. sz. mell Önkorm'!E20</f>
        <v>0</v>
      </c>
      <c r="F19" s="94">
        <f t="shared" si="1"/>
        <v>48697773</v>
      </c>
    </row>
    <row r="20" spans="1:6" s="181" customFormat="1" ht="12" customHeight="1" thickBot="1">
      <c r="A20" s="12" t="s">
        <v>80</v>
      </c>
      <c r="B20" s="184" t="s">
        <v>156</v>
      </c>
      <c r="C20" s="94">
        <f>'5.1. sz. mell Önkorm'!C21</f>
        <v>0</v>
      </c>
      <c r="D20" s="94">
        <f>'5.1. sz. mell Önkorm'!D21</f>
        <v>3267580</v>
      </c>
      <c r="E20" s="94"/>
      <c r="F20" s="94">
        <f t="shared" si="1"/>
        <v>3267580</v>
      </c>
    </row>
    <row r="21" spans="1:6" s="181" customFormat="1" ht="12" customHeight="1" thickBot="1">
      <c r="A21" s="16" t="s">
        <v>8</v>
      </c>
      <c r="B21" s="17" t="s">
        <v>157</v>
      </c>
      <c r="C21" s="91">
        <f>+C22+C23+C24+C25+C26</f>
        <v>0</v>
      </c>
      <c r="D21" s="91">
        <f>+D22+D23+D24+D25+D26</f>
        <v>124739519</v>
      </c>
      <c r="E21" s="91">
        <f>+E22+E23+E24+E25+E26</f>
        <v>10135707</v>
      </c>
      <c r="F21" s="91">
        <f>+F22+F23+F24+F25+F26</f>
        <v>134875226</v>
      </c>
    </row>
    <row r="22" spans="1:6" s="181" customFormat="1" ht="12" customHeight="1">
      <c r="A22" s="11" t="s">
        <v>53</v>
      </c>
      <c r="B22" s="182" t="s">
        <v>158</v>
      </c>
      <c r="C22" s="94">
        <f>'5.1. sz. mell Önkorm'!C23</f>
        <v>0</v>
      </c>
      <c r="D22" s="94">
        <f>'5.1. sz. mell Önkorm'!D23</f>
        <v>0</v>
      </c>
      <c r="E22" s="94"/>
      <c r="F22" s="94">
        <f aca="true" t="shared" si="2" ref="F22:F27">SUM(C22:E22)</f>
        <v>0</v>
      </c>
    </row>
    <row r="23" spans="1:6" s="181" customFormat="1" ht="12" customHeight="1">
      <c r="A23" s="10" t="s">
        <v>54</v>
      </c>
      <c r="B23" s="183" t="s">
        <v>159</v>
      </c>
      <c r="C23" s="94">
        <f>'5.1. sz. mell Önkorm'!C24</f>
        <v>0</v>
      </c>
      <c r="D23" s="94">
        <f>'5.1. sz. mell Önkorm'!D24</f>
        <v>0</v>
      </c>
      <c r="E23" s="94"/>
      <c r="F23" s="94">
        <f t="shared" si="2"/>
        <v>0</v>
      </c>
    </row>
    <row r="24" spans="1:6" s="181" customFormat="1" ht="12" customHeight="1">
      <c r="A24" s="10" t="s">
        <v>55</v>
      </c>
      <c r="B24" s="183" t="s">
        <v>359</v>
      </c>
      <c r="C24" s="94">
        <f>'5.1. sz. mell Önkorm'!C25</f>
        <v>0</v>
      </c>
      <c r="D24" s="94">
        <f>'5.1. sz. mell Önkorm'!D25</f>
        <v>0</v>
      </c>
      <c r="E24" s="94"/>
      <c r="F24" s="94">
        <f t="shared" si="2"/>
        <v>0</v>
      </c>
    </row>
    <row r="25" spans="1:6" s="181" customFormat="1" ht="12" customHeight="1">
      <c r="A25" s="10" t="s">
        <v>56</v>
      </c>
      <c r="B25" s="183" t="s">
        <v>360</v>
      </c>
      <c r="C25" s="94">
        <f>'5.1. sz. mell Önkorm'!C26</f>
        <v>0</v>
      </c>
      <c r="D25" s="94">
        <f>'5.1. sz. mell Önkorm'!D26</f>
        <v>0</v>
      </c>
      <c r="E25" s="94"/>
      <c r="F25" s="94">
        <f t="shared" si="2"/>
        <v>0</v>
      </c>
    </row>
    <row r="26" spans="1:6" s="181" customFormat="1" ht="12" customHeight="1">
      <c r="A26" s="10" t="s">
        <v>94</v>
      </c>
      <c r="B26" s="183" t="s">
        <v>160</v>
      </c>
      <c r="C26" s="94">
        <f>'5.1. sz. mell Önkorm'!C27</f>
        <v>0</v>
      </c>
      <c r="D26" s="94">
        <f>'5.1. sz. mell Önkorm'!D27</f>
        <v>124739519</v>
      </c>
      <c r="E26" s="94">
        <f>'5.1. sz. mell Önkorm'!E27</f>
        <v>10135707</v>
      </c>
      <c r="F26" s="94">
        <f t="shared" si="2"/>
        <v>134875226</v>
      </c>
    </row>
    <row r="27" spans="1:6" s="181" customFormat="1" ht="12" customHeight="1" thickBot="1">
      <c r="A27" s="12" t="s">
        <v>95</v>
      </c>
      <c r="B27" s="184" t="s">
        <v>161</v>
      </c>
      <c r="C27" s="94">
        <f>'5.1. sz. mell Önkorm'!C28</f>
        <v>0</v>
      </c>
      <c r="D27" s="94">
        <f>'5.1. sz. mell Önkorm'!D28</f>
        <v>124739519</v>
      </c>
      <c r="E27" s="94">
        <v>9970707</v>
      </c>
      <c r="F27" s="94">
        <f t="shared" si="2"/>
        <v>134710226</v>
      </c>
    </row>
    <row r="28" spans="1:6" s="181" customFormat="1" ht="12" customHeight="1" thickBot="1">
      <c r="A28" s="16" t="s">
        <v>96</v>
      </c>
      <c r="B28" s="17" t="s">
        <v>162</v>
      </c>
      <c r="C28" s="97">
        <f>+C29+C32+C33+C34</f>
        <v>170000000</v>
      </c>
      <c r="D28" s="97">
        <f>+D29+D32+D33+D34</f>
        <v>-8000000</v>
      </c>
      <c r="E28" s="97"/>
      <c r="F28" s="97">
        <f>+F29+F32+F33+F34</f>
        <v>162000000</v>
      </c>
    </row>
    <row r="29" spans="1:6" s="181" customFormat="1" ht="12" customHeight="1">
      <c r="A29" s="11" t="s">
        <v>163</v>
      </c>
      <c r="B29" s="182" t="s">
        <v>169</v>
      </c>
      <c r="C29" s="94">
        <f>'5.1. sz. mell Önkorm'!C30</f>
        <v>161200000</v>
      </c>
      <c r="D29" s="94">
        <f>'5.1. sz. mell Önkorm'!D30</f>
        <v>0</v>
      </c>
      <c r="E29" s="94"/>
      <c r="F29" s="94">
        <f aca="true" t="shared" si="3" ref="F29:F34">SUM(C29:E29)</f>
        <v>161200000</v>
      </c>
    </row>
    <row r="30" spans="1:6" s="181" customFormat="1" ht="12" customHeight="1">
      <c r="A30" s="10" t="s">
        <v>164</v>
      </c>
      <c r="B30" s="183" t="s">
        <v>170</v>
      </c>
      <c r="C30" s="94">
        <f>'5.1. sz. mell Önkorm'!C31</f>
        <v>25200000</v>
      </c>
      <c r="D30" s="94">
        <f>'5.1. sz. mell Önkorm'!D31</f>
        <v>0</v>
      </c>
      <c r="E30" s="94"/>
      <c r="F30" s="94">
        <f t="shared" si="3"/>
        <v>25200000</v>
      </c>
    </row>
    <row r="31" spans="1:6" s="181" customFormat="1" ht="12" customHeight="1">
      <c r="A31" s="10" t="s">
        <v>165</v>
      </c>
      <c r="B31" s="183" t="s">
        <v>171</v>
      </c>
      <c r="C31" s="94">
        <f>'5.1. sz. mell Önkorm'!C32</f>
        <v>136000000</v>
      </c>
      <c r="D31" s="94">
        <f>'5.1. sz. mell Önkorm'!D32</f>
        <v>0</v>
      </c>
      <c r="E31" s="94"/>
      <c r="F31" s="94">
        <f t="shared" si="3"/>
        <v>136000000</v>
      </c>
    </row>
    <row r="32" spans="1:6" s="181" customFormat="1" ht="12" customHeight="1">
      <c r="A32" s="10" t="s">
        <v>166</v>
      </c>
      <c r="B32" s="183" t="s">
        <v>172</v>
      </c>
      <c r="C32" s="94">
        <f>'5.1. sz. mell Önkorm'!C33</f>
        <v>8000000</v>
      </c>
      <c r="D32" s="94">
        <f>'5.1. sz. mell Önkorm'!D33</f>
        <v>-8000000</v>
      </c>
      <c r="E32" s="94"/>
      <c r="F32" s="94">
        <f t="shared" si="3"/>
        <v>0</v>
      </c>
    </row>
    <row r="33" spans="1:6" s="181" customFormat="1" ht="12" customHeight="1">
      <c r="A33" s="10" t="s">
        <v>167</v>
      </c>
      <c r="B33" s="183" t="s">
        <v>173</v>
      </c>
      <c r="C33" s="94">
        <f>'5.1. sz. mell Önkorm'!C34</f>
        <v>300000</v>
      </c>
      <c r="D33" s="94">
        <f>'5.1. sz. mell Önkorm'!D34</f>
        <v>0</v>
      </c>
      <c r="E33" s="94"/>
      <c r="F33" s="94">
        <f t="shared" si="3"/>
        <v>300000</v>
      </c>
    </row>
    <row r="34" spans="1:6" s="181" customFormat="1" ht="12" customHeight="1" thickBot="1">
      <c r="A34" s="12" t="s">
        <v>168</v>
      </c>
      <c r="B34" s="184" t="s">
        <v>174</v>
      </c>
      <c r="C34" s="94">
        <f>'5.1. sz. mell Önkorm'!C35</f>
        <v>500000</v>
      </c>
      <c r="D34" s="94">
        <f>'5.1. sz. mell Önkorm'!D35</f>
        <v>0</v>
      </c>
      <c r="E34" s="94"/>
      <c r="F34" s="94">
        <f t="shared" si="3"/>
        <v>500000</v>
      </c>
    </row>
    <row r="35" spans="1:6" s="181" customFormat="1" ht="12" customHeight="1" thickBot="1">
      <c r="A35" s="16" t="s">
        <v>10</v>
      </c>
      <c r="B35" s="17" t="s">
        <v>175</v>
      </c>
      <c r="C35" s="91">
        <f>SUM(C36:C45)</f>
        <v>11143800</v>
      </c>
      <c r="D35" s="91">
        <f>SUM(D36:D45)</f>
        <v>0</v>
      </c>
      <c r="E35" s="91">
        <f>SUM(E36:E45)</f>
        <v>847279</v>
      </c>
      <c r="F35" s="91">
        <f>SUM(F36:F45)</f>
        <v>11991079</v>
      </c>
    </row>
    <row r="36" spans="1:6" s="181" customFormat="1" ht="12" customHeight="1">
      <c r="A36" s="11" t="s">
        <v>57</v>
      </c>
      <c r="B36" s="182" t="s">
        <v>178</v>
      </c>
      <c r="C36" s="94">
        <f>'5.1. sz. mell Önkorm'!C37+'5.2. sz. mell-Hivatal'!C11+'5.3. sz. mell-Óvoda'!C9</f>
        <v>0</v>
      </c>
      <c r="D36" s="94">
        <f>'5.1. sz. mell Önkorm'!D37+'5.2. sz. mell-Hivatal'!D11+'5.3. sz. mell-Óvoda'!D9</f>
        <v>0</v>
      </c>
      <c r="E36" s="94"/>
      <c r="F36" s="94">
        <f aca="true" t="shared" si="4" ref="F36:F45">SUM(C36:E36)</f>
        <v>0</v>
      </c>
    </row>
    <row r="37" spans="1:6" s="181" customFormat="1" ht="12" customHeight="1">
      <c r="A37" s="10" t="s">
        <v>58</v>
      </c>
      <c r="B37" s="183" t="s">
        <v>179</v>
      </c>
      <c r="C37" s="94">
        <f>'5.1. sz. mell Önkorm'!C38+'5.2. sz. mell-Hivatal'!C12+'5.3. sz. mell-Óvoda'!C10</f>
        <v>1390000</v>
      </c>
      <c r="D37" s="94">
        <f>'5.1. sz. mell Önkorm'!D38+'5.2. sz. mell-Hivatal'!D12+'5.3. sz. mell-Óvoda'!D10</f>
        <v>0</v>
      </c>
      <c r="E37" s="94">
        <f>'5.1. sz. mell Önkorm'!E38+'5.2. sz. mell-Hivatal'!E12+'5.3. sz. mell-Óvoda'!E10</f>
        <v>0</v>
      </c>
      <c r="F37" s="94">
        <f t="shared" si="4"/>
        <v>1390000</v>
      </c>
    </row>
    <row r="38" spans="1:6" s="181" customFormat="1" ht="12" customHeight="1">
      <c r="A38" s="10" t="s">
        <v>59</v>
      </c>
      <c r="B38" s="183" t="s">
        <v>180</v>
      </c>
      <c r="C38" s="94">
        <f>'5.1. sz. mell Önkorm'!C39+'5.2. sz. mell-Hivatal'!C13+'5.3. sz. mell-Óvoda'!C11</f>
        <v>1850000</v>
      </c>
      <c r="D38" s="94">
        <f>'5.1. sz. mell Önkorm'!D39+'5.2. sz. mell-Hivatal'!D13+'5.3. sz. mell-Óvoda'!D11</f>
        <v>0</v>
      </c>
      <c r="E38" s="94">
        <f>'5.1. sz. mell Önkorm'!E39+'5.2. sz. mell-Hivatal'!E13+'5.3. sz. mell-Óvoda'!E11</f>
        <v>0</v>
      </c>
      <c r="F38" s="94">
        <f t="shared" si="4"/>
        <v>1850000</v>
      </c>
    </row>
    <row r="39" spans="1:6" s="181" customFormat="1" ht="12" customHeight="1">
      <c r="A39" s="10" t="s">
        <v>98</v>
      </c>
      <c r="B39" s="183" t="s">
        <v>181</v>
      </c>
      <c r="C39" s="94">
        <f>'5.1. sz. mell Önkorm'!C40+'5.2. sz. mell-Hivatal'!C14+'5.3. sz. mell-Óvoda'!C12</f>
        <v>0</v>
      </c>
      <c r="D39" s="94">
        <f>'5.1. sz. mell Önkorm'!D40+'5.2. sz. mell-Hivatal'!D14+'5.3. sz. mell-Óvoda'!D12</f>
        <v>0</v>
      </c>
      <c r="E39" s="94">
        <f>'5.1. sz. mell Önkorm'!E40+'5.2. sz. mell-Hivatal'!E14+'5.3. sz. mell-Óvoda'!E12</f>
        <v>0</v>
      </c>
      <c r="F39" s="94">
        <f t="shared" si="4"/>
        <v>0</v>
      </c>
    </row>
    <row r="40" spans="1:6" s="181" customFormat="1" ht="12" customHeight="1">
      <c r="A40" s="10" t="s">
        <v>99</v>
      </c>
      <c r="B40" s="183" t="s">
        <v>182</v>
      </c>
      <c r="C40" s="94">
        <f>'5.1. sz. mell Önkorm'!C41+'5.2. sz. mell-Hivatal'!C15+'5.3. sz. mell-Óvoda'!C13</f>
        <v>5800000</v>
      </c>
      <c r="D40" s="94">
        <f>'5.1. sz. mell Önkorm'!D41+'5.2. sz. mell-Hivatal'!D15+'5.3. sz. mell-Óvoda'!D13</f>
        <v>0</v>
      </c>
      <c r="E40" s="94">
        <f>'5.1. sz. mell Önkorm'!E41+'5.2. sz. mell-Hivatal'!E15+'5.3. sz. mell-Óvoda'!E13</f>
        <v>670000</v>
      </c>
      <c r="F40" s="94">
        <f t="shared" si="4"/>
        <v>6470000</v>
      </c>
    </row>
    <row r="41" spans="1:6" s="181" customFormat="1" ht="12" customHeight="1">
      <c r="A41" s="10" t="s">
        <v>100</v>
      </c>
      <c r="B41" s="183" t="s">
        <v>183</v>
      </c>
      <c r="C41" s="94">
        <f>'5.1. sz. mell Önkorm'!C42+'5.2. sz. mell-Hivatal'!C16+'5.3. sz. mell-Óvoda'!C14</f>
        <v>2103800</v>
      </c>
      <c r="D41" s="94">
        <f>'5.1. sz. mell Önkorm'!D42+'5.2. sz. mell-Hivatal'!D16+'5.3. sz. mell-Óvoda'!D14</f>
        <v>0</v>
      </c>
      <c r="E41" s="94">
        <f>'5.1. sz. mell Önkorm'!E42+'5.2. sz. mell-Hivatal'!E16+'5.3. sz. mell-Óvoda'!E14</f>
        <v>177279</v>
      </c>
      <c r="F41" s="94">
        <f t="shared" si="4"/>
        <v>2281079</v>
      </c>
    </row>
    <row r="42" spans="1:6" s="181" customFormat="1" ht="12" customHeight="1">
      <c r="A42" s="10" t="s">
        <v>101</v>
      </c>
      <c r="B42" s="183" t="s">
        <v>184</v>
      </c>
      <c r="C42" s="94">
        <f>'5.1. sz. mell Önkorm'!C43+'5.2. sz. mell-Hivatal'!C17+'5.3. sz. mell-Óvoda'!C15</f>
        <v>0</v>
      </c>
      <c r="D42" s="94">
        <f>'5.1. sz. mell Önkorm'!D43+'5.2. sz. mell-Hivatal'!D17+'5.3. sz. mell-Óvoda'!D15</f>
        <v>0</v>
      </c>
      <c r="E42" s="94">
        <f>'5.1. sz. mell Önkorm'!E43+'5.2. sz. mell-Hivatal'!E17+'5.3. sz. mell-Óvoda'!E15</f>
        <v>0</v>
      </c>
      <c r="F42" s="94">
        <f t="shared" si="4"/>
        <v>0</v>
      </c>
    </row>
    <row r="43" spans="1:6" s="181" customFormat="1" ht="12" customHeight="1">
      <c r="A43" s="10" t="s">
        <v>102</v>
      </c>
      <c r="B43" s="183" t="s">
        <v>185</v>
      </c>
      <c r="C43" s="94">
        <f>'5.1. sz. mell Önkorm'!C44+'5.2. sz. mell-Hivatal'!C18+'5.3. sz. mell-Óvoda'!C16</f>
        <v>0</v>
      </c>
      <c r="D43" s="94">
        <f>'5.1. sz. mell Önkorm'!D44+'5.2. sz. mell-Hivatal'!D18+'5.3. sz. mell-Óvoda'!D16</f>
        <v>0</v>
      </c>
      <c r="E43" s="94"/>
      <c r="F43" s="94">
        <f t="shared" si="4"/>
        <v>0</v>
      </c>
    </row>
    <row r="44" spans="1:6" s="181" customFormat="1" ht="12" customHeight="1">
      <c r="A44" s="10" t="s">
        <v>176</v>
      </c>
      <c r="B44" s="183" t="s">
        <v>186</v>
      </c>
      <c r="C44" s="94">
        <f>'5.1. sz. mell Önkorm'!C45+'5.2. sz. mell-Hivatal'!C19+'5.3. sz. mell-Óvoda'!C17</f>
        <v>0</v>
      </c>
      <c r="D44" s="94">
        <f>'5.1. sz. mell Önkorm'!D45+'5.2. sz. mell-Hivatal'!D19+'5.3. sz. mell-Óvoda'!D17</f>
        <v>0</v>
      </c>
      <c r="E44" s="94"/>
      <c r="F44" s="94">
        <f t="shared" si="4"/>
        <v>0</v>
      </c>
    </row>
    <row r="45" spans="1:6" s="181" customFormat="1" ht="12" customHeight="1" thickBot="1">
      <c r="A45" s="12" t="s">
        <v>177</v>
      </c>
      <c r="B45" s="184" t="s">
        <v>187</v>
      </c>
      <c r="C45" s="94">
        <f>'5.1. sz. mell Önkorm'!C46+'5.2. sz. mell-Hivatal'!C20+'5.3. sz. mell-Óvoda'!C18</f>
        <v>0</v>
      </c>
      <c r="D45" s="94">
        <f>'5.1. sz. mell Önkorm'!D46+'5.2. sz. mell-Hivatal'!D20+'5.3. sz. mell-Óvoda'!D18</f>
        <v>0</v>
      </c>
      <c r="E45" s="94"/>
      <c r="F45" s="94">
        <f t="shared" si="4"/>
        <v>0</v>
      </c>
    </row>
    <row r="46" spans="1:6" s="181" customFormat="1" ht="12" customHeight="1" thickBot="1">
      <c r="A46" s="16" t="s">
        <v>11</v>
      </c>
      <c r="B46" s="17" t="s">
        <v>188</v>
      </c>
      <c r="C46" s="91">
        <f>SUM(C47:C51)</f>
        <v>0</v>
      </c>
      <c r="D46" s="91">
        <f>SUM(D47:D51)</f>
        <v>0</v>
      </c>
      <c r="E46" s="91"/>
      <c r="F46" s="91">
        <f>SUM(F47:F51)</f>
        <v>0</v>
      </c>
    </row>
    <row r="47" spans="1:6" s="181" customFormat="1" ht="12" customHeight="1">
      <c r="A47" s="11" t="s">
        <v>60</v>
      </c>
      <c r="B47" s="182" t="s">
        <v>192</v>
      </c>
      <c r="C47" s="224"/>
      <c r="D47" s="224"/>
      <c r="E47" s="224"/>
      <c r="F47" s="224"/>
    </row>
    <row r="48" spans="1:6" s="181" customFormat="1" ht="12" customHeight="1">
      <c r="A48" s="10" t="s">
        <v>61</v>
      </c>
      <c r="B48" s="183" t="s">
        <v>193</v>
      </c>
      <c r="C48" s="96"/>
      <c r="D48" s="96"/>
      <c r="E48" s="96"/>
      <c r="F48" s="96"/>
    </row>
    <row r="49" spans="1:6" s="181" customFormat="1" ht="12" customHeight="1">
      <c r="A49" s="10" t="s">
        <v>189</v>
      </c>
      <c r="B49" s="183" t="s">
        <v>194</v>
      </c>
      <c r="C49" s="96"/>
      <c r="D49" s="96"/>
      <c r="E49" s="96"/>
      <c r="F49" s="96"/>
    </row>
    <row r="50" spans="1:6" s="181" customFormat="1" ht="12" customHeight="1">
      <c r="A50" s="10" t="s">
        <v>190</v>
      </c>
      <c r="B50" s="183" t="s">
        <v>195</v>
      </c>
      <c r="C50" s="96"/>
      <c r="D50" s="96"/>
      <c r="E50" s="96"/>
      <c r="F50" s="96"/>
    </row>
    <row r="51" spans="1:6" s="181" customFormat="1" ht="12" customHeight="1" thickBot="1">
      <c r="A51" s="12" t="s">
        <v>191</v>
      </c>
      <c r="B51" s="184" t="s">
        <v>196</v>
      </c>
      <c r="C51" s="171"/>
      <c r="D51" s="171"/>
      <c r="E51" s="171"/>
      <c r="F51" s="171"/>
    </row>
    <row r="52" spans="1:6" s="181" customFormat="1" ht="12" customHeight="1" thickBot="1">
      <c r="A52" s="16" t="s">
        <v>103</v>
      </c>
      <c r="B52" s="17" t="s">
        <v>197</v>
      </c>
      <c r="C52" s="91">
        <f>SUM(C53:C55)</f>
        <v>0</v>
      </c>
      <c r="D52" s="91">
        <f>SUM(D53:D55)</f>
        <v>0</v>
      </c>
      <c r="E52" s="91"/>
      <c r="F52" s="91">
        <f>SUM(F53:F55)</f>
        <v>0</v>
      </c>
    </row>
    <row r="53" spans="1:6" s="181" customFormat="1" ht="12" customHeight="1">
      <c r="A53" s="11" t="s">
        <v>62</v>
      </c>
      <c r="B53" s="182" t="s">
        <v>198</v>
      </c>
      <c r="C53" s="94"/>
      <c r="D53" s="94"/>
      <c r="E53" s="94"/>
      <c r="F53" s="94"/>
    </row>
    <row r="54" spans="1:6" s="181" customFormat="1" ht="12" customHeight="1">
      <c r="A54" s="10" t="s">
        <v>63</v>
      </c>
      <c r="B54" s="183" t="s">
        <v>199</v>
      </c>
      <c r="C54" s="93"/>
      <c r="D54" s="93"/>
      <c r="E54" s="94"/>
      <c r="F54" s="94">
        <f>SUM(C54:E54)</f>
        <v>0</v>
      </c>
    </row>
    <row r="55" spans="1:6" s="181" customFormat="1" ht="12" customHeight="1">
      <c r="A55" s="10" t="s">
        <v>202</v>
      </c>
      <c r="B55" s="183" t="s">
        <v>200</v>
      </c>
      <c r="C55" s="93"/>
      <c r="D55" s="93"/>
      <c r="E55" s="93"/>
      <c r="F55" s="93"/>
    </row>
    <row r="56" spans="1:6" s="181" customFormat="1" ht="12" customHeight="1" thickBot="1">
      <c r="A56" s="12" t="s">
        <v>203</v>
      </c>
      <c r="B56" s="184" t="s">
        <v>201</v>
      </c>
      <c r="C56" s="95"/>
      <c r="D56" s="95"/>
      <c r="E56" s="95"/>
      <c r="F56" s="95"/>
    </row>
    <row r="57" spans="1:6" s="181" customFormat="1" ht="12" customHeight="1" thickBot="1">
      <c r="A57" s="16" t="s">
        <v>13</v>
      </c>
      <c r="B57" s="86" t="s">
        <v>204</v>
      </c>
      <c r="C57" s="91">
        <f>SUM(C58:C60)</f>
        <v>0</v>
      </c>
      <c r="D57" s="91">
        <f>SUM(D58:D60)</f>
        <v>11544000</v>
      </c>
      <c r="E57" s="91"/>
      <c r="F57" s="91">
        <f>SUM(F58:F60)</f>
        <v>11544000</v>
      </c>
    </row>
    <row r="58" spans="1:6" s="181" customFormat="1" ht="12" customHeight="1">
      <c r="A58" s="11" t="s">
        <v>104</v>
      </c>
      <c r="B58" s="182" t="s">
        <v>206</v>
      </c>
      <c r="C58" s="96"/>
      <c r="D58" s="96">
        <f>'5.1. sz. mell Önkorm'!D54</f>
        <v>11544000</v>
      </c>
      <c r="E58" s="224"/>
      <c r="F58" s="94">
        <f>SUM(C58:E58)</f>
        <v>11544000</v>
      </c>
    </row>
    <row r="59" spans="1:6" s="181" customFormat="1" ht="12" customHeight="1">
      <c r="A59" s="10" t="s">
        <v>105</v>
      </c>
      <c r="B59" s="183" t="s">
        <v>362</v>
      </c>
      <c r="C59" s="96"/>
      <c r="D59" s="96"/>
      <c r="E59" s="96"/>
      <c r="F59" s="96"/>
    </row>
    <row r="60" spans="1:6" s="181" customFormat="1" ht="12" customHeight="1">
      <c r="A60" s="10" t="s">
        <v>125</v>
      </c>
      <c r="B60" s="183" t="s">
        <v>207</v>
      </c>
      <c r="C60" s="96"/>
      <c r="D60" s="96"/>
      <c r="E60" s="96"/>
      <c r="F60" s="96"/>
    </row>
    <row r="61" spans="1:6" s="181" customFormat="1" ht="12" customHeight="1" thickBot="1">
      <c r="A61" s="12" t="s">
        <v>205</v>
      </c>
      <c r="B61" s="184" t="s">
        <v>208</v>
      </c>
      <c r="C61" s="96"/>
      <c r="D61" s="96"/>
      <c r="E61" s="96"/>
      <c r="F61" s="96"/>
    </row>
    <row r="62" spans="1:6" s="181" customFormat="1" ht="12" customHeight="1" thickBot="1">
      <c r="A62" s="16" t="s">
        <v>14</v>
      </c>
      <c r="B62" s="17" t="s">
        <v>209</v>
      </c>
      <c r="C62" s="97">
        <f>+C7+C14+C21+C28+C35+C46+C52+C57</f>
        <v>308761803</v>
      </c>
      <c r="D62" s="97">
        <f>+D7+D14+D21+D28+D35+D46+D52+D57</f>
        <v>169350702</v>
      </c>
      <c r="E62" s="97">
        <f>+E7+E14+E21+E28+E35+E46+E52+E57</f>
        <v>8092492</v>
      </c>
      <c r="F62" s="97">
        <f>+F7+F14+F21+F28+F35+F46+F52+F57</f>
        <v>486204997</v>
      </c>
    </row>
    <row r="63" spans="1:6" s="181" customFormat="1" ht="12" customHeight="1" thickBot="1">
      <c r="A63" s="185" t="s">
        <v>210</v>
      </c>
      <c r="B63" s="86" t="s">
        <v>211</v>
      </c>
      <c r="C63" s="91">
        <f>SUM(C64:C66)</f>
        <v>0</v>
      </c>
      <c r="D63" s="91">
        <f>SUM(D64:D66)</f>
        <v>0</v>
      </c>
      <c r="E63" s="91"/>
      <c r="F63" s="91">
        <f>SUM(F64:F66)</f>
        <v>0</v>
      </c>
    </row>
    <row r="64" spans="1:6" s="181" customFormat="1" ht="12" customHeight="1">
      <c r="A64" s="11" t="s">
        <v>244</v>
      </c>
      <c r="B64" s="182" t="s">
        <v>212</v>
      </c>
      <c r="C64" s="96"/>
      <c r="D64" s="96"/>
      <c r="E64" s="96"/>
      <c r="F64" s="96"/>
    </row>
    <row r="65" spans="1:6" s="181" customFormat="1" ht="12" customHeight="1">
      <c r="A65" s="10" t="s">
        <v>253</v>
      </c>
      <c r="B65" s="183" t="s">
        <v>213</v>
      </c>
      <c r="C65" s="96"/>
      <c r="D65" s="96"/>
      <c r="E65" s="96"/>
      <c r="F65" s="96"/>
    </row>
    <row r="66" spans="1:6" s="181" customFormat="1" ht="12" customHeight="1" thickBot="1">
      <c r="A66" s="12" t="s">
        <v>254</v>
      </c>
      <c r="B66" s="186" t="s">
        <v>214</v>
      </c>
      <c r="C66" s="96"/>
      <c r="D66" s="96"/>
      <c r="E66" s="96"/>
      <c r="F66" s="96"/>
    </row>
    <row r="67" spans="1:6" s="181" customFormat="1" ht="12" customHeight="1" thickBot="1">
      <c r="A67" s="185" t="s">
        <v>215</v>
      </c>
      <c r="B67" s="86" t="s">
        <v>216</v>
      </c>
      <c r="C67" s="91">
        <f>SUM(C68:C71)</f>
        <v>0</v>
      </c>
      <c r="D67" s="91">
        <f>SUM(D68:D71)</f>
        <v>0</v>
      </c>
      <c r="E67" s="91"/>
      <c r="F67" s="91">
        <f>SUM(F68:F71)</f>
        <v>0</v>
      </c>
    </row>
    <row r="68" spans="1:6" s="181" customFormat="1" ht="12" customHeight="1">
      <c r="A68" s="11" t="s">
        <v>85</v>
      </c>
      <c r="B68" s="182" t="s">
        <v>217</v>
      </c>
      <c r="C68" s="96"/>
      <c r="D68" s="96"/>
      <c r="E68" s="96"/>
      <c r="F68" s="96"/>
    </row>
    <row r="69" spans="1:6" s="181" customFormat="1" ht="12" customHeight="1">
      <c r="A69" s="10" t="s">
        <v>86</v>
      </c>
      <c r="B69" s="183" t="s">
        <v>218</v>
      </c>
      <c r="C69" s="96"/>
      <c r="D69" s="96"/>
      <c r="E69" s="96"/>
      <c r="F69" s="96"/>
    </row>
    <row r="70" spans="1:6" s="181" customFormat="1" ht="12" customHeight="1">
      <c r="A70" s="10" t="s">
        <v>245</v>
      </c>
      <c r="B70" s="183" t="s">
        <v>219</v>
      </c>
      <c r="C70" s="96"/>
      <c r="D70" s="96"/>
      <c r="E70" s="96"/>
      <c r="F70" s="96"/>
    </row>
    <row r="71" spans="1:6" s="181" customFormat="1" ht="12" customHeight="1" thickBot="1">
      <c r="A71" s="12" t="s">
        <v>246</v>
      </c>
      <c r="B71" s="184" t="s">
        <v>220</v>
      </c>
      <c r="C71" s="96"/>
      <c r="D71" s="96"/>
      <c r="E71" s="96"/>
      <c r="F71" s="96"/>
    </row>
    <row r="72" spans="1:6" s="181" customFormat="1" ht="12" customHeight="1" thickBot="1">
      <c r="A72" s="185" t="s">
        <v>221</v>
      </c>
      <c r="B72" s="86" t="s">
        <v>222</v>
      </c>
      <c r="C72" s="91">
        <f>SUM(C73:C74)</f>
        <v>12000000</v>
      </c>
      <c r="D72" s="91">
        <f>SUM(D73:D74)</f>
        <v>114447703</v>
      </c>
      <c r="E72" s="91">
        <f>SUM(E73:E74)</f>
        <v>-14921</v>
      </c>
      <c r="F72" s="91">
        <f>SUM(F73:F74)</f>
        <v>126432782</v>
      </c>
    </row>
    <row r="73" spans="1:6" s="181" customFormat="1" ht="12" customHeight="1">
      <c r="A73" s="11" t="s">
        <v>247</v>
      </c>
      <c r="B73" s="182" t="s">
        <v>223</v>
      </c>
      <c r="C73" s="96">
        <v>12000000</v>
      </c>
      <c r="D73" s="96">
        <f>'5.1. sz. mell Önkorm'!D74+'5.2. sz. mell-Hivatal'!D39+'5.3. sz. mell-Óvoda'!D37</f>
        <v>114447703</v>
      </c>
      <c r="E73" s="96">
        <f>'5.1. sz. mell Önkorm'!E74+'5.2. sz. mell-Hivatal'!E39+'5.3. sz. mell-Óvoda'!E37</f>
        <v>-14921</v>
      </c>
      <c r="F73" s="94">
        <f>SUM(C73:E73)</f>
        <v>126432782</v>
      </c>
    </row>
    <row r="74" spans="1:6" s="181" customFormat="1" ht="12" customHeight="1" thickBot="1">
      <c r="A74" s="12" t="s">
        <v>248</v>
      </c>
      <c r="B74" s="184" t="s">
        <v>224</v>
      </c>
      <c r="C74" s="96"/>
      <c r="D74" s="96"/>
      <c r="E74" s="96"/>
      <c r="F74" s="96"/>
    </row>
    <row r="75" spans="1:6" s="181" customFormat="1" ht="12" customHeight="1" thickBot="1">
      <c r="A75" s="185" t="s">
        <v>225</v>
      </c>
      <c r="B75" s="86" t="s">
        <v>367</v>
      </c>
      <c r="C75" s="91">
        <f>SUM(C76:C79)</f>
        <v>158555211</v>
      </c>
      <c r="D75" s="91">
        <f>SUM(D76:D79)</f>
        <v>1976255</v>
      </c>
      <c r="E75" s="91">
        <f>SUM(E76:E79)</f>
        <v>1500000</v>
      </c>
      <c r="F75" s="91">
        <f>SUM(F76:F79)</f>
        <v>162031466</v>
      </c>
    </row>
    <row r="76" spans="1:6" s="181" customFormat="1" ht="12" customHeight="1">
      <c r="A76" s="11" t="s">
        <v>249</v>
      </c>
      <c r="B76" s="182" t="s">
        <v>227</v>
      </c>
      <c r="C76" s="96"/>
      <c r="D76" s="96"/>
      <c r="E76" s="96"/>
      <c r="F76" s="96"/>
    </row>
    <row r="77" spans="1:6" s="181" customFormat="1" ht="12" customHeight="1">
      <c r="A77" s="10" t="s">
        <v>250</v>
      </c>
      <c r="B77" s="183" t="s">
        <v>228</v>
      </c>
      <c r="C77" s="96"/>
      <c r="D77" s="96"/>
      <c r="E77" s="96"/>
      <c r="F77" s="96"/>
    </row>
    <row r="78" spans="1:6" s="181" customFormat="1" ht="12" customHeight="1">
      <c r="A78" s="10" t="s">
        <v>251</v>
      </c>
      <c r="B78" s="183" t="s">
        <v>229</v>
      </c>
      <c r="C78" s="96"/>
      <c r="D78" s="96"/>
      <c r="E78" s="96"/>
      <c r="F78" s="96"/>
    </row>
    <row r="79" spans="1:6" s="181" customFormat="1" ht="12" customHeight="1" thickBot="1">
      <c r="A79" s="10" t="s">
        <v>366</v>
      </c>
      <c r="B79" s="52" t="s">
        <v>351</v>
      </c>
      <c r="C79" s="96">
        <f>'5.2. sz. mell-Hivatal'!C41+'5.3. sz. mell-Óvoda'!C39</f>
        <v>158555211</v>
      </c>
      <c r="D79" s="96">
        <f>'5.2. sz. mell-Hivatal'!D41+'5.3. sz. mell-Óvoda'!D39</f>
        <v>1976255</v>
      </c>
      <c r="E79" s="96">
        <f>'5.2. sz. mell-Hivatal'!E41+'5.3. sz. mell-Óvoda'!E39</f>
        <v>1500000</v>
      </c>
      <c r="F79" s="94">
        <f>SUM(C79:E79)</f>
        <v>162031466</v>
      </c>
    </row>
    <row r="80" spans="1:6" s="181" customFormat="1" ht="12" customHeight="1" thickBot="1">
      <c r="A80" s="185" t="s">
        <v>230</v>
      </c>
      <c r="B80" s="86" t="s">
        <v>252</v>
      </c>
      <c r="C80" s="91">
        <f>SUM(C81:C84)</f>
        <v>0</v>
      </c>
      <c r="D80" s="91">
        <f>SUM(D81:D84)</f>
        <v>0</v>
      </c>
      <c r="E80" s="91"/>
      <c r="F80" s="91">
        <f>SUM(F81:F84)</f>
        <v>0</v>
      </c>
    </row>
    <row r="81" spans="1:6" s="181" customFormat="1" ht="12" customHeight="1">
      <c r="A81" s="187" t="s">
        <v>231</v>
      </c>
      <c r="B81" s="182" t="s">
        <v>232</v>
      </c>
      <c r="C81" s="96"/>
      <c r="D81" s="96"/>
      <c r="E81" s="96"/>
      <c r="F81" s="96"/>
    </row>
    <row r="82" spans="1:6" s="181" customFormat="1" ht="12" customHeight="1">
      <c r="A82" s="188" t="s">
        <v>233</v>
      </c>
      <c r="B82" s="183" t="s">
        <v>234</v>
      </c>
      <c r="C82" s="96"/>
      <c r="D82" s="96"/>
      <c r="E82" s="96"/>
      <c r="F82" s="96"/>
    </row>
    <row r="83" spans="1:6" s="181" customFormat="1" ht="12" customHeight="1">
      <c r="A83" s="188" t="s">
        <v>235</v>
      </c>
      <c r="B83" s="183" t="s">
        <v>236</v>
      </c>
      <c r="C83" s="96"/>
      <c r="D83" s="96"/>
      <c r="E83" s="96"/>
      <c r="F83" s="96"/>
    </row>
    <row r="84" spans="1:6" s="181" customFormat="1" ht="12" customHeight="1" thickBot="1">
      <c r="A84" s="189" t="s">
        <v>237</v>
      </c>
      <c r="B84" s="184" t="s">
        <v>238</v>
      </c>
      <c r="C84" s="96"/>
      <c r="D84" s="96"/>
      <c r="E84" s="96"/>
      <c r="F84" s="96"/>
    </row>
    <row r="85" spans="1:6" s="181" customFormat="1" ht="13.5" customHeight="1" thickBot="1">
      <c r="A85" s="185" t="s">
        <v>239</v>
      </c>
      <c r="B85" s="86" t="s">
        <v>240</v>
      </c>
      <c r="C85" s="225"/>
      <c r="D85" s="225"/>
      <c r="E85" s="225"/>
      <c r="F85" s="225"/>
    </row>
    <row r="86" spans="1:6" s="181" customFormat="1" ht="15.75" customHeight="1" thickBot="1">
      <c r="A86" s="185" t="s">
        <v>241</v>
      </c>
      <c r="B86" s="190" t="s">
        <v>242</v>
      </c>
      <c r="C86" s="97">
        <f>+C63+C67+C72+C75+C80+C85</f>
        <v>170555211</v>
      </c>
      <c r="D86" s="97">
        <f>+D63+D67+D72+D75+D80+D85</f>
        <v>116423958</v>
      </c>
      <c r="E86" s="97">
        <f>+E63+E67+E72+E75+E80+E85</f>
        <v>1485079</v>
      </c>
      <c r="F86" s="97">
        <f>+F63+F67+F72+F75+F80+F85</f>
        <v>288464248</v>
      </c>
    </row>
    <row r="87" spans="1:6" s="181" customFormat="1" ht="16.5" customHeight="1" thickBot="1">
      <c r="A87" s="191" t="s">
        <v>255</v>
      </c>
      <c r="B87" s="192" t="s">
        <v>243</v>
      </c>
      <c r="C87" s="97">
        <f>+C62+C86</f>
        <v>479317014</v>
      </c>
      <c r="D87" s="97">
        <f>+D62+D86</f>
        <v>285774660</v>
      </c>
      <c r="E87" s="97">
        <f>+E62+E86</f>
        <v>9577571</v>
      </c>
      <c r="F87" s="97">
        <f>+F62+F86</f>
        <v>774669245</v>
      </c>
    </row>
    <row r="88" spans="1:6" ht="14.25" customHeight="1">
      <c r="A88" s="327" t="s">
        <v>34</v>
      </c>
      <c r="B88" s="327"/>
      <c r="C88" s="327"/>
      <c r="D88" s="327"/>
      <c r="E88" s="327"/>
      <c r="F88" s="327"/>
    </row>
    <row r="89" spans="1:6" s="193" customFormat="1" ht="16.5" customHeight="1" thickBot="1">
      <c r="A89" s="329" t="s">
        <v>88</v>
      </c>
      <c r="B89" s="329"/>
      <c r="C89" s="51" t="s">
        <v>375</v>
      </c>
      <c r="D89" s="51"/>
      <c r="E89" s="51"/>
      <c r="F89" s="51"/>
    </row>
    <row r="90" spans="1:6" ht="37.5" customHeight="1" thickBot="1">
      <c r="A90" s="19" t="s">
        <v>52</v>
      </c>
      <c r="B90" s="20" t="s">
        <v>35</v>
      </c>
      <c r="C90" s="26" t="s">
        <v>438</v>
      </c>
      <c r="D90" s="266" t="s">
        <v>439</v>
      </c>
      <c r="E90" s="298" t="s">
        <v>464</v>
      </c>
      <c r="F90" s="266" t="s">
        <v>443</v>
      </c>
    </row>
    <row r="91" spans="1:6" s="180" customFormat="1" ht="12" customHeight="1" thickBot="1">
      <c r="A91" s="23">
        <v>1</v>
      </c>
      <c r="B91" s="24">
        <v>2</v>
      </c>
      <c r="C91" s="25">
        <v>3</v>
      </c>
      <c r="D91" s="297">
        <v>4</v>
      </c>
      <c r="E91" s="297"/>
      <c r="F91" s="297">
        <v>5</v>
      </c>
    </row>
    <row r="92" spans="1:6" ht="12" customHeight="1" thickBot="1">
      <c r="A92" s="18" t="s">
        <v>6</v>
      </c>
      <c r="B92" s="22" t="s">
        <v>258</v>
      </c>
      <c r="C92" s="90">
        <f>SUM(C93:C97)</f>
        <v>305015234.94</v>
      </c>
      <c r="D92" s="90">
        <f>SUM(D93:D97)</f>
        <v>74416717</v>
      </c>
      <c r="E92" s="90">
        <f>SUM(E93:E97)</f>
        <v>10649750</v>
      </c>
      <c r="F92" s="290">
        <f>SUM(F93:F97)</f>
        <v>390081701.94</v>
      </c>
    </row>
    <row r="93" spans="1:6" ht="12" customHeight="1">
      <c r="A93" s="13" t="s">
        <v>64</v>
      </c>
      <c r="B93" s="6" t="s">
        <v>36</v>
      </c>
      <c r="C93" s="92">
        <f>'5.1. sz. mell Önkorm'!C92+'5.2. sz. mell-Hivatal'!C47+'5.3. sz. mell-Óvoda'!C45</f>
        <v>140459560</v>
      </c>
      <c r="D93" s="92">
        <f>'5.1. sz. mell Önkorm'!D92+'5.2. sz. mell-Hivatal'!D47+'5.3. sz. mell-Óvoda'!D45</f>
        <v>14743675</v>
      </c>
      <c r="E93" s="92">
        <f>'5.1. sz. mell Önkorm'!E92+'5.2. sz. mell-Hivatal'!E47+'5.3. sz. mell-Óvoda'!E45</f>
        <v>2627797</v>
      </c>
      <c r="F93" s="94">
        <f aca="true" t="shared" si="5" ref="F93:F98">SUM(C93:E93)</f>
        <v>157831032</v>
      </c>
    </row>
    <row r="94" spans="1:6" ht="12" customHeight="1">
      <c r="A94" s="10" t="s">
        <v>65</v>
      </c>
      <c r="B94" s="4" t="s">
        <v>106</v>
      </c>
      <c r="C94" s="93">
        <f>'5.1. sz. mell Önkorm'!C93+'5.2. sz. mell-Hivatal'!C48+'5.3. sz. mell-Óvoda'!C46</f>
        <v>25284443</v>
      </c>
      <c r="D94" s="93">
        <f>'5.1. sz. mell Önkorm'!D93+'5.2. sz. mell-Hivatal'!D48+'5.3. sz. mell-Óvoda'!D46</f>
        <v>2402470</v>
      </c>
      <c r="E94" s="93">
        <f>'5.1. sz. mell Önkorm'!E93+'5.2. sz. mell-Hivatal'!E48+'5.3. sz. mell-Óvoda'!E46</f>
        <v>-934810</v>
      </c>
      <c r="F94" s="94">
        <f t="shared" si="5"/>
        <v>26752103</v>
      </c>
    </row>
    <row r="95" spans="1:6" ht="12" customHeight="1">
      <c r="A95" s="10" t="s">
        <v>66</v>
      </c>
      <c r="B95" s="4" t="s">
        <v>83</v>
      </c>
      <c r="C95" s="95">
        <f>'5.1. sz. mell Önkorm'!C94+'5.2. sz. mell-Hivatal'!C49+'5.3. sz. mell-Óvoda'!C47</f>
        <v>75219397.94</v>
      </c>
      <c r="D95" s="95">
        <f>'5.1. sz. mell Önkorm'!D94+'5.2. sz. mell-Hivatal'!D49+'5.3. sz. mell-Óvoda'!D47</f>
        <v>53512850</v>
      </c>
      <c r="E95" s="95">
        <f>'5.1. sz. mell Önkorm'!E94+'5.2. sz. mell-Hivatal'!E49+'5.3. sz. mell-Óvoda'!E47</f>
        <v>8627641</v>
      </c>
      <c r="F95" s="94">
        <f t="shared" si="5"/>
        <v>137359888.94</v>
      </c>
    </row>
    <row r="96" spans="1:6" ht="12" customHeight="1">
      <c r="A96" s="10" t="s">
        <v>67</v>
      </c>
      <c r="B96" s="7" t="s">
        <v>107</v>
      </c>
      <c r="C96" s="95">
        <f>'5.1. sz. mell Önkorm'!C95</f>
        <v>3000000</v>
      </c>
      <c r="D96" s="95">
        <f>'5.1. sz. mell Önkorm'!D95</f>
        <v>2149820</v>
      </c>
      <c r="E96" s="95">
        <f>'5.1. sz. mell Önkorm'!E95</f>
        <v>-2375966</v>
      </c>
      <c r="F96" s="94">
        <f t="shared" si="5"/>
        <v>2773854</v>
      </c>
    </row>
    <row r="97" spans="1:6" ht="12" customHeight="1">
      <c r="A97" s="10" t="s">
        <v>75</v>
      </c>
      <c r="B97" s="15" t="s">
        <v>108</v>
      </c>
      <c r="C97" s="95">
        <f>SUM(C98:C107)</f>
        <v>61051834</v>
      </c>
      <c r="D97" s="95">
        <f>SUM(D98:D107)</f>
        <v>1607902</v>
      </c>
      <c r="E97" s="95">
        <f>SUM(E98:E107)</f>
        <v>2705088</v>
      </c>
      <c r="F97" s="94">
        <f t="shared" si="5"/>
        <v>65364824</v>
      </c>
    </row>
    <row r="98" spans="1:6" ht="12" customHeight="1">
      <c r="A98" s="10" t="s">
        <v>68</v>
      </c>
      <c r="B98" s="4" t="s">
        <v>259</v>
      </c>
      <c r="C98" s="95"/>
      <c r="D98" s="95">
        <f>'5.1. sz. mell Önkorm'!D97+'5.2. sz. mell-Hivatal'!D51+'5.3. sz. mell-Óvoda'!D49</f>
        <v>1186882</v>
      </c>
      <c r="E98" s="95"/>
      <c r="F98" s="95">
        <f t="shared" si="5"/>
        <v>1186882</v>
      </c>
    </row>
    <row r="99" spans="1:6" ht="12" customHeight="1">
      <c r="A99" s="10" t="s">
        <v>69</v>
      </c>
      <c r="B99" s="53" t="s">
        <v>260</v>
      </c>
      <c r="C99" s="95"/>
      <c r="D99" s="95"/>
      <c r="E99" s="95"/>
      <c r="F99" s="95"/>
    </row>
    <row r="100" spans="1:6" ht="12" customHeight="1">
      <c r="A100" s="10" t="s">
        <v>76</v>
      </c>
      <c r="B100" s="54" t="s">
        <v>261</v>
      </c>
      <c r="C100" s="95"/>
      <c r="D100" s="95"/>
      <c r="E100" s="95"/>
      <c r="F100" s="95"/>
    </row>
    <row r="101" spans="1:6" ht="12" customHeight="1">
      <c r="A101" s="10" t="s">
        <v>77</v>
      </c>
      <c r="B101" s="54" t="s">
        <v>262</v>
      </c>
      <c r="C101" s="95"/>
      <c r="D101" s="95"/>
      <c r="E101" s="95"/>
      <c r="F101" s="95"/>
    </row>
    <row r="102" spans="1:6" ht="12" customHeight="1">
      <c r="A102" s="10" t="s">
        <v>78</v>
      </c>
      <c r="B102" s="53" t="s">
        <v>263</v>
      </c>
      <c r="C102" s="95">
        <f>'5.1. sz. mell Önkorm'!C101</f>
        <v>7551834</v>
      </c>
      <c r="D102" s="95">
        <f>'5.1. sz. mell Önkorm'!D101</f>
        <v>0</v>
      </c>
      <c r="E102" s="95">
        <f>'5.1. sz. mell Önkorm'!E101</f>
        <v>2705088</v>
      </c>
      <c r="F102" s="95">
        <f>SUM(C102:E102)</f>
        <v>10256922</v>
      </c>
    </row>
    <row r="103" spans="1:6" ht="12" customHeight="1">
      <c r="A103" s="10" t="s">
        <v>79</v>
      </c>
      <c r="B103" s="53" t="s">
        <v>264</v>
      </c>
      <c r="C103" s="95">
        <f>'5.1. sz. mell Önkorm'!C102</f>
        <v>0</v>
      </c>
      <c r="D103" s="95">
        <f>'5.1. sz. mell Önkorm'!D102</f>
        <v>0</v>
      </c>
      <c r="E103" s="95"/>
      <c r="F103" s="95"/>
    </row>
    <row r="104" spans="1:6" ht="12" customHeight="1">
      <c r="A104" s="10" t="s">
        <v>81</v>
      </c>
      <c r="B104" s="54" t="s">
        <v>265</v>
      </c>
      <c r="C104" s="95">
        <f>'5.1. sz. mell Önkorm'!C103</f>
        <v>0</v>
      </c>
      <c r="D104" s="95">
        <f>'5.1. sz. mell Önkorm'!D103</f>
        <v>0</v>
      </c>
      <c r="E104" s="95"/>
      <c r="F104" s="95"/>
    </row>
    <row r="105" spans="1:6" ht="12" customHeight="1">
      <c r="A105" s="9" t="s">
        <v>109</v>
      </c>
      <c r="B105" s="55" t="s">
        <v>266</v>
      </c>
      <c r="C105" s="95">
        <f>'5.1. sz. mell Önkorm'!C104</f>
        <v>0</v>
      </c>
      <c r="D105" s="95">
        <f>'5.1. sz. mell Önkorm'!D104</f>
        <v>0</v>
      </c>
      <c r="E105" s="95"/>
      <c r="F105" s="95"/>
    </row>
    <row r="106" spans="1:6" ht="12" customHeight="1">
      <c r="A106" s="10" t="s">
        <v>256</v>
      </c>
      <c r="B106" s="55" t="s">
        <v>267</v>
      </c>
      <c r="C106" s="95">
        <f>'5.1. sz. mell Önkorm'!C105</f>
        <v>0</v>
      </c>
      <c r="D106" s="95">
        <f>'5.1. sz. mell Önkorm'!D105</f>
        <v>0</v>
      </c>
      <c r="E106" s="95"/>
      <c r="F106" s="95"/>
    </row>
    <row r="107" spans="1:6" ht="12" customHeight="1" thickBot="1">
      <c r="A107" s="14" t="s">
        <v>257</v>
      </c>
      <c r="B107" s="56" t="s">
        <v>268</v>
      </c>
      <c r="C107" s="95">
        <f>'5.1. sz. mell Önkorm'!C106</f>
        <v>53500000</v>
      </c>
      <c r="D107" s="95">
        <f>'5.1. sz. mell Önkorm'!D106</f>
        <v>421020</v>
      </c>
      <c r="E107" s="95"/>
      <c r="F107" s="95">
        <f>SUM(C107:E107)</f>
        <v>53921020</v>
      </c>
    </row>
    <row r="108" spans="1:6" ht="12" customHeight="1" thickBot="1">
      <c r="A108" s="16" t="s">
        <v>7</v>
      </c>
      <c r="B108" s="21" t="s">
        <v>269</v>
      </c>
      <c r="C108" s="91">
        <f>+C109+C111+C113</f>
        <v>14222498</v>
      </c>
      <c r="D108" s="91">
        <f>+D109+D111+D113</f>
        <v>171736252</v>
      </c>
      <c r="E108" s="91">
        <f>+E109+E111+E113</f>
        <v>7349343</v>
      </c>
      <c r="F108" s="91">
        <f>+F109+F111+F113</f>
        <v>193308093</v>
      </c>
    </row>
    <row r="109" spans="1:6" ht="12" customHeight="1">
      <c r="A109" s="11" t="s">
        <v>70</v>
      </c>
      <c r="B109" s="4" t="s">
        <v>124</v>
      </c>
      <c r="C109" s="94">
        <f>'5.1. sz. mell Önkorm'!C108+'5.2. sz. mell-Hivatal'!C53+'5.3. sz. mell-Óvoda'!C51</f>
        <v>3222498</v>
      </c>
      <c r="D109" s="94">
        <f>'5.1. sz. mell Önkorm'!D108+'5.2. sz. mell-Hivatal'!D53+'5.3. sz. mell-Óvoda'!D51</f>
        <v>159238199</v>
      </c>
      <c r="E109" s="94">
        <f>'5.1. sz. mell Önkorm'!E108+'5.2. sz. mell-Hivatal'!E53+'5.3. sz. mell-Óvoda'!E51</f>
        <v>7295518</v>
      </c>
      <c r="F109" s="94">
        <f>SUM(C109:E109)</f>
        <v>169756215</v>
      </c>
    </row>
    <row r="110" spans="1:6" ht="12" customHeight="1">
      <c r="A110" s="11" t="s">
        <v>71</v>
      </c>
      <c r="B110" s="8" t="s">
        <v>273</v>
      </c>
      <c r="C110" s="94"/>
      <c r="D110" s="94"/>
      <c r="E110" s="94"/>
      <c r="F110" s="94"/>
    </row>
    <row r="111" spans="1:6" ht="12" customHeight="1">
      <c r="A111" s="11" t="s">
        <v>72</v>
      </c>
      <c r="B111" s="8" t="s">
        <v>110</v>
      </c>
      <c r="C111" s="94">
        <f>'5.1. sz. mell Önkorm'!C110+'5.2. sz. mell-Hivatal'!C55+'5.3. sz. mell-Óvoda'!C53</f>
        <v>0</v>
      </c>
      <c r="D111" s="94">
        <f>'5.1. sz. mell Önkorm'!D110+'5.2. sz. mell-Hivatal'!D55+'5.3. sz. mell-Óvoda'!D53</f>
        <v>0</v>
      </c>
      <c r="E111" s="94"/>
      <c r="F111" s="94">
        <f>SUM(C111:E111)</f>
        <v>0</v>
      </c>
    </row>
    <row r="112" spans="1:6" ht="12" customHeight="1">
      <c r="A112" s="11" t="s">
        <v>73</v>
      </c>
      <c r="B112" s="8" t="s">
        <v>274</v>
      </c>
      <c r="C112" s="84"/>
      <c r="D112" s="84"/>
      <c r="E112" s="84"/>
      <c r="F112" s="84"/>
    </row>
    <row r="113" spans="1:6" ht="12" customHeight="1">
      <c r="A113" s="11" t="s">
        <v>74</v>
      </c>
      <c r="B113" s="88" t="s">
        <v>126</v>
      </c>
      <c r="C113" s="84">
        <f>SUM(C114:C121)</f>
        <v>11000000</v>
      </c>
      <c r="D113" s="84">
        <f>SUM(D114:D121)</f>
        <v>12498053</v>
      </c>
      <c r="E113" s="84">
        <f>SUM(E114:E121)</f>
        <v>53825</v>
      </c>
      <c r="F113" s="94">
        <f>SUM(C113:E113)</f>
        <v>23551878</v>
      </c>
    </row>
    <row r="114" spans="1:6" ht="12" customHeight="1">
      <c r="A114" s="11" t="s">
        <v>80</v>
      </c>
      <c r="B114" s="87" t="s">
        <v>363</v>
      </c>
      <c r="C114" s="84"/>
      <c r="D114" s="84">
        <f>'5.1. sz. mell Önkorm'!D113</f>
        <v>11544000</v>
      </c>
      <c r="E114" s="84"/>
      <c r="F114" s="84"/>
    </row>
    <row r="115" spans="1:6" ht="12" customHeight="1">
      <c r="A115" s="11" t="s">
        <v>82</v>
      </c>
      <c r="B115" s="178" t="s">
        <v>279</v>
      </c>
      <c r="C115" s="84"/>
      <c r="D115" s="84"/>
      <c r="E115" s="84"/>
      <c r="F115" s="84"/>
    </row>
    <row r="116" spans="1:6" ht="22.5">
      <c r="A116" s="11" t="s">
        <v>111</v>
      </c>
      <c r="B116" s="54" t="s">
        <v>262</v>
      </c>
      <c r="C116" s="84"/>
      <c r="D116" s="84"/>
      <c r="E116" s="84"/>
      <c r="F116" s="84"/>
    </row>
    <row r="117" spans="1:6" ht="12" customHeight="1">
      <c r="A117" s="11" t="s">
        <v>112</v>
      </c>
      <c r="B117" s="54" t="s">
        <v>278</v>
      </c>
      <c r="C117" s="84"/>
      <c r="D117" s="84"/>
      <c r="E117" s="84">
        <f>'5.1. sz. mell Önkorm'!E116</f>
        <v>53825</v>
      </c>
      <c r="F117" s="84"/>
    </row>
    <row r="118" spans="1:6" ht="12" customHeight="1">
      <c r="A118" s="11" t="s">
        <v>113</v>
      </c>
      <c r="B118" s="54" t="s">
        <v>277</v>
      </c>
      <c r="C118" s="84"/>
      <c r="D118" s="84"/>
      <c r="E118" s="84"/>
      <c r="F118" s="84"/>
    </row>
    <row r="119" spans="1:6" ht="12" customHeight="1">
      <c r="A119" s="11" t="s">
        <v>270</v>
      </c>
      <c r="B119" s="54" t="s">
        <v>265</v>
      </c>
      <c r="C119" s="84"/>
      <c r="D119" s="84"/>
      <c r="E119" s="84"/>
      <c r="F119" s="84"/>
    </row>
    <row r="120" spans="1:6" ht="12" customHeight="1">
      <c r="A120" s="11" t="s">
        <v>271</v>
      </c>
      <c r="B120" s="54" t="s">
        <v>276</v>
      </c>
      <c r="C120" s="84"/>
      <c r="D120" s="84"/>
      <c r="E120" s="84"/>
      <c r="F120" s="84"/>
    </row>
    <row r="121" spans="1:6" ht="16.5" thickBot="1">
      <c r="A121" s="9" t="s">
        <v>272</v>
      </c>
      <c r="B121" s="54" t="s">
        <v>275</v>
      </c>
      <c r="C121" s="85">
        <v>11000000</v>
      </c>
      <c r="D121" s="94">
        <f>'5.1. sz. mell Önkorm'!D120+'5.2. sz. mell-Hivatal'!D65+'5.3. sz. mell-Óvoda'!D63</f>
        <v>954053</v>
      </c>
      <c r="E121" s="94"/>
      <c r="F121" s="94">
        <f>SUM(C121:E121)</f>
        <v>11954053</v>
      </c>
    </row>
    <row r="122" spans="1:6" ht="12" customHeight="1" thickBot="1">
      <c r="A122" s="16" t="s">
        <v>8</v>
      </c>
      <c r="B122" s="49" t="s">
        <v>280</v>
      </c>
      <c r="C122" s="91">
        <f>+C123+C124</f>
        <v>1524070</v>
      </c>
      <c r="D122" s="91">
        <f>+D123+D124</f>
        <v>33436836</v>
      </c>
      <c r="E122" s="91">
        <f>+E123+E124</f>
        <v>-9921522</v>
      </c>
      <c r="F122" s="91">
        <f>+F123+F124</f>
        <v>25039384</v>
      </c>
    </row>
    <row r="123" spans="1:6" ht="12" customHeight="1">
      <c r="A123" s="11" t="s">
        <v>53</v>
      </c>
      <c r="B123" s="5" t="s">
        <v>43</v>
      </c>
      <c r="C123" s="94">
        <f>'5.1. sz. mell Önkorm'!C122</f>
        <v>1524070</v>
      </c>
      <c r="D123" s="94">
        <f>'5.1. sz. mell Önkorm'!D122</f>
        <v>29833911</v>
      </c>
      <c r="E123" s="94">
        <f>'5.1. sz. mell Önkorm'!E122</f>
        <v>-9921522</v>
      </c>
      <c r="F123" s="94">
        <f>SUM(C123:E123)</f>
        <v>21436459</v>
      </c>
    </row>
    <row r="124" spans="1:6" ht="12" customHeight="1" thickBot="1">
      <c r="A124" s="12" t="s">
        <v>54</v>
      </c>
      <c r="B124" s="8" t="s">
        <v>44</v>
      </c>
      <c r="C124" s="95"/>
      <c r="D124" s="94">
        <f>'5.1. sz. mell Önkorm'!D123</f>
        <v>3602925</v>
      </c>
      <c r="E124" s="94"/>
      <c r="F124" s="94">
        <f>SUM(C124:E124)</f>
        <v>3602925</v>
      </c>
    </row>
    <row r="125" spans="1:6" ht="12" customHeight="1" thickBot="1">
      <c r="A125" s="16" t="s">
        <v>9</v>
      </c>
      <c r="B125" s="49" t="s">
        <v>281</v>
      </c>
      <c r="C125" s="91">
        <f>+C92+C108+C122</f>
        <v>320761802.94</v>
      </c>
      <c r="D125" s="91">
        <f>+D92+D108+D122</f>
        <v>279589805</v>
      </c>
      <c r="E125" s="91">
        <f>+E92+E108+E122</f>
        <v>8077571</v>
      </c>
      <c r="F125" s="91">
        <f>+F92+F108+F122</f>
        <v>608429178.94</v>
      </c>
    </row>
    <row r="126" spans="1:6" ht="12" customHeight="1" thickBot="1">
      <c r="A126" s="16" t="s">
        <v>10</v>
      </c>
      <c r="B126" s="49" t="s">
        <v>282</v>
      </c>
      <c r="C126" s="91">
        <f>+C127+C128+C129</f>
        <v>0</v>
      </c>
      <c r="D126" s="91">
        <f>+D127+D128+D129</f>
        <v>0</v>
      </c>
      <c r="E126" s="91"/>
      <c r="F126" s="91">
        <f>+F127+F128+F129</f>
        <v>0</v>
      </c>
    </row>
    <row r="127" spans="1:6" ht="12" customHeight="1">
      <c r="A127" s="11" t="s">
        <v>57</v>
      </c>
      <c r="B127" s="5" t="s">
        <v>283</v>
      </c>
      <c r="C127" s="84"/>
      <c r="D127" s="84"/>
      <c r="E127" s="84"/>
      <c r="F127" s="84"/>
    </row>
    <row r="128" spans="1:6" ht="12" customHeight="1">
      <c r="A128" s="11" t="s">
        <v>58</v>
      </c>
      <c r="B128" s="5" t="s">
        <v>284</v>
      </c>
      <c r="C128" s="84"/>
      <c r="D128" s="84"/>
      <c r="E128" s="84"/>
      <c r="F128" s="84"/>
    </row>
    <row r="129" spans="1:6" ht="12" customHeight="1" thickBot="1">
      <c r="A129" s="9" t="s">
        <v>59</v>
      </c>
      <c r="B129" s="3" t="s">
        <v>285</v>
      </c>
      <c r="C129" s="84"/>
      <c r="D129" s="84"/>
      <c r="E129" s="84"/>
      <c r="F129" s="84"/>
    </row>
    <row r="130" spans="1:6" ht="12" customHeight="1" thickBot="1">
      <c r="A130" s="16" t="s">
        <v>11</v>
      </c>
      <c r="B130" s="49" t="s">
        <v>329</v>
      </c>
      <c r="C130" s="91">
        <f>+C131+C132+C133+C134</f>
        <v>0</v>
      </c>
      <c r="D130" s="91">
        <f>+D131+D132+D133+D134</f>
        <v>0</v>
      </c>
      <c r="E130" s="91"/>
      <c r="F130" s="91">
        <f>+F131+F132+F133+F134</f>
        <v>0</v>
      </c>
    </row>
    <row r="131" spans="1:6" ht="12" customHeight="1">
      <c r="A131" s="11" t="s">
        <v>60</v>
      </c>
      <c r="B131" s="5" t="s">
        <v>286</v>
      </c>
      <c r="C131" s="84"/>
      <c r="D131" s="84"/>
      <c r="E131" s="84"/>
      <c r="F131" s="84"/>
    </row>
    <row r="132" spans="1:6" ht="12" customHeight="1">
      <c r="A132" s="11" t="s">
        <v>61</v>
      </c>
      <c r="B132" s="5" t="s">
        <v>287</v>
      </c>
      <c r="C132" s="84"/>
      <c r="D132" s="84"/>
      <c r="E132" s="84"/>
      <c r="F132" s="84"/>
    </row>
    <row r="133" spans="1:6" ht="12" customHeight="1">
      <c r="A133" s="11" t="s">
        <v>189</v>
      </c>
      <c r="B133" s="5" t="s">
        <v>288</v>
      </c>
      <c r="C133" s="84"/>
      <c r="D133" s="84"/>
      <c r="E133" s="84"/>
      <c r="F133" s="84"/>
    </row>
    <row r="134" spans="1:6" ht="12" customHeight="1" thickBot="1">
      <c r="A134" s="9" t="s">
        <v>190</v>
      </c>
      <c r="B134" s="3" t="s">
        <v>289</v>
      </c>
      <c r="C134" s="84"/>
      <c r="D134" s="84"/>
      <c r="E134" s="84"/>
      <c r="F134" s="84"/>
    </row>
    <row r="135" spans="1:6" ht="12" customHeight="1" thickBot="1">
      <c r="A135" s="16" t="s">
        <v>12</v>
      </c>
      <c r="B135" s="49" t="s">
        <v>290</v>
      </c>
      <c r="C135" s="97">
        <f>+C136+C137+C138+C139+C140</f>
        <v>158555211</v>
      </c>
      <c r="D135" s="97">
        <f>+D136+D137+D138+D139+D140</f>
        <v>6184855</v>
      </c>
      <c r="E135" s="97">
        <f>+E136+E137+E138+E139+E140</f>
        <v>1500000</v>
      </c>
      <c r="F135" s="97">
        <f>+F136+F137+F138+F139+F140</f>
        <v>166240066</v>
      </c>
    </row>
    <row r="136" spans="1:6" ht="12" customHeight="1">
      <c r="A136" s="11" t="s">
        <v>62</v>
      </c>
      <c r="B136" s="5" t="s">
        <v>291</v>
      </c>
      <c r="C136" s="84"/>
      <c r="D136" s="84">
        <f>'5.1. sz. mell Önkorm'!D135</f>
        <v>0</v>
      </c>
      <c r="E136" s="323"/>
      <c r="F136" s="94">
        <f>SUM(C136:E136)</f>
        <v>0</v>
      </c>
    </row>
    <row r="137" spans="1:6" ht="12" customHeight="1">
      <c r="A137" s="11" t="s">
        <v>63</v>
      </c>
      <c r="B137" s="5" t="s">
        <v>301</v>
      </c>
      <c r="C137" s="84"/>
      <c r="D137" s="84">
        <f>'5.1. sz. mell Önkorm'!D136</f>
        <v>4208600</v>
      </c>
      <c r="E137" s="323"/>
      <c r="F137" s="94">
        <f>SUM(C137:E137)</f>
        <v>4208600</v>
      </c>
    </row>
    <row r="138" spans="1:6" ht="12" customHeight="1">
      <c r="A138" s="11" t="s">
        <v>202</v>
      </c>
      <c r="B138" s="5" t="s">
        <v>365</v>
      </c>
      <c r="C138" s="84">
        <f>'5.1. sz. mell Önkorm'!C137</f>
        <v>158555211</v>
      </c>
      <c r="D138" s="84">
        <f>'5.1. sz. mell Önkorm'!D137</f>
        <v>1976255</v>
      </c>
      <c r="E138" s="84">
        <f>'5.1. sz. mell Önkorm'!E137</f>
        <v>1500000</v>
      </c>
      <c r="F138" s="94">
        <f>SUM(C138:E138)</f>
        <v>162031466</v>
      </c>
    </row>
    <row r="139" spans="1:6" ht="12" customHeight="1">
      <c r="A139" s="11" t="s">
        <v>203</v>
      </c>
      <c r="B139" s="5" t="s">
        <v>292</v>
      </c>
      <c r="C139" s="84"/>
      <c r="D139" s="84"/>
      <c r="E139" s="84"/>
      <c r="F139" s="84"/>
    </row>
    <row r="140" spans="1:6" ht="12" customHeight="1" thickBot="1">
      <c r="A140" s="11" t="s">
        <v>364</v>
      </c>
      <c r="B140" s="5" t="s">
        <v>293</v>
      </c>
      <c r="C140" s="84">
        <f>'5.1. sz. mell Önkorm'!C139</f>
        <v>0</v>
      </c>
      <c r="D140" s="84">
        <f>'5.1. sz. mell Önkorm'!D139</f>
        <v>0</v>
      </c>
      <c r="E140" s="323"/>
      <c r="F140" s="94">
        <f>SUM(C140:E140)</f>
        <v>0</v>
      </c>
    </row>
    <row r="141" spans="1:6" ht="12" customHeight="1" thickBot="1">
      <c r="A141" s="16" t="s">
        <v>13</v>
      </c>
      <c r="B141" s="49" t="s">
        <v>294</v>
      </c>
      <c r="C141" s="99">
        <f>+C142+C143+C144+C145</f>
        <v>0</v>
      </c>
      <c r="D141" s="99">
        <f>+D142+D143+D144+D145</f>
        <v>0</v>
      </c>
      <c r="E141" s="99"/>
      <c r="F141" s="99"/>
    </row>
    <row r="142" spans="1:6" ht="12" customHeight="1">
      <c r="A142" s="11" t="s">
        <v>104</v>
      </c>
      <c r="B142" s="5" t="s">
        <v>295</v>
      </c>
      <c r="C142" s="84"/>
      <c r="D142" s="84"/>
      <c r="E142" s="84"/>
      <c r="F142" s="84"/>
    </row>
    <row r="143" spans="1:6" ht="12" customHeight="1">
      <c r="A143" s="11" t="s">
        <v>105</v>
      </c>
      <c r="B143" s="5" t="s">
        <v>296</v>
      </c>
      <c r="C143" s="84"/>
      <c r="D143" s="84"/>
      <c r="E143" s="84"/>
      <c r="F143" s="84"/>
    </row>
    <row r="144" spans="1:6" ht="12" customHeight="1">
      <c r="A144" s="11" t="s">
        <v>125</v>
      </c>
      <c r="B144" s="5" t="s">
        <v>297</v>
      </c>
      <c r="C144" s="84"/>
      <c r="D144" s="84"/>
      <c r="E144" s="84"/>
      <c r="F144" s="84"/>
    </row>
    <row r="145" spans="1:6" ht="12" customHeight="1" thickBot="1">
      <c r="A145" s="11" t="s">
        <v>205</v>
      </c>
      <c r="B145" s="5" t="s">
        <v>298</v>
      </c>
      <c r="C145" s="84"/>
      <c r="D145" s="84"/>
      <c r="E145" s="84"/>
      <c r="F145" s="84"/>
    </row>
    <row r="146" spans="1:10" ht="15" customHeight="1" thickBot="1">
      <c r="A146" s="16" t="s">
        <v>14</v>
      </c>
      <c r="B146" s="49" t="s">
        <v>299</v>
      </c>
      <c r="C146" s="194">
        <f>+C126+C130+C135+C141</f>
        <v>158555211</v>
      </c>
      <c r="D146" s="194">
        <f>+D126+D130+D135+D141</f>
        <v>6184855</v>
      </c>
      <c r="E146" s="194">
        <f>+E126+E130+E135+E141</f>
        <v>1500000</v>
      </c>
      <c r="F146" s="194">
        <f>+F126+F130+F135+F141</f>
        <v>166240066</v>
      </c>
      <c r="G146" s="195"/>
      <c r="H146" s="196"/>
      <c r="I146" s="196"/>
      <c r="J146" s="196"/>
    </row>
    <row r="147" spans="1:6" s="181" customFormat="1" ht="12.75" customHeight="1" thickBot="1">
      <c r="A147" s="89" t="s">
        <v>15</v>
      </c>
      <c r="B147" s="159" t="s">
        <v>300</v>
      </c>
      <c r="C147" s="194">
        <f>+C125+C146</f>
        <v>479317013.94</v>
      </c>
      <c r="D147" s="194">
        <f>+D125+D146</f>
        <v>285774660</v>
      </c>
      <c r="E147" s="194">
        <f>+E125+E146</f>
        <v>9577571</v>
      </c>
      <c r="F147" s="194">
        <f>+F125+F146</f>
        <v>774669244.94</v>
      </c>
    </row>
    <row r="148" ht="7.5" customHeight="1"/>
    <row r="149" spans="1:6" ht="15.75">
      <c r="A149" s="331" t="s">
        <v>302</v>
      </c>
      <c r="B149" s="331"/>
      <c r="C149" s="331"/>
      <c r="D149" s="331"/>
      <c r="E149" s="331"/>
      <c r="F149" s="331"/>
    </row>
    <row r="150" spans="1:6" ht="16.5" thickBot="1">
      <c r="A150" s="328" t="s">
        <v>89</v>
      </c>
      <c r="B150" s="328"/>
      <c r="C150" s="100" t="s">
        <v>374</v>
      </c>
      <c r="D150" s="100"/>
      <c r="E150" s="100"/>
      <c r="F150" s="100"/>
    </row>
    <row r="151" spans="1:6" ht="21.75" thickBot="1">
      <c r="A151" s="16">
        <v>1</v>
      </c>
      <c r="B151" s="21" t="s">
        <v>303</v>
      </c>
      <c r="C151" s="91">
        <f>+C62-C125</f>
        <v>-11999999.939999998</v>
      </c>
      <c r="D151" s="91">
        <f>+D62-D125</f>
        <v>-110239103</v>
      </c>
      <c r="E151" s="91">
        <f>+E62-E125</f>
        <v>14921</v>
      </c>
      <c r="F151" s="91">
        <f>+F62-F125</f>
        <v>-122224181.94000006</v>
      </c>
    </row>
    <row r="152" spans="1:6" ht="21.75" thickBot="1">
      <c r="A152" s="16" t="s">
        <v>7</v>
      </c>
      <c r="B152" s="21" t="s">
        <v>304</v>
      </c>
      <c r="C152" s="91">
        <f>+C86-C146</f>
        <v>12000000</v>
      </c>
      <c r="D152" s="91">
        <f>+D86-D146</f>
        <v>110239103</v>
      </c>
      <c r="E152" s="91">
        <f>+E86-E146</f>
        <v>-14921</v>
      </c>
      <c r="F152" s="91">
        <f>+F86-F146</f>
        <v>122224182</v>
      </c>
    </row>
  </sheetData>
  <sheetProtection/>
  <mergeCells count="8">
    <mergeCell ref="B1:F1"/>
    <mergeCell ref="A88:F88"/>
    <mergeCell ref="A150:B150"/>
    <mergeCell ref="A4:B4"/>
    <mergeCell ref="A89:B89"/>
    <mergeCell ref="A2:F2"/>
    <mergeCell ref="A3:F3"/>
    <mergeCell ref="A149:F149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80" r:id="rId1"/>
  <headerFooter alignWithMargins="0">
    <oddFooter>&amp;CMódosította a 3/2021. (II.26.) önkormányzati rendelet.  Hatályos: 2021. február 27. napjától.</oddFooter>
  </headerFooter>
  <rowBreaks count="1" manualBreakCount="1">
    <brk id="8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="115" zoomScaleNormal="115" workbookViewId="0" topLeftCell="A70">
      <selection activeCell="K100" sqref="K100"/>
    </sheetView>
  </sheetViews>
  <sheetFormatPr defaultColWidth="9.00390625" defaultRowHeight="12.75"/>
  <cols>
    <col min="1" max="1" width="9.50390625" style="160" customWidth="1"/>
    <col min="2" max="2" width="63.375" style="160" customWidth="1"/>
    <col min="3" max="5" width="13.625" style="161" customWidth="1"/>
    <col min="6" max="6" width="13.50390625" style="179" bestFit="1" customWidth="1"/>
    <col min="7" max="7" width="8.00390625" style="179" customWidth="1"/>
    <col min="8" max="8" width="7.875" style="179" customWidth="1"/>
    <col min="9" max="16384" width="9.375" style="179" customWidth="1"/>
  </cols>
  <sheetData>
    <row r="1" spans="3:8" ht="15.75">
      <c r="C1" s="326" t="s">
        <v>472</v>
      </c>
      <c r="D1" s="326"/>
      <c r="E1" s="326"/>
      <c r="F1" s="326"/>
      <c r="G1" s="326"/>
      <c r="H1" s="326"/>
    </row>
    <row r="2" spans="1:8" ht="45" customHeight="1">
      <c r="A2" s="330" t="s">
        <v>445</v>
      </c>
      <c r="B2" s="330"/>
      <c r="C2" s="330"/>
      <c r="D2" s="330"/>
      <c r="E2" s="330"/>
      <c r="F2" s="330"/>
      <c r="G2" s="330"/>
      <c r="H2" s="330"/>
    </row>
    <row r="3" spans="1:8" ht="15.75">
      <c r="A3" s="327" t="s">
        <v>4</v>
      </c>
      <c r="B3" s="327"/>
      <c r="C3" s="327"/>
      <c r="D3" s="327"/>
      <c r="E3" s="327"/>
      <c r="F3" s="327"/>
      <c r="G3" s="327"/>
      <c r="H3" s="327"/>
    </row>
    <row r="4" spans="1:8" ht="16.5" thickBot="1">
      <c r="A4" s="328"/>
      <c r="B4" s="328"/>
      <c r="C4" s="333" t="s">
        <v>374</v>
      </c>
      <c r="D4" s="333"/>
      <c r="E4" s="333"/>
      <c r="F4" s="333"/>
      <c r="G4" s="333"/>
      <c r="H4" s="333"/>
    </row>
    <row r="5" spans="1:8" ht="37.5" customHeight="1" thickBot="1">
      <c r="A5" s="19" t="s">
        <v>52</v>
      </c>
      <c r="B5" s="20" t="s">
        <v>5</v>
      </c>
      <c r="C5" s="26" t="s">
        <v>438</v>
      </c>
      <c r="D5" s="266" t="s">
        <v>439</v>
      </c>
      <c r="E5" s="298" t="s">
        <v>464</v>
      </c>
      <c r="F5" s="265" t="s">
        <v>377</v>
      </c>
      <c r="G5" s="265" t="s">
        <v>404</v>
      </c>
      <c r="H5" s="265" t="s">
        <v>403</v>
      </c>
    </row>
    <row r="6" spans="1:8" s="180" customFormat="1" ht="12" customHeight="1" thickBot="1">
      <c r="A6" s="174">
        <v>1</v>
      </c>
      <c r="B6" s="175">
        <v>2</v>
      </c>
      <c r="C6" s="176">
        <v>3</v>
      </c>
      <c r="D6" s="176">
        <v>4</v>
      </c>
      <c r="E6" s="176"/>
      <c r="F6" s="176">
        <v>6</v>
      </c>
      <c r="G6" s="176">
        <v>7</v>
      </c>
      <c r="H6" s="176">
        <v>8</v>
      </c>
    </row>
    <row r="7" spans="1:8" s="181" customFormat="1" ht="12" customHeight="1" thickBot="1">
      <c r="A7" s="16" t="s">
        <v>6</v>
      </c>
      <c r="B7" s="17" t="s">
        <v>145</v>
      </c>
      <c r="C7" s="91">
        <f>'1.sz.mell.összevont mérl.'!C7</f>
        <v>105215003</v>
      </c>
      <c r="D7" s="91">
        <f>'1.sz.mell.összevont mérl.'!D7</f>
        <v>14772410</v>
      </c>
      <c r="E7" s="91">
        <f>'1.sz.mell.összevont mérl.'!E7</f>
        <v>-2890494</v>
      </c>
      <c r="F7" s="91">
        <f aca="true" t="shared" si="0" ref="F7:F14">SUM(C7:E7)</f>
        <v>117096919</v>
      </c>
      <c r="G7" s="91"/>
      <c r="H7" s="91"/>
    </row>
    <row r="8" spans="1:8" s="181" customFormat="1" ht="12" customHeight="1" thickBot="1">
      <c r="A8" s="16" t="s">
        <v>7</v>
      </c>
      <c r="B8" s="86" t="s">
        <v>152</v>
      </c>
      <c r="C8" s="91">
        <f>C9</f>
        <v>22403000</v>
      </c>
      <c r="D8" s="91">
        <f>D9</f>
        <v>26294773</v>
      </c>
      <c r="E8" s="91">
        <f>E9</f>
        <v>0</v>
      </c>
      <c r="F8" s="91">
        <f t="shared" si="0"/>
        <v>48697773</v>
      </c>
      <c r="G8" s="91"/>
      <c r="H8" s="91"/>
    </row>
    <row r="9" spans="1:8" s="181" customFormat="1" ht="12" customHeight="1">
      <c r="A9" s="10" t="s">
        <v>74</v>
      </c>
      <c r="B9" s="183" t="s">
        <v>155</v>
      </c>
      <c r="C9" s="94">
        <f>SUM(C10:C12)</f>
        <v>22403000</v>
      </c>
      <c r="D9" s="94">
        <f>SUM(D10:D12)</f>
        <v>26294773</v>
      </c>
      <c r="E9" s="94">
        <f>SUM(E10:E12)</f>
        <v>0</v>
      </c>
      <c r="F9" s="94">
        <f t="shared" si="0"/>
        <v>48697773</v>
      </c>
      <c r="G9" s="94"/>
      <c r="H9" s="94"/>
    </row>
    <row r="10" spans="1:8" s="181" customFormat="1" ht="12" customHeight="1">
      <c r="A10" s="12"/>
      <c r="B10" s="182" t="s">
        <v>408</v>
      </c>
      <c r="C10" s="94"/>
      <c r="D10" s="94">
        <v>551689</v>
      </c>
      <c r="E10" s="94"/>
      <c r="F10" s="94">
        <f t="shared" si="0"/>
        <v>551689</v>
      </c>
      <c r="G10" s="94"/>
      <c r="H10" s="94"/>
    </row>
    <row r="11" spans="1:8" s="181" customFormat="1" ht="12" customHeight="1">
      <c r="A11" s="12"/>
      <c r="B11" s="182" t="s">
        <v>448</v>
      </c>
      <c r="C11" s="94"/>
      <c r="D11" s="94">
        <v>23980584</v>
      </c>
      <c r="E11" s="94"/>
      <c r="F11" s="94">
        <f t="shared" si="0"/>
        <v>23980584</v>
      </c>
      <c r="G11" s="94"/>
      <c r="H11" s="94"/>
    </row>
    <row r="12" spans="1:8" s="181" customFormat="1" ht="12" customHeight="1" thickBot="1">
      <c r="A12" s="12"/>
      <c r="B12" s="184" t="s">
        <v>446</v>
      </c>
      <c r="C12" s="94">
        <v>22403000</v>
      </c>
      <c r="D12" s="94">
        <v>1762500</v>
      </c>
      <c r="E12" s="94"/>
      <c r="F12" s="94">
        <f t="shared" si="0"/>
        <v>24165500</v>
      </c>
      <c r="G12" s="94"/>
      <c r="H12" s="94"/>
    </row>
    <row r="13" spans="1:8" s="181" customFormat="1" ht="12" customHeight="1" thickBot="1">
      <c r="A13" s="16">
        <v>3</v>
      </c>
      <c r="B13" s="17" t="s">
        <v>157</v>
      </c>
      <c r="C13" s="91">
        <f>C14</f>
        <v>0</v>
      </c>
      <c r="D13" s="91">
        <f>D14</f>
        <v>124739519</v>
      </c>
      <c r="E13" s="91">
        <f>E14</f>
        <v>10135707</v>
      </c>
      <c r="F13" s="91">
        <f t="shared" si="0"/>
        <v>134875226</v>
      </c>
      <c r="G13" s="91">
        <f>G14</f>
        <v>0</v>
      </c>
      <c r="H13" s="91">
        <f>H14</f>
        <v>0</v>
      </c>
    </row>
    <row r="14" spans="1:8" s="181" customFormat="1" ht="12" customHeight="1" thickBot="1">
      <c r="A14" s="11" t="s">
        <v>409</v>
      </c>
      <c r="B14" s="182" t="s">
        <v>160</v>
      </c>
      <c r="C14" s="94"/>
      <c r="D14" s="94">
        <f>'1.sz.mell.összevont mérl.'!D26</f>
        <v>124739519</v>
      </c>
      <c r="E14" s="94">
        <f>'1.sz.mell.összevont mérl.'!E26</f>
        <v>10135707</v>
      </c>
      <c r="F14" s="94">
        <f t="shared" si="0"/>
        <v>134875226</v>
      </c>
      <c r="G14" s="94"/>
      <c r="H14" s="94"/>
    </row>
    <row r="15" spans="1:8" s="181" customFormat="1" ht="12" customHeight="1" thickBot="1">
      <c r="A15" s="16" t="s">
        <v>96</v>
      </c>
      <c r="B15" s="17" t="s">
        <v>162</v>
      </c>
      <c r="C15" s="97">
        <f>SUM(C16,C19:C21)</f>
        <v>170000000</v>
      </c>
      <c r="D15" s="97">
        <f>SUM(D16,D19:D21)</f>
        <v>-8000000</v>
      </c>
      <c r="E15" s="97">
        <f>SUM(E16,E19:E21)</f>
        <v>0</v>
      </c>
      <c r="F15" s="97">
        <f>SUM(F16,F19:F21)</f>
        <v>162000000</v>
      </c>
      <c r="G15" s="97"/>
      <c r="H15" s="97"/>
    </row>
    <row r="16" spans="1:8" s="181" customFormat="1" ht="12" customHeight="1">
      <c r="A16" s="11" t="s">
        <v>163</v>
      </c>
      <c r="B16" s="182" t="s">
        <v>169</v>
      </c>
      <c r="C16" s="94">
        <f>SUM(C17:C18)</f>
        <v>161200000</v>
      </c>
      <c r="D16" s="94">
        <f>SUM(D17:D18)</f>
        <v>0</v>
      </c>
      <c r="E16" s="94">
        <f>SUM(E17:E18)</f>
        <v>0</v>
      </c>
      <c r="F16" s="94">
        <f aca="true" t="shared" si="1" ref="F16:F21">SUM(C16:E16)</f>
        <v>161200000</v>
      </c>
      <c r="G16" s="94"/>
      <c r="H16" s="94"/>
    </row>
    <row r="17" spans="1:8" s="181" customFormat="1" ht="12" customHeight="1">
      <c r="A17" s="10" t="s">
        <v>164</v>
      </c>
      <c r="B17" s="183" t="s">
        <v>170</v>
      </c>
      <c r="C17" s="94">
        <v>25200000</v>
      </c>
      <c r="D17" s="94"/>
      <c r="E17" s="94"/>
      <c r="F17" s="94">
        <f t="shared" si="1"/>
        <v>25200000</v>
      </c>
      <c r="G17" s="94"/>
      <c r="H17" s="94"/>
    </row>
    <row r="18" spans="1:8" s="181" customFormat="1" ht="12" customHeight="1">
      <c r="A18" s="10" t="s">
        <v>165</v>
      </c>
      <c r="B18" s="183" t="s">
        <v>171</v>
      </c>
      <c r="C18" s="94">
        <v>136000000</v>
      </c>
      <c r="D18" s="94"/>
      <c r="E18" s="94"/>
      <c r="F18" s="94">
        <f t="shared" si="1"/>
        <v>136000000</v>
      </c>
      <c r="G18" s="94"/>
      <c r="H18" s="94"/>
    </row>
    <row r="19" spans="1:8" s="181" customFormat="1" ht="12" customHeight="1">
      <c r="A19" s="10" t="s">
        <v>166</v>
      </c>
      <c r="B19" s="183" t="s">
        <v>172</v>
      </c>
      <c r="C19" s="94">
        <v>8000000</v>
      </c>
      <c r="D19" s="94">
        <v>-8000000</v>
      </c>
      <c r="E19" s="94"/>
      <c r="F19" s="94">
        <f t="shared" si="1"/>
        <v>0</v>
      </c>
      <c r="G19" s="94"/>
      <c r="H19" s="94"/>
    </row>
    <row r="20" spans="1:8" s="181" customFormat="1" ht="12" customHeight="1">
      <c r="A20" s="10" t="s">
        <v>167</v>
      </c>
      <c r="B20" s="183" t="s">
        <v>173</v>
      </c>
      <c r="C20" s="94">
        <f>'5.1. sz. mell Önkorm'!C34</f>
        <v>300000</v>
      </c>
      <c r="D20" s="94"/>
      <c r="E20" s="94"/>
      <c r="F20" s="94">
        <f t="shared" si="1"/>
        <v>300000</v>
      </c>
      <c r="G20" s="94"/>
      <c r="H20" s="94"/>
    </row>
    <row r="21" spans="1:8" s="181" customFormat="1" ht="12" customHeight="1" thickBot="1">
      <c r="A21" s="12" t="s">
        <v>168</v>
      </c>
      <c r="B21" s="184" t="s">
        <v>174</v>
      </c>
      <c r="C21" s="94">
        <f>'5.1. sz. mell Önkorm'!C35</f>
        <v>500000</v>
      </c>
      <c r="D21" s="94"/>
      <c r="E21" s="94"/>
      <c r="F21" s="94">
        <f t="shared" si="1"/>
        <v>500000</v>
      </c>
      <c r="G21" s="94"/>
      <c r="H21" s="94"/>
    </row>
    <row r="22" spans="1:8" s="181" customFormat="1" ht="12" customHeight="1" thickBot="1">
      <c r="A22" s="16" t="s">
        <v>10</v>
      </c>
      <c r="B22" s="17" t="s">
        <v>175</v>
      </c>
      <c r="C22" s="91">
        <f>SUM(C28,C31)</f>
        <v>11143800</v>
      </c>
      <c r="D22" s="91">
        <f>SUM(D28,D31)</f>
        <v>0</v>
      </c>
      <c r="E22" s="91">
        <f>SUM(E28,E31)</f>
        <v>847279</v>
      </c>
      <c r="F22" s="91">
        <f>SUM(F28,F31)</f>
        <v>11181079</v>
      </c>
      <c r="G22" s="91"/>
      <c r="H22" s="91"/>
    </row>
    <row r="23" spans="1:8" s="181" customFormat="1" ht="12" customHeight="1">
      <c r="A23" s="11" t="s">
        <v>57</v>
      </c>
      <c r="B23" s="182" t="s">
        <v>378</v>
      </c>
      <c r="C23" s="94">
        <v>2286000</v>
      </c>
      <c r="D23" s="94"/>
      <c r="E23" s="94"/>
      <c r="F23" s="94">
        <f>SUM(C23:E23)</f>
        <v>2286000</v>
      </c>
      <c r="G23" s="94"/>
      <c r="H23" s="94"/>
    </row>
    <row r="24" spans="1:8" s="181" customFormat="1" ht="12" customHeight="1">
      <c r="A24" s="11"/>
      <c r="B24" s="182" t="s">
        <v>419</v>
      </c>
      <c r="C24" s="94">
        <v>250000</v>
      </c>
      <c r="D24" s="94"/>
      <c r="E24" s="94"/>
      <c r="F24" s="94">
        <f>SUM(C24:E24)</f>
        <v>250000</v>
      </c>
      <c r="G24" s="94"/>
      <c r="H24" s="94"/>
    </row>
    <row r="25" spans="1:8" s="181" customFormat="1" ht="12" customHeight="1">
      <c r="A25" s="11"/>
      <c r="B25" s="182" t="s">
        <v>447</v>
      </c>
      <c r="C25" s="94">
        <v>810000</v>
      </c>
      <c r="D25" s="94"/>
      <c r="E25" s="94"/>
      <c r="F25" s="94"/>
      <c r="G25" s="94"/>
      <c r="H25" s="94"/>
    </row>
    <row r="26" spans="1:8" s="181" customFormat="1" ht="12" customHeight="1">
      <c r="A26" s="11"/>
      <c r="B26" s="182" t="s">
        <v>420</v>
      </c>
      <c r="C26" s="94">
        <v>177800</v>
      </c>
      <c r="D26" s="94"/>
      <c r="E26" s="94"/>
      <c r="F26" s="94">
        <f>SUM(C26:E26)</f>
        <v>177800</v>
      </c>
      <c r="G26" s="94"/>
      <c r="H26" s="94"/>
    </row>
    <row r="27" spans="1:8" s="181" customFormat="1" ht="12" customHeight="1" thickBot="1">
      <c r="A27" s="10" t="s">
        <v>58</v>
      </c>
      <c r="B27" s="183" t="s">
        <v>379</v>
      </c>
      <c r="C27" s="94">
        <v>1140000</v>
      </c>
      <c r="D27" s="94"/>
      <c r="E27" s="94"/>
      <c r="F27" s="94">
        <f>SUM(C27:E27)</f>
        <v>1140000</v>
      </c>
      <c r="G27" s="94"/>
      <c r="H27" s="94"/>
    </row>
    <row r="28" spans="1:8" s="181" customFormat="1" ht="12" customHeight="1" thickBot="1">
      <c r="A28" s="16"/>
      <c r="B28" s="17" t="s">
        <v>401</v>
      </c>
      <c r="C28" s="91">
        <f>SUM(C23:C27)</f>
        <v>4663800</v>
      </c>
      <c r="D28" s="91">
        <f>SUM(D23:D27)</f>
        <v>0</v>
      </c>
      <c r="E28" s="91">
        <f>SUM(E23:E27)</f>
        <v>0</v>
      </c>
      <c r="F28" s="91">
        <f>SUM(F23:F27)</f>
        <v>3853800</v>
      </c>
      <c r="G28" s="91"/>
      <c r="H28" s="91"/>
    </row>
    <row r="29" spans="1:8" s="181" customFormat="1" ht="12" customHeight="1">
      <c r="A29" s="10"/>
      <c r="B29" s="183" t="s">
        <v>399</v>
      </c>
      <c r="C29" s="94">
        <v>5080000</v>
      </c>
      <c r="D29" s="94"/>
      <c r="E29" s="94">
        <v>847279</v>
      </c>
      <c r="F29" s="94">
        <f>SUM(C29:E29)</f>
        <v>5927279</v>
      </c>
      <c r="G29" s="94"/>
      <c r="H29" s="94"/>
    </row>
    <row r="30" spans="1:8" s="181" customFormat="1" ht="12" customHeight="1" thickBot="1">
      <c r="A30" s="10"/>
      <c r="B30" s="183" t="s">
        <v>400</v>
      </c>
      <c r="C30" s="94">
        <v>1400000</v>
      </c>
      <c r="D30" s="94"/>
      <c r="E30" s="94"/>
      <c r="F30" s="94">
        <f>SUM(C30:E30)</f>
        <v>1400000</v>
      </c>
      <c r="G30" s="94"/>
      <c r="H30" s="94"/>
    </row>
    <row r="31" spans="1:8" s="181" customFormat="1" ht="12" customHeight="1" thickBot="1">
      <c r="A31" s="16"/>
      <c r="B31" s="17" t="s">
        <v>402</v>
      </c>
      <c r="C31" s="91">
        <f>SUM(C29:C30)</f>
        <v>6480000</v>
      </c>
      <c r="D31" s="91">
        <f>SUM(D29:D30)</f>
        <v>0</v>
      </c>
      <c r="E31" s="91">
        <f>SUM(E29:E30)</f>
        <v>847279</v>
      </c>
      <c r="F31" s="91">
        <f>SUM(F29:F30)</f>
        <v>7327279</v>
      </c>
      <c r="G31" s="91"/>
      <c r="H31" s="91"/>
    </row>
    <row r="32" spans="1:8" s="181" customFormat="1" ht="12" customHeight="1" thickBot="1">
      <c r="A32" s="16"/>
      <c r="B32" s="17" t="s">
        <v>307</v>
      </c>
      <c r="C32" s="91">
        <f>C33</f>
        <v>0</v>
      </c>
      <c r="D32" s="91">
        <f>D33</f>
        <v>0</v>
      </c>
      <c r="E32" s="91">
        <f>E33</f>
        <v>0</v>
      </c>
      <c r="F32" s="91">
        <f>SUM(C32:E32)</f>
        <v>0</v>
      </c>
      <c r="G32" s="91"/>
      <c r="H32" s="91"/>
    </row>
    <row r="33" spans="1:8" s="181" customFormat="1" ht="12" customHeight="1" thickBot="1">
      <c r="A33" s="16"/>
      <c r="B33" s="300" t="s">
        <v>199</v>
      </c>
      <c r="C33" s="291"/>
      <c r="D33" s="291"/>
      <c r="E33" s="291"/>
      <c r="F33" s="291">
        <f>SUM(C33:E33)</f>
        <v>0</v>
      </c>
      <c r="G33" s="91"/>
      <c r="H33" s="91"/>
    </row>
    <row r="34" spans="1:8" s="322" customFormat="1" ht="12" customHeight="1" thickBot="1">
      <c r="A34" s="321"/>
      <c r="B34" s="49" t="s">
        <v>345</v>
      </c>
      <c r="C34" s="97"/>
      <c r="D34" s="97">
        <f>D35</f>
        <v>11544000</v>
      </c>
      <c r="E34" s="97">
        <f>E35</f>
        <v>0</v>
      </c>
      <c r="F34" s="301">
        <f>SUM(C34:E34)</f>
        <v>11544000</v>
      </c>
      <c r="G34" s="97"/>
      <c r="H34" s="97"/>
    </row>
    <row r="35" spans="1:8" s="181" customFormat="1" ht="12" customHeight="1" thickBot="1">
      <c r="A35" s="16"/>
      <c r="B35" s="300" t="s">
        <v>463</v>
      </c>
      <c r="C35" s="291"/>
      <c r="D35" s="291">
        <v>11544000</v>
      </c>
      <c r="E35" s="291"/>
      <c r="F35" s="94">
        <f>SUM(C35:E35)</f>
        <v>11544000</v>
      </c>
      <c r="G35" s="91"/>
      <c r="H35" s="91"/>
    </row>
    <row r="36" spans="1:8" s="181" customFormat="1" ht="12" customHeight="1" thickBot="1">
      <c r="A36" s="16" t="s">
        <v>14</v>
      </c>
      <c r="B36" s="17" t="s">
        <v>209</v>
      </c>
      <c r="C36" s="97">
        <f>SUM(C7:C8,C13,C15,C22,C32)</f>
        <v>308761803</v>
      </c>
      <c r="D36" s="97">
        <f>SUM(D7:D8,D13,D15,D22,D32,D34)</f>
        <v>169350702</v>
      </c>
      <c r="E36" s="97">
        <f>SUM(E7:E8,E13,E15,E22,E32,E34)</f>
        <v>8092492</v>
      </c>
      <c r="F36" s="97">
        <f>SUM(F7:F8,F13,F15,F22,F32)</f>
        <v>473850997</v>
      </c>
      <c r="G36" s="97">
        <f>SUM(G7:G8,G13,G15,G22)</f>
        <v>0</v>
      </c>
      <c r="H36" s="97">
        <f>SUM(H7:H8,H13,H15,H22)</f>
        <v>0</v>
      </c>
    </row>
    <row r="37" spans="1:8" s="181" customFormat="1" ht="15.75" customHeight="1" thickBot="1">
      <c r="A37" s="185" t="s">
        <v>241</v>
      </c>
      <c r="B37" s="190" t="s">
        <v>242</v>
      </c>
      <c r="C37" s="97">
        <v>12000000</v>
      </c>
      <c r="D37" s="97">
        <v>114447703</v>
      </c>
      <c r="E37" s="97">
        <v>-14921</v>
      </c>
      <c r="F37" s="97">
        <f>SUM(C37:E37)</f>
        <v>126432782</v>
      </c>
      <c r="G37" s="97"/>
      <c r="H37" s="97"/>
    </row>
    <row r="38" spans="1:8" s="181" customFormat="1" ht="16.5" customHeight="1" thickBot="1">
      <c r="A38" s="191" t="s">
        <v>255</v>
      </c>
      <c r="B38" s="192" t="s">
        <v>243</v>
      </c>
      <c r="C38" s="97">
        <f>+C36+C37</f>
        <v>320761803</v>
      </c>
      <c r="D38" s="97">
        <f>+D36+D37</f>
        <v>283798405</v>
      </c>
      <c r="E38" s="97">
        <f>+E36+E37</f>
        <v>8077571</v>
      </c>
      <c r="F38" s="97">
        <f>SUM(C38:E38)</f>
        <v>612637779</v>
      </c>
      <c r="G38" s="97"/>
      <c r="H38" s="97"/>
    </row>
    <row r="39" spans="1:8" s="181" customFormat="1" ht="16.5" customHeight="1">
      <c r="A39" s="294"/>
      <c r="B39" s="294"/>
      <c r="C39" s="295"/>
      <c r="D39" s="295"/>
      <c r="E39" s="295"/>
      <c r="F39" s="295"/>
      <c r="G39" s="295"/>
      <c r="H39" s="295"/>
    </row>
    <row r="40" spans="1:8" s="181" customFormat="1" ht="16.5" customHeight="1">
      <c r="A40" s="294"/>
      <c r="B40" s="294"/>
      <c r="C40" s="295"/>
      <c r="D40" s="295"/>
      <c r="E40" s="295"/>
      <c r="F40" s="295"/>
      <c r="G40" s="295"/>
      <c r="H40" s="295"/>
    </row>
    <row r="41" spans="1:8" s="181" customFormat="1" ht="16.5" customHeight="1">
      <c r="A41" s="294"/>
      <c r="B41" s="294"/>
      <c r="C41" s="295"/>
      <c r="D41" s="295"/>
      <c r="E41" s="295"/>
      <c r="F41" s="295"/>
      <c r="G41" s="295"/>
      <c r="H41" s="295"/>
    </row>
    <row r="42" spans="1:11" ht="12.75" customHeight="1">
      <c r="A42" s="327" t="s">
        <v>34</v>
      </c>
      <c r="B42" s="327"/>
      <c r="C42" s="327"/>
      <c r="D42" s="327"/>
      <c r="E42" s="327"/>
      <c r="F42" s="327"/>
      <c r="G42" s="327"/>
      <c r="H42" s="327"/>
      <c r="K42" s="193"/>
    </row>
    <row r="43" spans="1:11" s="193" customFormat="1" ht="10.5" customHeight="1" thickBot="1">
      <c r="A43" s="329"/>
      <c r="B43" s="329"/>
      <c r="C43" s="332" t="s">
        <v>375</v>
      </c>
      <c r="D43" s="332"/>
      <c r="E43" s="332"/>
      <c r="F43" s="332"/>
      <c r="G43" s="332"/>
      <c r="H43" s="332"/>
      <c r="K43" s="179"/>
    </row>
    <row r="44" spans="1:11" ht="32.25" customHeight="1" thickBot="1">
      <c r="A44" s="19" t="s">
        <v>52</v>
      </c>
      <c r="B44" s="20" t="s">
        <v>35</v>
      </c>
      <c r="C44" s="26" t="s">
        <v>438</v>
      </c>
      <c r="D44" s="266" t="s">
        <v>439</v>
      </c>
      <c r="E44" s="298" t="s">
        <v>464</v>
      </c>
      <c r="F44" s="265" t="s">
        <v>377</v>
      </c>
      <c r="G44" s="265" t="s">
        <v>404</v>
      </c>
      <c r="H44" s="265" t="s">
        <v>403</v>
      </c>
      <c r="K44" s="180"/>
    </row>
    <row r="45" spans="1:11" s="180" customFormat="1" ht="12" customHeight="1" thickBot="1">
      <c r="A45" s="23">
        <v>1</v>
      </c>
      <c r="B45" s="24">
        <v>2</v>
      </c>
      <c r="C45" s="25">
        <v>3</v>
      </c>
      <c r="D45" s="25">
        <v>4</v>
      </c>
      <c r="E45" s="25"/>
      <c r="F45" s="25">
        <v>6</v>
      </c>
      <c r="G45" s="25">
        <v>7</v>
      </c>
      <c r="H45" s="25">
        <v>8</v>
      </c>
      <c r="K45" s="179"/>
    </row>
    <row r="46" spans="1:8" ht="12" customHeight="1" thickBot="1">
      <c r="A46" s="18" t="s">
        <v>6</v>
      </c>
      <c r="B46" s="22" t="s">
        <v>258</v>
      </c>
      <c r="C46" s="90">
        <f>SUM(C61,C67)</f>
        <v>305015235</v>
      </c>
      <c r="D46" s="90">
        <f>SUM(D61,D67)</f>
        <v>74416717</v>
      </c>
      <c r="E46" s="90">
        <f>SUM(E61,E67)</f>
        <v>10649750</v>
      </c>
      <c r="F46" s="90">
        <f aca="true" t="shared" si="2" ref="F46:F77">SUM(C46:E46)</f>
        <v>390081702</v>
      </c>
      <c r="G46" s="90">
        <f>SUM(G61:G66)</f>
        <v>0</v>
      </c>
      <c r="H46" s="90">
        <f>SUM(H61:H66)</f>
        <v>0</v>
      </c>
    </row>
    <row r="47" spans="1:8" ht="12" customHeight="1">
      <c r="A47" s="13"/>
      <c r="B47" s="6" t="s">
        <v>380</v>
      </c>
      <c r="C47" s="92">
        <v>45424887</v>
      </c>
      <c r="D47" s="92">
        <v>3097151</v>
      </c>
      <c r="E47" s="92">
        <v>3053991</v>
      </c>
      <c r="F47" s="92">
        <f t="shared" si="2"/>
        <v>51576029</v>
      </c>
      <c r="G47" s="92"/>
      <c r="H47" s="92"/>
    </row>
    <row r="48" spans="1:8" ht="12" customHeight="1">
      <c r="A48" s="10"/>
      <c r="B48" s="4" t="s">
        <v>396</v>
      </c>
      <c r="C48" s="93">
        <v>6430000</v>
      </c>
      <c r="D48" s="93"/>
      <c r="E48" s="93"/>
      <c r="F48" s="93">
        <f t="shared" si="2"/>
        <v>6430000</v>
      </c>
      <c r="G48" s="93"/>
      <c r="H48" s="93"/>
    </row>
    <row r="49" spans="1:8" ht="12" customHeight="1">
      <c r="A49" s="10"/>
      <c r="B49" s="4" t="s">
        <v>397</v>
      </c>
      <c r="C49" s="95">
        <v>53000000</v>
      </c>
      <c r="D49" s="95"/>
      <c r="E49" s="95"/>
      <c r="F49" s="95">
        <f t="shared" si="2"/>
        <v>53000000</v>
      </c>
      <c r="G49" s="95"/>
      <c r="H49" s="95"/>
    </row>
    <row r="50" spans="1:8" ht="12" customHeight="1">
      <c r="A50" s="10"/>
      <c r="B50" s="4" t="s">
        <v>381</v>
      </c>
      <c r="C50" s="95">
        <v>6421640</v>
      </c>
      <c r="D50" s="95">
        <v>587500</v>
      </c>
      <c r="E50" s="95"/>
      <c r="F50" s="95">
        <f t="shared" si="2"/>
        <v>7009140</v>
      </c>
      <c r="G50" s="95"/>
      <c r="H50" s="95"/>
    </row>
    <row r="51" spans="1:8" ht="12" customHeight="1">
      <c r="A51" s="10"/>
      <c r="B51" s="7" t="s">
        <v>382</v>
      </c>
      <c r="C51" s="95">
        <v>11234250</v>
      </c>
      <c r="D51" s="95">
        <v>152192</v>
      </c>
      <c r="E51" s="95"/>
      <c r="F51" s="95">
        <f t="shared" si="2"/>
        <v>11386442</v>
      </c>
      <c r="G51" s="95"/>
      <c r="H51" s="95"/>
    </row>
    <row r="52" spans="1:8" ht="12" customHeight="1">
      <c r="A52" s="10"/>
      <c r="B52" s="7" t="s">
        <v>383</v>
      </c>
      <c r="C52" s="95">
        <v>3810000</v>
      </c>
      <c r="D52" s="95"/>
      <c r="E52" s="95"/>
      <c r="F52" s="95">
        <f t="shared" si="2"/>
        <v>3810000</v>
      </c>
      <c r="G52" s="95"/>
      <c r="H52" s="95"/>
    </row>
    <row r="53" spans="1:8" ht="12" customHeight="1">
      <c r="A53" s="10"/>
      <c r="B53" s="15" t="s">
        <v>415</v>
      </c>
      <c r="C53" s="95">
        <v>77805</v>
      </c>
      <c r="D53" s="95"/>
      <c r="E53" s="95"/>
      <c r="F53" s="95">
        <f t="shared" si="2"/>
        <v>77805</v>
      </c>
      <c r="G53" s="95"/>
      <c r="H53" s="95"/>
    </row>
    <row r="54" spans="1:8" ht="12" customHeight="1">
      <c r="A54" s="10"/>
      <c r="B54" s="4" t="s">
        <v>384</v>
      </c>
      <c r="C54" s="95">
        <v>6000000</v>
      </c>
      <c r="D54" s="95"/>
      <c r="E54" s="95"/>
      <c r="F54" s="95">
        <f t="shared" si="2"/>
        <v>6000000</v>
      </c>
      <c r="G54" s="95"/>
      <c r="H54" s="95"/>
    </row>
    <row r="55" spans="1:8" ht="12" customHeight="1">
      <c r="A55" s="10"/>
      <c r="B55" s="4" t="s">
        <v>385</v>
      </c>
      <c r="C55" s="95">
        <v>40650</v>
      </c>
      <c r="D55" s="95"/>
      <c r="E55" s="95"/>
      <c r="F55" s="95">
        <f t="shared" si="2"/>
        <v>40650</v>
      </c>
      <c r="G55" s="95"/>
      <c r="H55" s="95"/>
    </row>
    <row r="56" spans="1:8" ht="12" customHeight="1">
      <c r="A56" s="10"/>
      <c r="B56" s="4" t="s">
        <v>386</v>
      </c>
      <c r="C56" s="95">
        <v>1812400</v>
      </c>
      <c r="D56" s="95"/>
      <c r="E56" s="95"/>
      <c r="F56" s="95">
        <f t="shared" si="2"/>
        <v>1812400</v>
      </c>
      <c r="G56" s="95"/>
      <c r="H56" s="95"/>
    </row>
    <row r="57" spans="1:8" ht="12" customHeight="1">
      <c r="A57" s="10"/>
      <c r="B57" s="4" t="s">
        <v>387</v>
      </c>
      <c r="C57" s="95">
        <v>4571390</v>
      </c>
      <c r="D57" s="95">
        <v>44603</v>
      </c>
      <c r="E57" s="95"/>
      <c r="F57" s="95">
        <f t="shared" si="2"/>
        <v>4615993</v>
      </c>
      <c r="G57" s="95"/>
      <c r="H57" s="95"/>
    </row>
    <row r="58" spans="1:8" ht="12" customHeight="1">
      <c r="A58" s="10"/>
      <c r="B58" s="4" t="s">
        <v>388</v>
      </c>
      <c r="C58" s="95">
        <v>3000000</v>
      </c>
      <c r="D58" s="95">
        <v>2534820</v>
      </c>
      <c r="E58" s="95">
        <v>-385000</v>
      </c>
      <c r="F58" s="95">
        <f t="shared" si="2"/>
        <v>5149820</v>
      </c>
      <c r="G58" s="95"/>
      <c r="H58" s="95"/>
    </row>
    <row r="59" spans="1:8" ht="12" customHeight="1">
      <c r="A59" s="10"/>
      <c r="B59" s="4" t="s">
        <v>389</v>
      </c>
      <c r="C59" s="95">
        <v>500000</v>
      </c>
      <c r="D59" s="95"/>
      <c r="E59" s="95"/>
      <c r="F59" s="95">
        <f t="shared" si="2"/>
        <v>500000</v>
      </c>
      <c r="G59" s="95"/>
      <c r="H59" s="95"/>
    </row>
    <row r="60" spans="1:8" ht="12" customHeight="1" thickBot="1">
      <c r="A60" s="12"/>
      <c r="B60" s="8" t="s">
        <v>412</v>
      </c>
      <c r="C60" s="95"/>
      <c r="D60" s="95">
        <v>64386012</v>
      </c>
      <c r="E60" s="95">
        <v>6143638</v>
      </c>
      <c r="F60" s="95">
        <f t="shared" si="2"/>
        <v>70529650</v>
      </c>
      <c r="G60" s="95"/>
      <c r="H60" s="95"/>
    </row>
    <row r="61" spans="1:8" ht="12" customHeight="1" thickBot="1">
      <c r="A61" s="256"/>
      <c r="B61" s="257" t="s">
        <v>398</v>
      </c>
      <c r="C61" s="258">
        <f>SUM(C47:C60)</f>
        <v>142323022</v>
      </c>
      <c r="D61" s="258">
        <f>SUM(D47:D60)</f>
        <v>70802278</v>
      </c>
      <c r="E61" s="258">
        <f>SUM(E47:E60)</f>
        <v>8812629</v>
      </c>
      <c r="F61" s="258">
        <f t="shared" si="2"/>
        <v>221937929</v>
      </c>
      <c r="G61" s="258">
        <f>SUM(G47:G60)</f>
        <v>0</v>
      </c>
      <c r="H61" s="258">
        <f>SUM(H47:H60)</f>
        <v>0</v>
      </c>
    </row>
    <row r="62" spans="1:8" ht="12" customHeight="1">
      <c r="A62" s="11"/>
      <c r="B62" s="5" t="s">
        <v>421</v>
      </c>
      <c r="C62" s="255">
        <f>SUM(C63:C65)</f>
        <v>93651568</v>
      </c>
      <c r="D62" s="255">
        <f>SUM(D63:D65)</f>
        <v>3301056</v>
      </c>
      <c r="E62" s="255">
        <f>SUM(E63:E65)</f>
        <v>987121</v>
      </c>
      <c r="F62" s="255">
        <f t="shared" si="2"/>
        <v>97939745</v>
      </c>
      <c r="G62" s="255"/>
      <c r="H62" s="255"/>
    </row>
    <row r="63" spans="1:8" ht="12" customHeight="1">
      <c r="A63" s="9"/>
      <c r="B63" s="302" t="s">
        <v>422</v>
      </c>
      <c r="C63" s="303">
        <v>48864368</v>
      </c>
      <c r="D63" s="303">
        <v>1324801</v>
      </c>
      <c r="E63" s="303">
        <v>825121</v>
      </c>
      <c r="F63" s="303">
        <f t="shared" si="2"/>
        <v>51014290</v>
      </c>
      <c r="G63" s="255"/>
      <c r="H63" s="255"/>
    </row>
    <row r="64" spans="1:8" ht="12" customHeight="1">
      <c r="A64" s="9"/>
      <c r="B64" s="302" t="s">
        <v>423</v>
      </c>
      <c r="C64" s="303">
        <v>12554130</v>
      </c>
      <c r="D64" s="303">
        <v>795000</v>
      </c>
      <c r="E64" s="303">
        <v>162000</v>
      </c>
      <c r="F64" s="303">
        <f t="shared" si="2"/>
        <v>13511130</v>
      </c>
      <c r="G64" s="255"/>
      <c r="H64" s="255"/>
    </row>
    <row r="65" spans="1:8" ht="12" customHeight="1">
      <c r="A65" s="9"/>
      <c r="B65" s="302" t="s">
        <v>424</v>
      </c>
      <c r="C65" s="303">
        <v>32233070</v>
      </c>
      <c r="D65" s="303">
        <v>1181255</v>
      </c>
      <c r="E65" s="303"/>
      <c r="F65" s="303">
        <f t="shared" si="2"/>
        <v>33414325</v>
      </c>
      <c r="G65" s="255"/>
      <c r="H65" s="255"/>
    </row>
    <row r="66" spans="1:11" ht="12" customHeight="1" thickBot="1">
      <c r="A66" s="12"/>
      <c r="B66" s="8" t="s">
        <v>390</v>
      </c>
      <c r="C66" s="95">
        <v>69040645</v>
      </c>
      <c r="D66" s="95">
        <v>313383</v>
      </c>
      <c r="E66" s="95">
        <v>850000</v>
      </c>
      <c r="F66" s="95">
        <f t="shared" si="2"/>
        <v>70204028</v>
      </c>
      <c r="G66" s="95"/>
      <c r="H66" s="95"/>
      <c r="K66" s="196"/>
    </row>
    <row r="67" spans="1:11" s="196" customFormat="1" ht="12" customHeight="1" thickBot="1">
      <c r="A67" s="292"/>
      <c r="B67" s="49" t="s">
        <v>391</v>
      </c>
      <c r="C67" s="293">
        <f>SUM(C62,C66)</f>
        <v>162692213</v>
      </c>
      <c r="D67" s="293">
        <f>SUM(D62,D66)</f>
        <v>3614439</v>
      </c>
      <c r="E67" s="293">
        <f>SUM(E62,E66)</f>
        <v>1837121</v>
      </c>
      <c r="F67" s="293">
        <f t="shared" si="2"/>
        <v>168143773</v>
      </c>
      <c r="G67" s="293">
        <f>SUM(G62:G66)</f>
        <v>0</v>
      </c>
      <c r="H67" s="293">
        <f>SUM(H62:H66)</f>
        <v>0</v>
      </c>
      <c r="K67" s="179"/>
    </row>
    <row r="68" spans="1:8" ht="12" customHeight="1" thickBot="1">
      <c r="A68" s="16" t="s">
        <v>7</v>
      </c>
      <c r="B68" s="21" t="s">
        <v>269</v>
      </c>
      <c r="C68" s="91">
        <f>SUM(C69,C82)</f>
        <v>14222498</v>
      </c>
      <c r="D68" s="91">
        <f>SUM(D69,D77)</f>
        <v>171736252</v>
      </c>
      <c r="E68" s="91">
        <f>SUM(E69,E77)</f>
        <v>7349343</v>
      </c>
      <c r="F68" s="91">
        <f t="shared" si="2"/>
        <v>193308093</v>
      </c>
      <c r="G68" s="91"/>
      <c r="H68" s="91"/>
    </row>
    <row r="69" spans="1:8" ht="12" customHeight="1">
      <c r="A69" s="11" t="s">
        <v>70</v>
      </c>
      <c r="B69" s="4" t="s">
        <v>124</v>
      </c>
      <c r="C69" s="94">
        <f>SUM(C70,C73,C75)</f>
        <v>3222498</v>
      </c>
      <c r="D69" s="94">
        <f>SUM(D70,D73,D75)</f>
        <v>159238199</v>
      </c>
      <c r="E69" s="94">
        <f>SUM(E70,E73,E75)</f>
        <v>7295518</v>
      </c>
      <c r="F69" s="94">
        <f t="shared" si="2"/>
        <v>169756215</v>
      </c>
      <c r="G69" s="94">
        <f>SUM(G70,G75,G77)</f>
        <v>0</v>
      </c>
      <c r="H69" s="94">
        <f>SUM(H70,H75,H77)</f>
        <v>0</v>
      </c>
    </row>
    <row r="70" spans="1:8" ht="12" customHeight="1">
      <c r="A70" s="11"/>
      <c r="B70" s="8" t="s">
        <v>425</v>
      </c>
      <c r="C70" s="94">
        <f>SUM(C71:C72)</f>
        <v>1079500</v>
      </c>
      <c r="D70" s="94">
        <f>SUM(D71:D72)</f>
        <v>158938199</v>
      </c>
      <c r="E70" s="94">
        <f>SUM(E71:E72)</f>
        <v>6785360</v>
      </c>
      <c r="F70" s="94">
        <f t="shared" si="2"/>
        <v>166803059</v>
      </c>
      <c r="G70" s="94">
        <f>SUM(G72:G74)</f>
        <v>0</v>
      </c>
      <c r="H70" s="94">
        <f>SUM(H72:H74)</f>
        <v>0</v>
      </c>
    </row>
    <row r="71" spans="1:8" ht="12" customHeight="1">
      <c r="A71" s="11"/>
      <c r="B71" s="260" t="s">
        <v>429</v>
      </c>
      <c r="C71" s="94"/>
      <c r="D71" s="262">
        <v>129350686</v>
      </c>
      <c r="E71" s="262">
        <v>6620360</v>
      </c>
      <c r="F71" s="94">
        <f t="shared" si="2"/>
        <v>135971046</v>
      </c>
      <c r="G71" s="94"/>
      <c r="H71" s="94"/>
    </row>
    <row r="72" spans="1:8" ht="12" customHeight="1">
      <c r="A72" s="11"/>
      <c r="B72" s="260" t="s">
        <v>426</v>
      </c>
      <c r="C72" s="262">
        <v>1079500</v>
      </c>
      <c r="D72" s="262">
        <v>29587513</v>
      </c>
      <c r="E72" s="262">
        <v>165000</v>
      </c>
      <c r="F72" s="262">
        <f t="shared" si="2"/>
        <v>30832013</v>
      </c>
      <c r="G72" s="262"/>
      <c r="H72" s="262"/>
    </row>
    <row r="73" spans="1:8" ht="12" customHeight="1">
      <c r="A73" s="11"/>
      <c r="B73" s="8" t="s">
        <v>392</v>
      </c>
      <c r="C73" s="94">
        <f>C74</f>
        <v>1507998</v>
      </c>
      <c r="D73" s="94">
        <f>D74</f>
        <v>0</v>
      </c>
      <c r="E73" s="94">
        <f>E74</f>
        <v>1360158</v>
      </c>
      <c r="F73" s="94">
        <f t="shared" si="2"/>
        <v>2868156</v>
      </c>
      <c r="G73" s="262"/>
      <c r="H73" s="262"/>
    </row>
    <row r="74" spans="1:8" ht="12" customHeight="1">
      <c r="A74" s="11"/>
      <c r="B74" s="260" t="s">
        <v>395</v>
      </c>
      <c r="C74" s="262">
        <v>1507998</v>
      </c>
      <c r="D74" s="262"/>
      <c r="E74" s="262">
        <v>1360158</v>
      </c>
      <c r="F74" s="262">
        <f t="shared" si="2"/>
        <v>2868156</v>
      </c>
      <c r="G74" s="262"/>
      <c r="H74" s="262"/>
    </row>
    <row r="75" spans="1:11" ht="12" customHeight="1">
      <c r="A75" s="11"/>
      <c r="B75" s="8" t="s">
        <v>393</v>
      </c>
      <c r="C75" s="94">
        <f>C76</f>
        <v>635000</v>
      </c>
      <c r="D75" s="94">
        <f>D76</f>
        <v>300000</v>
      </c>
      <c r="E75" s="94">
        <f>E76</f>
        <v>-850000</v>
      </c>
      <c r="F75" s="94">
        <f t="shared" si="2"/>
        <v>85000</v>
      </c>
      <c r="G75" s="94">
        <f>G76</f>
        <v>0</v>
      </c>
      <c r="H75" s="94">
        <f>H76</f>
        <v>0</v>
      </c>
      <c r="K75" s="261"/>
    </row>
    <row r="76" spans="1:11" s="261" customFormat="1" ht="12" customHeight="1">
      <c r="A76" s="259"/>
      <c r="B76" s="260" t="s">
        <v>394</v>
      </c>
      <c r="C76" s="262">
        <v>635000</v>
      </c>
      <c r="D76" s="262">
        <v>300000</v>
      </c>
      <c r="E76" s="262">
        <v>-850000</v>
      </c>
      <c r="F76" s="262">
        <f t="shared" si="2"/>
        <v>85000</v>
      </c>
      <c r="G76" s="262"/>
      <c r="H76" s="262"/>
      <c r="K76" s="179"/>
    </row>
    <row r="77" spans="1:11" ht="12" customHeight="1">
      <c r="A77" s="11"/>
      <c r="B77" s="4" t="s">
        <v>427</v>
      </c>
      <c r="C77" s="299">
        <f>C78</f>
        <v>11000000</v>
      </c>
      <c r="D77" s="94">
        <f>D78</f>
        <v>12498053</v>
      </c>
      <c r="E77" s="94">
        <f>E78</f>
        <v>53825</v>
      </c>
      <c r="F77" s="299">
        <f t="shared" si="2"/>
        <v>23551878</v>
      </c>
      <c r="G77" s="94">
        <f>G78</f>
        <v>0</v>
      </c>
      <c r="H77" s="94">
        <f>H78</f>
        <v>0</v>
      </c>
      <c r="K77" s="261"/>
    </row>
    <row r="78" spans="1:8" s="261" customFormat="1" ht="12" customHeight="1">
      <c r="A78" s="259"/>
      <c r="B78" s="8" t="s">
        <v>425</v>
      </c>
      <c r="C78" s="299">
        <f>C82+C79</f>
        <v>11000000</v>
      </c>
      <c r="D78" s="299">
        <f>SUM(D79:D82)</f>
        <v>12498053</v>
      </c>
      <c r="E78" s="299">
        <f>SUM(E79:E82)</f>
        <v>53825</v>
      </c>
      <c r="F78" s="299">
        <f>SUM(F79:F82)</f>
        <v>23551878</v>
      </c>
      <c r="G78" s="262"/>
      <c r="H78" s="262"/>
    </row>
    <row r="79" spans="1:11" s="261" customFormat="1" ht="12" customHeight="1">
      <c r="A79" s="259"/>
      <c r="B79" s="260" t="s">
        <v>430</v>
      </c>
      <c r="C79" s="299"/>
      <c r="D79" s="262">
        <v>954053</v>
      </c>
      <c r="E79" s="299"/>
      <c r="F79" s="299">
        <f aca="true" t="shared" si="3" ref="F79:F91">SUM(C79:E79)</f>
        <v>954053</v>
      </c>
      <c r="G79" s="262"/>
      <c r="H79" s="262"/>
      <c r="K79" s="160"/>
    </row>
    <row r="80" spans="1:11" s="261" customFormat="1" ht="12" customHeight="1">
      <c r="A80" s="259"/>
      <c r="B80" s="260" t="s">
        <v>467</v>
      </c>
      <c r="C80" s="299"/>
      <c r="D80" s="262"/>
      <c r="E80" s="299">
        <v>53825</v>
      </c>
      <c r="F80" s="299">
        <f t="shared" si="3"/>
        <v>53825</v>
      </c>
      <c r="G80" s="262"/>
      <c r="H80" s="262"/>
      <c r="K80" s="160"/>
    </row>
    <row r="81" spans="1:11" s="261" customFormat="1" ht="12" customHeight="1">
      <c r="A81" s="259"/>
      <c r="B81" s="260" t="s">
        <v>462</v>
      </c>
      <c r="C81" s="299"/>
      <c r="D81" s="262">
        <v>11544000</v>
      </c>
      <c r="E81" s="299"/>
      <c r="F81" s="299">
        <f t="shared" si="3"/>
        <v>11544000</v>
      </c>
      <c r="G81" s="262"/>
      <c r="H81" s="262"/>
      <c r="K81" s="160"/>
    </row>
    <row r="82" spans="1:11" s="160" customFormat="1" ht="12" customHeight="1" thickBot="1">
      <c r="A82" s="263" t="s">
        <v>71</v>
      </c>
      <c r="B82" s="260" t="s">
        <v>428</v>
      </c>
      <c r="C82" s="299">
        <v>11000000</v>
      </c>
      <c r="D82" s="224"/>
      <c r="E82" s="324"/>
      <c r="F82" s="299">
        <f t="shared" si="3"/>
        <v>11000000</v>
      </c>
      <c r="G82" s="224"/>
      <c r="H82" s="224"/>
      <c r="K82" s="179"/>
    </row>
    <row r="83" spans="1:11" ht="12" customHeight="1" thickBot="1">
      <c r="A83" s="16" t="s">
        <v>8</v>
      </c>
      <c r="B83" s="49" t="s">
        <v>280</v>
      </c>
      <c r="C83" s="91">
        <f>+C84+C85</f>
        <v>1524070</v>
      </c>
      <c r="D83" s="91">
        <f>+D84+D85</f>
        <v>33436836</v>
      </c>
      <c r="E83" s="91">
        <f>+E84+E85</f>
        <v>-9921522</v>
      </c>
      <c r="F83" s="91">
        <f t="shared" si="3"/>
        <v>25039384</v>
      </c>
      <c r="G83" s="91">
        <f>+G84+G85</f>
        <v>0</v>
      </c>
      <c r="H83" s="91">
        <f>+H84+H85</f>
        <v>0</v>
      </c>
      <c r="K83" s="261"/>
    </row>
    <row r="84" spans="1:11" s="261" customFormat="1" ht="12" customHeight="1">
      <c r="A84" s="259" t="s">
        <v>53</v>
      </c>
      <c r="B84" s="264" t="s">
        <v>43</v>
      </c>
      <c r="C84" s="262">
        <v>1524070</v>
      </c>
      <c r="D84" s="95">
        <f>'1.sz.mell.összevont mérl.'!D123</f>
        <v>29833911</v>
      </c>
      <c r="E84" s="95">
        <f>'1.sz.mell.összevont mérl.'!E123</f>
        <v>-9921522</v>
      </c>
      <c r="F84" s="262">
        <f t="shared" si="3"/>
        <v>21436459</v>
      </c>
      <c r="G84" s="262"/>
      <c r="H84" s="262"/>
      <c r="K84" s="179"/>
    </row>
    <row r="85" spans="1:8" ht="12" customHeight="1" thickBot="1">
      <c r="A85" s="12" t="s">
        <v>54</v>
      </c>
      <c r="B85" s="8" t="s">
        <v>44</v>
      </c>
      <c r="C85" s="95"/>
      <c r="D85" s="95">
        <f>'1.sz.mell.összevont mérl.'!D124</f>
        <v>3602925</v>
      </c>
      <c r="E85" s="95"/>
      <c r="F85" s="95">
        <f t="shared" si="3"/>
        <v>3602925</v>
      </c>
      <c r="G85" s="95"/>
      <c r="H85" s="95"/>
    </row>
    <row r="86" spans="1:8" ht="12" customHeight="1" thickBot="1">
      <c r="A86" s="16" t="s">
        <v>9</v>
      </c>
      <c r="B86" s="49" t="s">
        <v>281</v>
      </c>
      <c r="C86" s="91">
        <f>+C46+C68+C83</f>
        <v>320761803</v>
      </c>
      <c r="D86" s="91">
        <f>+D46+D68+D83</f>
        <v>279589805</v>
      </c>
      <c r="E86" s="91">
        <f>+E46+E68+E83</f>
        <v>8077571</v>
      </c>
      <c r="F86" s="91">
        <f t="shared" si="3"/>
        <v>608429179</v>
      </c>
      <c r="G86" s="91">
        <f>+G46+G68+G83</f>
        <v>0</v>
      </c>
      <c r="H86" s="91">
        <f>+H46+H68+H83</f>
        <v>0</v>
      </c>
    </row>
    <row r="87" spans="1:8" ht="12" customHeight="1" thickBot="1">
      <c r="A87" s="16" t="s">
        <v>10</v>
      </c>
      <c r="B87" s="49" t="s">
        <v>282</v>
      </c>
      <c r="C87" s="91">
        <f>C88</f>
        <v>0</v>
      </c>
      <c r="D87" s="91">
        <f>D88</f>
        <v>4208600</v>
      </c>
      <c r="E87" s="91"/>
      <c r="F87" s="91">
        <f t="shared" si="3"/>
        <v>4208600</v>
      </c>
      <c r="G87" s="91">
        <f>G88</f>
        <v>0</v>
      </c>
      <c r="H87" s="91">
        <f>H88</f>
        <v>0</v>
      </c>
    </row>
    <row r="88" spans="1:8" ht="12" customHeight="1" thickBot="1">
      <c r="A88" s="16" t="s">
        <v>12</v>
      </c>
      <c r="B88" s="49" t="s">
        <v>290</v>
      </c>
      <c r="C88" s="97">
        <f>SUM(C89:C89)</f>
        <v>0</v>
      </c>
      <c r="D88" s="97">
        <f>SUM(D89:D89)</f>
        <v>4208600</v>
      </c>
      <c r="E88" s="97"/>
      <c r="F88" s="97">
        <f t="shared" si="3"/>
        <v>4208600</v>
      </c>
      <c r="G88" s="97">
        <f>SUM(G89:G89)</f>
        <v>0</v>
      </c>
      <c r="H88" s="97">
        <f>SUM(H89:H89)</f>
        <v>0</v>
      </c>
    </row>
    <row r="89" spans="1:8" ht="12" customHeight="1" thickBot="1">
      <c r="A89" s="259"/>
      <c r="B89" s="264" t="s">
        <v>410</v>
      </c>
      <c r="C89" s="262"/>
      <c r="D89" s="95">
        <f>'1.sz.mell.összevont mérl.'!D137</f>
        <v>4208600</v>
      </c>
      <c r="E89" s="255"/>
      <c r="F89" s="262">
        <f t="shared" si="3"/>
        <v>4208600</v>
      </c>
      <c r="G89" s="262"/>
      <c r="H89" s="262"/>
    </row>
    <row r="90" spans="1:11" ht="14.25" customHeight="1" thickBot="1">
      <c r="A90" s="16" t="s">
        <v>14</v>
      </c>
      <c r="B90" s="49" t="s">
        <v>299</v>
      </c>
      <c r="C90" s="194">
        <f>C88</f>
        <v>0</v>
      </c>
      <c r="D90" s="194">
        <f>D88</f>
        <v>4208600</v>
      </c>
      <c r="E90" s="194"/>
      <c r="F90" s="194">
        <f t="shared" si="3"/>
        <v>4208600</v>
      </c>
      <c r="G90" s="194">
        <f>G88</f>
        <v>0</v>
      </c>
      <c r="H90" s="194">
        <f>H88</f>
        <v>0</v>
      </c>
      <c r="K90" s="181"/>
    </row>
    <row r="91" spans="1:11" s="181" customFormat="1" ht="12.75" customHeight="1" thickBot="1">
      <c r="A91" s="89" t="s">
        <v>15</v>
      </c>
      <c r="B91" s="159" t="s">
        <v>300</v>
      </c>
      <c r="C91" s="194">
        <f>+C86+C90</f>
        <v>320761803</v>
      </c>
      <c r="D91" s="194">
        <f>+D86+D90</f>
        <v>283798405</v>
      </c>
      <c r="E91" s="194">
        <f>+E86+E90</f>
        <v>8077571</v>
      </c>
      <c r="F91" s="194">
        <f t="shared" si="3"/>
        <v>612637779</v>
      </c>
      <c r="G91" s="194">
        <f>+G86+G90</f>
        <v>0</v>
      </c>
      <c r="H91" s="194">
        <f>+H86+H90</f>
        <v>0</v>
      </c>
      <c r="K91" s="179"/>
    </row>
    <row r="92" ht="7.5" customHeight="1"/>
  </sheetData>
  <sheetProtection/>
  <mergeCells count="8">
    <mergeCell ref="C1:H1"/>
    <mergeCell ref="A2:H2"/>
    <mergeCell ref="A3:H3"/>
    <mergeCell ref="A42:H42"/>
    <mergeCell ref="A4:B4"/>
    <mergeCell ref="A43:B43"/>
    <mergeCell ref="C43:H43"/>
    <mergeCell ref="C4:H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&amp;CMódosította a 3/2021. (II.26.) önkormányzati rendelet.  Hatályos: 2021. február 27. napjától.</oddFooter>
  </headerFooter>
  <rowBreaks count="1" manualBreakCount="1">
    <brk id="4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32"/>
  <sheetViews>
    <sheetView zoomScaleSheetLayoutView="100" workbookViewId="0" topLeftCell="A1">
      <selection activeCell="L73" sqref="L73"/>
    </sheetView>
  </sheetViews>
  <sheetFormatPr defaultColWidth="9.00390625" defaultRowHeight="12.75"/>
  <cols>
    <col min="1" max="1" width="6.00390625" style="35" customWidth="1"/>
    <col min="2" max="2" width="44.50390625" style="57" customWidth="1"/>
    <col min="3" max="4" width="14.375" style="35" bestFit="1" customWidth="1"/>
    <col min="5" max="5" width="11.875" style="35" bestFit="1" customWidth="1"/>
    <col min="6" max="6" width="14.375" style="35" bestFit="1" customWidth="1"/>
    <col min="7" max="7" width="46.00390625" style="35" customWidth="1"/>
    <col min="8" max="9" width="14.375" style="35" bestFit="1" customWidth="1"/>
    <col min="10" max="10" width="11.875" style="35" bestFit="1" customWidth="1"/>
    <col min="11" max="11" width="14.375" style="35" bestFit="1" customWidth="1"/>
    <col min="12" max="16384" width="9.375" style="35" customWidth="1"/>
  </cols>
  <sheetData>
    <row r="1" spans="2:8" ht="21.75" customHeight="1">
      <c r="B1" s="337" t="s">
        <v>473</v>
      </c>
      <c r="C1" s="337"/>
      <c r="D1" s="337"/>
      <c r="E1" s="337"/>
      <c r="F1" s="337"/>
      <c r="G1" s="337"/>
      <c r="H1" s="337"/>
    </row>
    <row r="2" spans="2:11" ht="55.5" customHeight="1">
      <c r="B2" s="112" t="s">
        <v>461</v>
      </c>
      <c r="C2" s="247"/>
      <c r="D2" s="247"/>
      <c r="E2" s="247"/>
      <c r="F2" s="247"/>
      <c r="G2" s="247"/>
      <c r="H2" s="247"/>
      <c r="I2" s="247"/>
      <c r="J2" s="247"/>
      <c r="K2" s="247"/>
    </row>
    <row r="3" spans="8:11" ht="14.25" thickBot="1">
      <c r="H3" s="114" t="s">
        <v>373</v>
      </c>
      <c r="I3" s="114"/>
      <c r="J3" s="114"/>
      <c r="K3" s="114"/>
    </row>
    <row r="4" spans="1:11" ht="18" customHeight="1" thickBot="1">
      <c r="A4" s="334" t="s">
        <v>52</v>
      </c>
      <c r="B4" s="115" t="s">
        <v>40</v>
      </c>
      <c r="C4" s="116"/>
      <c r="D4" s="267"/>
      <c r="E4" s="267"/>
      <c r="F4" s="267"/>
      <c r="G4" s="115" t="s">
        <v>41</v>
      </c>
      <c r="H4" s="117"/>
      <c r="I4" s="117"/>
      <c r="J4" s="117"/>
      <c r="K4" s="117"/>
    </row>
    <row r="5" spans="1:11" s="118" customFormat="1" ht="35.25" customHeight="1" thickBot="1">
      <c r="A5" s="335"/>
      <c r="B5" s="58" t="s">
        <v>45</v>
      </c>
      <c r="C5" s="26" t="s">
        <v>438</v>
      </c>
      <c r="D5" s="266" t="s">
        <v>439</v>
      </c>
      <c r="E5" s="298" t="s">
        <v>464</v>
      </c>
      <c r="F5" s="266" t="s">
        <v>443</v>
      </c>
      <c r="G5" s="58" t="s">
        <v>45</v>
      </c>
      <c r="H5" s="26" t="s">
        <v>438</v>
      </c>
      <c r="I5" s="266" t="s">
        <v>439</v>
      </c>
      <c r="J5" s="298" t="s">
        <v>464</v>
      </c>
      <c r="K5" s="266" t="s">
        <v>443</v>
      </c>
    </row>
    <row r="6" spans="1:11" s="122" customFormat="1" ht="12" customHeight="1" thickBot="1">
      <c r="A6" s="119">
        <v>1</v>
      </c>
      <c r="B6" s="120">
        <v>2</v>
      </c>
      <c r="C6" s="121" t="s">
        <v>8</v>
      </c>
      <c r="D6" s="121" t="s">
        <v>9</v>
      </c>
      <c r="E6" s="121"/>
      <c r="F6" s="121" t="s">
        <v>10</v>
      </c>
      <c r="G6" s="121" t="s">
        <v>11</v>
      </c>
      <c r="H6" s="121" t="s">
        <v>12</v>
      </c>
      <c r="I6" s="121" t="s">
        <v>13</v>
      </c>
      <c r="J6" s="121"/>
      <c r="K6" s="121" t="s">
        <v>14</v>
      </c>
    </row>
    <row r="7" spans="1:11" ht="12.75" customHeight="1">
      <c r="A7" s="123" t="s">
        <v>6</v>
      </c>
      <c r="B7" s="124" t="s">
        <v>305</v>
      </c>
      <c r="C7" s="101">
        <f>'1.sz.mell.összevont mérl.'!C7</f>
        <v>105215003</v>
      </c>
      <c r="D7" s="101">
        <f>'1.sz.mell.összevont mérl.'!D7</f>
        <v>14772410</v>
      </c>
      <c r="E7" s="101">
        <f>'1.sz.mell.összevont mérl.'!E7</f>
        <v>-2890494</v>
      </c>
      <c r="F7" s="268">
        <f>SUM(C7:E7)</f>
        <v>117096919</v>
      </c>
      <c r="G7" s="124" t="s">
        <v>46</v>
      </c>
      <c r="H7" s="107">
        <f>'1.sz.mell.összevont mérl.'!C93</f>
        <v>140459560</v>
      </c>
      <c r="I7" s="107">
        <f>'1.sz.mell.összevont mérl.'!D93</f>
        <v>14743675</v>
      </c>
      <c r="J7" s="107">
        <f>'1.sz.mell.összevont mérl.'!E93</f>
        <v>2627797</v>
      </c>
      <c r="K7" s="107">
        <f aca="true" t="shared" si="0" ref="K7:K12">SUM(H7:J7)</f>
        <v>157831032</v>
      </c>
    </row>
    <row r="8" spans="1:11" ht="23.25" customHeight="1">
      <c r="A8" s="125" t="s">
        <v>7</v>
      </c>
      <c r="B8" s="126" t="s">
        <v>306</v>
      </c>
      <c r="C8" s="102">
        <f>'1.sz.mell.összevont mérl.'!C14</f>
        <v>22403000</v>
      </c>
      <c r="D8" s="102">
        <f>'1.sz.mell.összevont mérl.'!D14</f>
        <v>26294773</v>
      </c>
      <c r="E8" s="268"/>
      <c r="F8" s="268">
        <f>SUM(C8:E8)</f>
        <v>48697773</v>
      </c>
      <c r="G8" s="126" t="s">
        <v>106</v>
      </c>
      <c r="H8" s="107">
        <f>'1.sz.mell.összevont mérl.'!C94</f>
        <v>25284443</v>
      </c>
      <c r="I8" s="107">
        <f>'1.sz.mell.összevont mérl.'!D94</f>
        <v>2402470</v>
      </c>
      <c r="J8" s="107">
        <f>'1.sz.mell.összevont mérl.'!E94</f>
        <v>-934810</v>
      </c>
      <c r="K8" s="107">
        <f t="shared" si="0"/>
        <v>26752103</v>
      </c>
    </row>
    <row r="9" spans="1:11" ht="12.75" customHeight="1">
      <c r="A9" s="125" t="s">
        <v>8</v>
      </c>
      <c r="B9" s="126" t="s">
        <v>331</v>
      </c>
      <c r="C9" s="102"/>
      <c r="D9" s="102"/>
      <c r="E9" s="269"/>
      <c r="F9" s="269"/>
      <c r="G9" s="126" t="s">
        <v>129</v>
      </c>
      <c r="H9" s="107">
        <f>'1.sz.mell.összevont mérl.'!C95</f>
        <v>75219397.94</v>
      </c>
      <c r="I9" s="107">
        <f>'1.sz.mell.összevont mérl.'!D95</f>
        <v>53512850</v>
      </c>
      <c r="J9" s="107">
        <f>'1.sz.mell.összevont mérl.'!E95</f>
        <v>8627641</v>
      </c>
      <c r="K9" s="107">
        <f t="shared" si="0"/>
        <v>137359888.94</v>
      </c>
    </row>
    <row r="10" spans="1:11" ht="12.75" customHeight="1">
      <c r="A10" s="125" t="s">
        <v>9</v>
      </c>
      <c r="B10" s="126" t="s">
        <v>97</v>
      </c>
      <c r="C10" s="102">
        <f>'1.sz.mell.összevont mérl.'!C28</f>
        <v>170000000</v>
      </c>
      <c r="D10" s="102">
        <f>'1.sz.mell.összevont mérl.'!D28</f>
        <v>-8000000</v>
      </c>
      <c r="E10" s="268"/>
      <c r="F10" s="268">
        <f>SUM(C10:E10)</f>
        <v>162000000</v>
      </c>
      <c r="G10" s="126" t="s">
        <v>107</v>
      </c>
      <c r="H10" s="107">
        <f>'1.sz.mell.összevont mérl.'!C96</f>
        <v>3000000</v>
      </c>
      <c r="I10" s="107">
        <f>'1.sz.mell.összevont mérl.'!D96</f>
        <v>2149820</v>
      </c>
      <c r="J10" s="107">
        <f>'1.sz.mell.összevont mérl.'!E96</f>
        <v>-2375966</v>
      </c>
      <c r="K10" s="107">
        <f t="shared" si="0"/>
        <v>2773854</v>
      </c>
    </row>
    <row r="11" spans="1:11" ht="12.75" customHeight="1">
      <c r="A11" s="125" t="s">
        <v>10</v>
      </c>
      <c r="B11" s="127" t="s">
        <v>307</v>
      </c>
      <c r="C11" s="102">
        <f>'1.sz.mell.összevont mérl.'!C52</f>
        <v>0</v>
      </c>
      <c r="D11" s="102">
        <f>'1.sz.mell.összevont mérl.'!D52</f>
        <v>0</v>
      </c>
      <c r="E11" s="268"/>
      <c r="F11" s="268">
        <f>SUM(C11:E11)</f>
        <v>0</v>
      </c>
      <c r="G11" s="126" t="s">
        <v>108</v>
      </c>
      <c r="H11" s="107">
        <f>'1.sz.mell.összevont mérl.'!C97</f>
        <v>61051834</v>
      </c>
      <c r="I11" s="107">
        <f>'1.sz.mell.összevont mérl.'!D97</f>
        <v>1607902</v>
      </c>
      <c r="J11" s="107">
        <f>'1.sz.mell.összevont mérl.'!E97</f>
        <v>2705088</v>
      </c>
      <c r="K11" s="107">
        <f t="shared" si="0"/>
        <v>65364824</v>
      </c>
    </row>
    <row r="12" spans="1:11" ht="12.75" customHeight="1">
      <c r="A12" s="125" t="s">
        <v>11</v>
      </c>
      <c r="B12" s="126" t="s">
        <v>308</v>
      </c>
      <c r="C12" s="103"/>
      <c r="D12" s="103"/>
      <c r="E12" s="270"/>
      <c r="F12" s="270"/>
      <c r="G12" s="126" t="s">
        <v>37</v>
      </c>
      <c r="H12" s="108">
        <f>'1.sz.mell.összevont mérl.'!C122</f>
        <v>1524070</v>
      </c>
      <c r="I12" s="108">
        <f>'1.sz.mell.összevont mérl.'!D122</f>
        <v>33436836</v>
      </c>
      <c r="J12" s="108">
        <f>'1.sz.mell.összevont mérl.'!E122</f>
        <v>-9921522</v>
      </c>
      <c r="K12" s="107">
        <f t="shared" si="0"/>
        <v>25039384</v>
      </c>
    </row>
    <row r="13" spans="1:11" ht="12.75" customHeight="1">
      <c r="A13" s="125" t="s">
        <v>12</v>
      </c>
      <c r="B13" s="126" t="s">
        <v>187</v>
      </c>
      <c r="C13" s="102">
        <f>'1.sz.mell.összevont mérl.'!C35</f>
        <v>11143800</v>
      </c>
      <c r="D13" s="102">
        <f>'1.sz.mell.összevont mérl.'!D35</f>
        <v>0</v>
      </c>
      <c r="E13" s="102">
        <f>'1.sz.mell.összevont mérl.'!E35</f>
        <v>847279</v>
      </c>
      <c r="F13" s="268">
        <f>SUM(C13:E13)</f>
        <v>11991079</v>
      </c>
      <c r="G13" s="30"/>
      <c r="H13" s="108"/>
      <c r="I13" s="108"/>
      <c r="J13" s="108"/>
      <c r="K13" s="108"/>
    </row>
    <row r="14" spans="1:11" ht="12.75" customHeight="1">
      <c r="A14" s="125" t="s">
        <v>13</v>
      </c>
      <c r="B14" s="30"/>
      <c r="C14" s="102"/>
      <c r="D14" s="269"/>
      <c r="E14" s="269"/>
      <c r="F14" s="269"/>
      <c r="G14" s="30"/>
      <c r="H14" s="108"/>
      <c r="I14" s="108"/>
      <c r="J14" s="108"/>
      <c r="K14" s="108"/>
    </row>
    <row r="15" spans="1:11" ht="12.75" customHeight="1">
      <c r="A15" s="125" t="s">
        <v>14</v>
      </c>
      <c r="B15" s="197"/>
      <c r="C15" s="103"/>
      <c r="D15" s="270"/>
      <c r="E15" s="270"/>
      <c r="F15" s="270"/>
      <c r="G15" s="30"/>
      <c r="H15" s="108"/>
      <c r="I15" s="108"/>
      <c r="J15" s="108"/>
      <c r="K15" s="108"/>
    </row>
    <row r="16" spans="1:11" ht="12.75" customHeight="1">
      <c r="A16" s="125" t="s">
        <v>15</v>
      </c>
      <c r="B16" s="30"/>
      <c r="C16" s="102"/>
      <c r="D16" s="269"/>
      <c r="E16" s="269"/>
      <c r="F16" s="269"/>
      <c r="G16" s="30"/>
      <c r="H16" s="108"/>
      <c r="I16" s="108"/>
      <c r="J16" s="108"/>
      <c r="K16" s="108"/>
    </row>
    <row r="17" spans="1:11" ht="12.75" customHeight="1">
      <c r="A17" s="125" t="s">
        <v>16</v>
      </c>
      <c r="B17" s="30"/>
      <c r="C17" s="102"/>
      <c r="D17" s="269"/>
      <c r="E17" s="269"/>
      <c r="F17" s="269"/>
      <c r="G17" s="30"/>
      <c r="H17" s="108"/>
      <c r="I17" s="108"/>
      <c r="J17" s="108"/>
      <c r="K17" s="108"/>
    </row>
    <row r="18" spans="1:11" ht="12.75" customHeight="1" thickBot="1">
      <c r="A18" s="125" t="s">
        <v>17</v>
      </c>
      <c r="B18" s="36"/>
      <c r="C18" s="104"/>
      <c r="D18" s="271"/>
      <c r="E18" s="271"/>
      <c r="F18" s="271"/>
      <c r="G18" s="30"/>
      <c r="H18" s="109"/>
      <c r="I18" s="109"/>
      <c r="J18" s="109"/>
      <c r="K18" s="109"/>
    </row>
    <row r="19" spans="1:11" ht="26.25" customHeight="1" thickBot="1">
      <c r="A19" s="128" t="s">
        <v>18</v>
      </c>
      <c r="B19" s="50" t="s">
        <v>332</v>
      </c>
      <c r="C19" s="105">
        <f>+C7+C8+C10+C11+C13+C14+C15+C16+C17+C18</f>
        <v>308761803</v>
      </c>
      <c r="D19" s="105">
        <f>+D7+D8+D10+D11+D13+D14+D15+D16+D17+D18</f>
        <v>33067183</v>
      </c>
      <c r="E19" s="105">
        <f>+E7+E8+E10+E11+E13+E14+E15+E16+E17+E18</f>
        <v>-2043215</v>
      </c>
      <c r="F19" s="105">
        <f>+F7+F8+F10+F11+F13+F14+F15+F16+F17+F18</f>
        <v>339785771</v>
      </c>
      <c r="G19" s="50" t="s">
        <v>315</v>
      </c>
      <c r="H19" s="110">
        <f>SUM(H7:H18)</f>
        <v>306539304.94</v>
      </c>
      <c r="I19" s="110">
        <f>SUM(I7:I18)</f>
        <v>107853553</v>
      </c>
      <c r="J19" s="110">
        <f>SUM(J7:J18)</f>
        <v>728228</v>
      </c>
      <c r="K19" s="110">
        <f>SUM(K7:K18)</f>
        <v>415121085.94</v>
      </c>
    </row>
    <row r="20" spans="1:11" ht="12.75" customHeight="1">
      <c r="A20" s="129" t="s">
        <v>19</v>
      </c>
      <c r="B20" s="130" t="s">
        <v>310</v>
      </c>
      <c r="C20" s="226">
        <f>+C21+C22+C23+C24</f>
        <v>170555211</v>
      </c>
      <c r="D20" s="226">
        <f>+D21+D22+D23+D24</f>
        <v>71248727</v>
      </c>
      <c r="E20" s="226">
        <f>+E21+E22+E23+E24</f>
        <v>1485079</v>
      </c>
      <c r="F20" s="226">
        <f>+F21+F22+F23+F24</f>
        <v>243289017</v>
      </c>
      <c r="G20" s="131" t="s">
        <v>114</v>
      </c>
      <c r="H20" s="111"/>
      <c r="I20" s="111"/>
      <c r="J20" s="111"/>
      <c r="K20" s="111"/>
    </row>
    <row r="21" spans="1:11" ht="12.75" customHeight="1">
      <c r="A21" s="132" t="s">
        <v>20</v>
      </c>
      <c r="B21" s="131" t="s">
        <v>122</v>
      </c>
      <c r="C21" s="40">
        <v>12000000</v>
      </c>
      <c r="D21" s="272">
        <f>'1.sz.mell.összevont mérl.'!D73-'2.2.sz.mell_felh_mérl. '!D20</f>
        <v>69272472</v>
      </c>
      <c r="E21" s="272">
        <f>'1.sz.mell.összevont mérl.'!E73-'2.2.sz.mell_felh_mérl. '!E20</f>
        <v>-14921</v>
      </c>
      <c r="F21" s="272">
        <f>SUM(C21:E21)</f>
        <v>81257551</v>
      </c>
      <c r="G21" s="131" t="s">
        <v>314</v>
      </c>
      <c r="H21" s="41"/>
      <c r="I21" s="41"/>
      <c r="J21" s="41"/>
      <c r="K21" s="41"/>
    </row>
    <row r="22" spans="1:11" ht="12.75" customHeight="1">
      <c r="A22" s="132" t="s">
        <v>21</v>
      </c>
      <c r="B22" s="131" t="s">
        <v>123</v>
      </c>
      <c r="C22" s="40"/>
      <c r="D22" s="272"/>
      <c r="E22" s="272"/>
      <c r="F22" s="272"/>
      <c r="G22" s="131" t="s">
        <v>90</v>
      </c>
      <c r="H22" s="41"/>
      <c r="I22" s="41"/>
      <c r="J22" s="41"/>
      <c r="K22" s="41"/>
    </row>
    <row r="23" spans="1:11" ht="12.75" customHeight="1">
      <c r="A23" s="132" t="s">
        <v>22</v>
      </c>
      <c r="B23" s="131" t="s">
        <v>127</v>
      </c>
      <c r="C23" s="40"/>
      <c r="D23" s="272"/>
      <c r="E23" s="272"/>
      <c r="F23" s="272"/>
      <c r="G23" s="131" t="s">
        <v>91</v>
      </c>
      <c r="H23" s="41"/>
      <c r="I23" s="41"/>
      <c r="J23" s="41"/>
      <c r="K23" s="41"/>
    </row>
    <row r="24" spans="1:11" ht="12.75" customHeight="1">
      <c r="A24" s="132" t="s">
        <v>23</v>
      </c>
      <c r="B24" s="131" t="s">
        <v>128</v>
      </c>
      <c r="C24" s="40">
        <v>158555211</v>
      </c>
      <c r="D24" s="273">
        <f>'1.sz.mell.összevont mérl.'!D79</f>
        <v>1976255</v>
      </c>
      <c r="E24" s="273">
        <f>'1.sz.mell.összevont mérl.'!E79</f>
        <v>1500000</v>
      </c>
      <c r="F24" s="272">
        <f>SUM(C24:E24)</f>
        <v>162031466</v>
      </c>
      <c r="G24" s="130" t="s">
        <v>130</v>
      </c>
      <c r="H24" s="41"/>
      <c r="I24" s="41"/>
      <c r="J24" s="41"/>
      <c r="K24" s="41"/>
    </row>
    <row r="25" spans="1:11" ht="12.75" customHeight="1">
      <c r="A25" s="132" t="s">
        <v>24</v>
      </c>
      <c r="B25" s="131" t="s">
        <v>311</v>
      </c>
      <c r="C25" s="133">
        <f>+C26+C27</f>
        <v>0</v>
      </c>
      <c r="D25" s="274"/>
      <c r="E25" s="274"/>
      <c r="F25" s="274"/>
      <c r="G25" s="131" t="s">
        <v>115</v>
      </c>
      <c r="H25" s="41"/>
      <c r="I25" s="41"/>
      <c r="J25" s="41"/>
      <c r="K25" s="41"/>
    </row>
    <row r="26" spans="1:11" ht="12.75" customHeight="1">
      <c r="A26" s="129" t="s">
        <v>25</v>
      </c>
      <c r="B26" s="130" t="s">
        <v>309</v>
      </c>
      <c r="C26" s="106"/>
      <c r="D26" s="273"/>
      <c r="E26" s="273"/>
      <c r="F26" s="273"/>
      <c r="G26" s="124" t="s">
        <v>432</v>
      </c>
      <c r="H26" s="111"/>
      <c r="I26" s="111">
        <v>4208600</v>
      </c>
      <c r="J26" s="111"/>
      <c r="K26" s="41">
        <f>SUM(H26:J26)</f>
        <v>4208600</v>
      </c>
    </row>
    <row r="27" spans="1:11" ht="12.75" customHeight="1" thickBot="1">
      <c r="A27" s="132" t="s">
        <v>26</v>
      </c>
      <c r="B27" s="140" t="s">
        <v>139</v>
      </c>
      <c r="C27" s="40"/>
      <c r="D27" s="272"/>
      <c r="E27" s="272"/>
      <c r="F27" s="272"/>
      <c r="G27" s="30" t="s">
        <v>365</v>
      </c>
      <c r="H27" s="41">
        <f>'1.sz.mell.összevont mérl.'!C138</f>
        <v>158555211</v>
      </c>
      <c r="I27" s="41">
        <f>'1.sz.mell.összevont mérl.'!D138</f>
        <v>1976255</v>
      </c>
      <c r="J27" s="41">
        <f>'1.sz.mell.összevont mérl.'!E138</f>
        <v>1500000</v>
      </c>
      <c r="K27" s="41">
        <f>SUM(H27:J27)</f>
        <v>162031466</v>
      </c>
    </row>
    <row r="28" spans="1:11" ht="24.75" customHeight="1" thickBot="1">
      <c r="A28" s="128" t="s">
        <v>27</v>
      </c>
      <c r="B28" s="50" t="s">
        <v>312</v>
      </c>
      <c r="C28" s="105">
        <f>+C20+C25</f>
        <v>170555211</v>
      </c>
      <c r="D28" s="105">
        <f>+D20+D25</f>
        <v>71248727</v>
      </c>
      <c r="E28" s="105">
        <f>+E20+E25</f>
        <v>1485079</v>
      </c>
      <c r="F28" s="105">
        <f>+F20+F25</f>
        <v>243289017</v>
      </c>
      <c r="G28" s="50" t="s">
        <v>316</v>
      </c>
      <c r="H28" s="110">
        <f>SUM(H20:H27)</f>
        <v>158555211</v>
      </c>
      <c r="I28" s="110">
        <f>SUM(I20:I27)</f>
        <v>6184855</v>
      </c>
      <c r="J28" s="110">
        <f>SUM(J20:J27)</f>
        <v>1500000</v>
      </c>
      <c r="K28" s="110">
        <f>SUM(K20:K27)</f>
        <v>166240066</v>
      </c>
    </row>
    <row r="29" spans="1:11" ht="13.5" thickBot="1">
      <c r="A29" s="128" t="s">
        <v>28</v>
      </c>
      <c r="B29" s="134" t="s">
        <v>313</v>
      </c>
      <c r="C29" s="135">
        <f>+C19+C28</f>
        <v>479317014</v>
      </c>
      <c r="D29" s="135">
        <f>+D19+D28</f>
        <v>104315910</v>
      </c>
      <c r="E29" s="135">
        <f>+E19+E28</f>
        <v>-558136</v>
      </c>
      <c r="F29" s="135">
        <f>+F19+F28</f>
        <v>583074788</v>
      </c>
      <c r="G29" s="134" t="s">
        <v>317</v>
      </c>
      <c r="H29" s="135">
        <f>+H19+H28</f>
        <v>465094515.94</v>
      </c>
      <c r="I29" s="135">
        <f>+I19+I28</f>
        <v>114038408</v>
      </c>
      <c r="J29" s="135">
        <f>+J19+J28</f>
        <v>2228228</v>
      </c>
      <c r="K29" s="135">
        <f>+K19+K28</f>
        <v>581361151.94</v>
      </c>
    </row>
    <row r="30" spans="1:11" ht="13.5" thickBot="1">
      <c r="A30" s="128" t="s">
        <v>29</v>
      </c>
      <c r="B30" s="134" t="s">
        <v>92</v>
      </c>
      <c r="C30" s="135" t="str">
        <f>IF(C19-H19&lt;0,H19-C19,"-")</f>
        <v>-</v>
      </c>
      <c r="D30" s="135">
        <f>IF(D19-I19&lt;0,I19-D19,"-")</f>
        <v>74786370</v>
      </c>
      <c r="E30" s="135">
        <f>IF(E19-J19&lt;0,J19-E19,"-")</f>
        <v>2771443</v>
      </c>
      <c r="F30" s="135">
        <f>IF(F19-K19&lt;0,K19-F19,"-")</f>
        <v>75335314.94</v>
      </c>
      <c r="G30" s="134" t="s">
        <v>93</v>
      </c>
      <c r="H30" s="135">
        <f>IF(C19-H19&gt;0,C19-H19,"-")</f>
        <v>2222498.0600000024</v>
      </c>
      <c r="I30" s="135" t="str">
        <f>IF(D19-I19&gt;0,D19-I19,"-")</f>
        <v>-</v>
      </c>
      <c r="J30" s="135" t="str">
        <f>IF(E19-J19&gt;0,E19-J19,"-")</f>
        <v>-</v>
      </c>
      <c r="K30" s="135" t="str">
        <f>IF(F19-K19&gt;0,F19-K19,"-")</f>
        <v>-</v>
      </c>
    </row>
    <row r="31" spans="1:11" ht="13.5" thickBot="1">
      <c r="A31" s="128" t="s">
        <v>30</v>
      </c>
      <c r="B31" s="134" t="s">
        <v>131</v>
      </c>
      <c r="C31" s="135" t="str">
        <f>IF(C19+C20-H29&lt;0,H29-(C19+C20),"-")</f>
        <v>-</v>
      </c>
      <c r="D31" s="135">
        <f>IF(D19+D20-I29&lt;0,I29-(D19+D20),"-")</f>
        <v>9722498</v>
      </c>
      <c r="E31" s="135">
        <f>IF(E19+E20-J29&lt;0,J29-(E19+E20),"-")</f>
        <v>2786364</v>
      </c>
      <c r="F31" s="135" t="str">
        <f>IF(F19+F20-K29&lt;0,K29-(F19+F20),"-")</f>
        <v>-</v>
      </c>
      <c r="G31" s="134" t="s">
        <v>132</v>
      </c>
      <c r="H31" s="135">
        <f>IF(C19+C20-H29&gt;0,C19+C20-H29,"-")</f>
        <v>14222498.060000002</v>
      </c>
      <c r="I31" s="135" t="str">
        <f>IF(D19+D20-I29&gt;0,D19+D20-I29,"-")</f>
        <v>-</v>
      </c>
      <c r="J31" s="135" t="str">
        <f>IF(E19+E20-J29&gt;0,E19+E20-J29,"-")</f>
        <v>-</v>
      </c>
      <c r="K31" s="135">
        <f>IF(F19+F20-K29&gt;0,F19+F20-K29,"-")</f>
        <v>1713636.0599999428</v>
      </c>
    </row>
    <row r="32" spans="2:7" ht="18.75">
      <c r="B32" s="336"/>
      <c r="C32" s="336"/>
      <c r="D32" s="336"/>
      <c r="E32" s="336"/>
      <c r="F32" s="336"/>
      <c r="G32" s="336"/>
    </row>
  </sheetData>
  <sheetProtection/>
  <mergeCells count="3">
    <mergeCell ref="A4:A5"/>
    <mergeCell ref="B32:G32"/>
    <mergeCell ref="B1:H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8" r:id="rId1"/>
  <headerFooter alignWithMargins="0">
    <oddFooter>&amp;CMódosította a 3/2021. (II.26.) önkormányzati rendelet.  Hatályos: 2021. február 27. napjától.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34"/>
  <sheetViews>
    <sheetView zoomScaleSheetLayoutView="115" workbookViewId="0" topLeftCell="A1">
      <selection activeCell="L73" sqref="L73"/>
    </sheetView>
  </sheetViews>
  <sheetFormatPr defaultColWidth="9.00390625" defaultRowHeight="12.75"/>
  <cols>
    <col min="1" max="1" width="6.875" style="35" customWidth="1"/>
    <col min="2" max="2" width="51.125" style="57" customWidth="1"/>
    <col min="3" max="3" width="13.00390625" style="35" bestFit="1" customWidth="1"/>
    <col min="4" max="5" width="14.125" style="35" customWidth="1"/>
    <col min="6" max="6" width="13.875" style="35" customWidth="1"/>
    <col min="7" max="7" width="50.625" style="35" customWidth="1"/>
    <col min="8" max="8" width="13.125" style="35" bestFit="1" customWidth="1"/>
    <col min="9" max="9" width="15.50390625" style="35" customWidth="1"/>
    <col min="10" max="10" width="13.125" style="35" customWidth="1"/>
    <col min="11" max="11" width="14.50390625" style="35" customWidth="1"/>
    <col min="12" max="16384" width="9.375" style="35" customWidth="1"/>
  </cols>
  <sheetData>
    <row r="1" spans="2:8" ht="21.75" customHeight="1">
      <c r="B1" s="337" t="s">
        <v>474</v>
      </c>
      <c r="C1" s="337"/>
      <c r="D1" s="337"/>
      <c r="E1" s="337"/>
      <c r="F1" s="337"/>
      <c r="G1" s="337"/>
      <c r="H1" s="337"/>
    </row>
    <row r="2" spans="2:11" ht="52.5" customHeight="1">
      <c r="B2" s="112" t="s">
        <v>444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8:11" ht="14.25" thickBot="1">
      <c r="H3" s="114" t="s">
        <v>373</v>
      </c>
      <c r="I3" s="114"/>
      <c r="J3" s="114"/>
      <c r="K3" s="114"/>
    </row>
    <row r="4" spans="1:11" ht="13.5" thickBot="1">
      <c r="A4" s="338" t="s">
        <v>52</v>
      </c>
      <c r="B4" s="115" t="s">
        <v>40</v>
      </c>
      <c r="C4" s="116"/>
      <c r="D4" s="267"/>
      <c r="E4" s="267"/>
      <c r="F4" s="267"/>
      <c r="G4" s="115" t="s">
        <v>41</v>
      </c>
      <c r="H4" s="117"/>
      <c r="I4" s="117"/>
      <c r="J4" s="117"/>
      <c r="K4" s="117"/>
    </row>
    <row r="5" spans="1:11" s="118" customFormat="1" ht="24.75" thickBot="1">
      <c r="A5" s="339"/>
      <c r="B5" s="58" t="s">
        <v>45</v>
      </c>
      <c r="C5" s="26" t="s">
        <v>438</v>
      </c>
      <c r="D5" s="266" t="s">
        <v>439</v>
      </c>
      <c r="E5" s="298" t="s">
        <v>464</v>
      </c>
      <c r="F5" s="266" t="s">
        <v>443</v>
      </c>
      <c r="G5" s="58" t="s">
        <v>45</v>
      </c>
      <c r="H5" s="26" t="s">
        <v>438</v>
      </c>
      <c r="I5" s="266" t="s">
        <v>439</v>
      </c>
      <c r="J5" s="298" t="s">
        <v>464</v>
      </c>
      <c r="K5" s="266" t="s">
        <v>443</v>
      </c>
    </row>
    <row r="6" spans="1:11" s="118" customFormat="1" ht="13.5" thickBot="1">
      <c r="A6" s="119">
        <v>1</v>
      </c>
      <c r="B6" s="120">
        <v>2</v>
      </c>
      <c r="C6" s="121">
        <v>3</v>
      </c>
      <c r="D6" s="121">
        <v>4</v>
      </c>
      <c r="E6" s="121"/>
      <c r="F6" s="121">
        <v>5</v>
      </c>
      <c r="G6" s="121">
        <v>6</v>
      </c>
      <c r="H6" s="121">
        <v>7</v>
      </c>
      <c r="I6" s="121">
        <v>8</v>
      </c>
      <c r="J6" s="121"/>
      <c r="K6" s="121">
        <v>9</v>
      </c>
    </row>
    <row r="7" spans="1:11" ht="12.75" customHeight="1">
      <c r="A7" s="123" t="s">
        <v>6</v>
      </c>
      <c r="B7" s="124" t="s">
        <v>318</v>
      </c>
      <c r="C7" s="101">
        <f>'1.sz.mell.összevont mérl.'!C21</f>
        <v>0</v>
      </c>
      <c r="D7" s="101">
        <f>'1.sz.mell.összevont mérl.'!D21</f>
        <v>124739519</v>
      </c>
      <c r="E7" s="101">
        <f>'1.sz.mell.összevont mérl.'!E21</f>
        <v>10135707</v>
      </c>
      <c r="F7" s="101">
        <f>SUM(C7:E7)</f>
        <v>134875226</v>
      </c>
      <c r="G7" s="124" t="s">
        <v>124</v>
      </c>
      <c r="H7" s="107">
        <f>'1.sz.mell.összevont mérl.'!C109</f>
        <v>3222498</v>
      </c>
      <c r="I7" s="107">
        <f>'1.sz.mell.összevont mérl.'!D109</f>
        <v>159238199</v>
      </c>
      <c r="J7" s="107">
        <f>'1.sz.mell.összevont mérl.'!E109</f>
        <v>7295518</v>
      </c>
      <c r="K7" s="107">
        <f>SUM(H7:J7)</f>
        <v>169756215</v>
      </c>
    </row>
    <row r="8" spans="1:11" ht="12.75">
      <c r="A8" s="125" t="s">
        <v>7</v>
      </c>
      <c r="B8" s="126" t="s">
        <v>319</v>
      </c>
      <c r="C8" s="102"/>
      <c r="D8" s="102">
        <v>3267580</v>
      </c>
      <c r="E8" s="102">
        <v>9970707</v>
      </c>
      <c r="F8" s="101">
        <f>SUM(C8:E8)</f>
        <v>13238287</v>
      </c>
      <c r="G8" s="126" t="s">
        <v>323</v>
      </c>
      <c r="H8" s="108"/>
      <c r="I8" s="108"/>
      <c r="J8" s="108"/>
      <c r="K8" s="108"/>
    </row>
    <row r="9" spans="1:11" ht="12.75" customHeight="1">
      <c r="A9" s="125" t="s">
        <v>8</v>
      </c>
      <c r="B9" s="126" t="s">
        <v>3</v>
      </c>
      <c r="C9" s="102">
        <f>'1.sz.mell.összevont mérl.'!C46</f>
        <v>0</v>
      </c>
      <c r="D9" s="102">
        <f>'1.sz.mell.összevont mérl.'!D46</f>
        <v>0</v>
      </c>
      <c r="E9" s="102"/>
      <c r="F9" s="102">
        <f>'1.sz.mell.összevont mérl.'!F46</f>
        <v>0</v>
      </c>
      <c r="G9" s="126" t="s">
        <v>110</v>
      </c>
      <c r="H9" s="108">
        <f>'1.sz.mell.összevont mérl.'!C111</f>
        <v>0</v>
      </c>
      <c r="I9" s="108">
        <f>'1.sz.mell.összevont mérl.'!D111</f>
        <v>0</v>
      </c>
      <c r="J9" s="108"/>
      <c r="K9" s="108">
        <f>SUM(H9:J9)</f>
        <v>0</v>
      </c>
    </row>
    <row r="10" spans="1:11" ht="12.75" customHeight="1">
      <c r="A10" s="125" t="s">
        <v>9</v>
      </c>
      <c r="B10" s="126" t="s">
        <v>411</v>
      </c>
      <c r="C10" s="102"/>
      <c r="D10" s="102"/>
      <c r="E10" s="102"/>
      <c r="F10" s="102"/>
      <c r="G10" s="126" t="s">
        <v>324</v>
      </c>
      <c r="H10" s="108"/>
      <c r="I10" s="108"/>
      <c r="J10" s="108"/>
      <c r="K10" s="108"/>
    </row>
    <row r="11" spans="1:11" ht="12.75" customHeight="1">
      <c r="A11" s="125" t="s">
        <v>10</v>
      </c>
      <c r="B11" s="126" t="s">
        <v>320</v>
      </c>
      <c r="C11" s="102"/>
      <c r="D11" s="102"/>
      <c r="E11" s="102"/>
      <c r="F11" s="102"/>
      <c r="G11" s="126" t="s">
        <v>126</v>
      </c>
      <c r="H11" s="108">
        <v>11000000</v>
      </c>
      <c r="I11" s="108">
        <f>'1.sz.mell.összevont mérl.'!D113</f>
        <v>12498053</v>
      </c>
      <c r="J11" s="108">
        <f>'1.sz.mell.összevont mérl.'!E113</f>
        <v>53825</v>
      </c>
      <c r="K11" s="108">
        <f>SUM(H11:J11)</f>
        <v>23551878</v>
      </c>
    </row>
    <row r="12" spans="1:11" ht="12.75" customHeight="1">
      <c r="A12" s="125" t="s">
        <v>11</v>
      </c>
      <c r="B12" s="126" t="s">
        <v>321</v>
      </c>
      <c r="C12" s="103">
        <f>'1.sz.mell.összevont mérl.'!C57</f>
        <v>0</v>
      </c>
      <c r="D12" s="103">
        <f>'1.sz.mell.összevont mérl.'!D57</f>
        <v>11544000</v>
      </c>
      <c r="E12" s="103"/>
      <c r="F12" s="103">
        <f>'1.sz.mell.összevont mérl.'!F57</f>
        <v>11544000</v>
      </c>
      <c r="G12" s="30"/>
      <c r="H12" s="108"/>
      <c r="I12" s="108"/>
      <c r="J12" s="108"/>
      <c r="K12" s="108"/>
    </row>
    <row r="13" spans="1:11" ht="12.75" customHeight="1">
      <c r="A13" s="125" t="s">
        <v>12</v>
      </c>
      <c r="B13" s="30"/>
      <c r="C13" s="102"/>
      <c r="D13" s="269"/>
      <c r="E13" s="269"/>
      <c r="F13" s="269"/>
      <c r="G13" s="30"/>
      <c r="H13" s="108"/>
      <c r="I13" s="108"/>
      <c r="J13" s="108"/>
      <c r="K13" s="108"/>
    </row>
    <row r="14" spans="1:11" ht="12.75" customHeight="1">
      <c r="A14" s="125" t="s">
        <v>13</v>
      </c>
      <c r="B14" s="30"/>
      <c r="C14" s="102"/>
      <c r="D14" s="269"/>
      <c r="E14" s="269"/>
      <c r="F14" s="269"/>
      <c r="G14" s="30"/>
      <c r="H14" s="108"/>
      <c r="I14" s="108"/>
      <c r="J14" s="108"/>
      <c r="K14" s="108"/>
    </row>
    <row r="15" spans="1:11" ht="12.75" customHeight="1">
      <c r="A15" s="125" t="s">
        <v>14</v>
      </c>
      <c r="B15" s="30"/>
      <c r="C15" s="102"/>
      <c r="D15" s="269"/>
      <c r="E15" s="269"/>
      <c r="F15" s="269"/>
      <c r="G15" s="30"/>
      <c r="H15" s="108"/>
      <c r="I15" s="108"/>
      <c r="J15" s="108"/>
      <c r="K15" s="108"/>
    </row>
    <row r="16" spans="1:11" ht="12.75">
      <c r="A16" s="125" t="s">
        <v>15</v>
      </c>
      <c r="B16" s="30"/>
      <c r="C16" s="102"/>
      <c r="D16" s="269"/>
      <c r="E16" s="269"/>
      <c r="F16" s="269"/>
      <c r="G16" s="30"/>
      <c r="H16" s="108"/>
      <c r="I16" s="108"/>
      <c r="J16" s="108"/>
      <c r="K16" s="108"/>
    </row>
    <row r="17" spans="1:11" ht="12.75" customHeight="1" thickBot="1">
      <c r="A17" s="168" t="s">
        <v>16</v>
      </c>
      <c r="B17" s="198"/>
      <c r="C17" s="170"/>
      <c r="D17" s="275"/>
      <c r="E17" s="275"/>
      <c r="F17" s="275"/>
      <c r="G17" s="169" t="s">
        <v>37</v>
      </c>
      <c r="H17" s="150"/>
      <c r="I17" s="150"/>
      <c r="J17" s="150"/>
      <c r="K17" s="150"/>
    </row>
    <row r="18" spans="1:11" ht="15.75" customHeight="1" thickBot="1">
      <c r="A18" s="128" t="s">
        <v>17</v>
      </c>
      <c r="B18" s="50" t="s">
        <v>333</v>
      </c>
      <c r="C18" s="105">
        <f>+C7+C9+C10+C12+C13+C14+C15+C16+C17</f>
        <v>0</v>
      </c>
      <c r="D18" s="105">
        <f>+D7+D9+D10+D12+D13+D14+D15+D16+D17</f>
        <v>136283519</v>
      </c>
      <c r="E18" s="105">
        <f>+E7+E9+E10+E12+E13+E14+E15+E16+E17</f>
        <v>10135707</v>
      </c>
      <c r="F18" s="105">
        <f>+F7+F9+F10+F12+F13+F14+F15+F16+F17</f>
        <v>146419226</v>
      </c>
      <c r="G18" s="50" t="s">
        <v>334</v>
      </c>
      <c r="H18" s="110">
        <f>+H7+H9+H11+H12+H13+H14+H15+H16+H17</f>
        <v>14222498</v>
      </c>
      <c r="I18" s="110">
        <f>+I7+I9+I11+I12+I13+I14+I15+I16+I17</f>
        <v>171736252</v>
      </c>
      <c r="J18" s="110">
        <f>+J7+J9+J11+J12+J13+J14+J15+J16+J17</f>
        <v>7349343</v>
      </c>
      <c r="K18" s="110">
        <f>+K7+K9+K11+K12+K13+K14+K15+K16+K17</f>
        <v>193308093</v>
      </c>
    </row>
    <row r="19" spans="1:11" ht="12.75" customHeight="1">
      <c r="A19" s="123" t="s">
        <v>18</v>
      </c>
      <c r="B19" s="138" t="s">
        <v>144</v>
      </c>
      <c r="C19" s="145">
        <f>+C20+C21+C22+C23+C24</f>
        <v>0</v>
      </c>
      <c r="D19" s="276">
        <f>SUM(D20:D24)</f>
        <v>45175231</v>
      </c>
      <c r="E19" s="276"/>
      <c r="F19" s="276">
        <f>SUM(F20:F24)</f>
        <v>46888867</v>
      </c>
      <c r="G19" s="131" t="s">
        <v>114</v>
      </c>
      <c r="H19" s="39"/>
      <c r="I19" s="39"/>
      <c r="J19" s="39"/>
      <c r="K19" s="39"/>
    </row>
    <row r="20" spans="1:11" ht="12.75" customHeight="1">
      <c r="A20" s="125" t="s">
        <v>19</v>
      </c>
      <c r="B20" s="139" t="s">
        <v>133</v>
      </c>
      <c r="C20" s="40"/>
      <c r="D20" s="272">
        <v>45175231</v>
      </c>
      <c r="E20" s="272"/>
      <c r="F20" s="272">
        <f>K32-F18</f>
        <v>46888867</v>
      </c>
      <c r="G20" s="131" t="s">
        <v>117</v>
      </c>
      <c r="H20" s="41"/>
      <c r="I20" s="41"/>
      <c r="J20" s="41"/>
      <c r="K20" s="41"/>
    </row>
    <row r="21" spans="1:11" ht="12.75" customHeight="1">
      <c r="A21" s="123" t="s">
        <v>20</v>
      </c>
      <c r="B21" s="139" t="s">
        <v>134</v>
      </c>
      <c r="C21" s="40"/>
      <c r="D21" s="272"/>
      <c r="E21" s="272"/>
      <c r="F21" s="272"/>
      <c r="G21" s="131" t="s">
        <v>90</v>
      </c>
      <c r="H21" s="41"/>
      <c r="I21" s="41"/>
      <c r="J21" s="41"/>
      <c r="K21" s="41"/>
    </row>
    <row r="22" spans="1:11" ht="12.75" customHeight="1">
      <c r="A22" s="125" t="s">
        <v>21</v>
      </c>
      <c r="B22" s="139" t="s">
        <v>135</v>
      </c>
      <c r="C22" s="40"/>
      <c r="D22" s="272"/>
      <c r="E22" s="272"/>
      <c r="F22" s="272"/>
      <c r="G22" s="131" t="s">
        <v>91</v>
      </c>
      <c r="H22" s="41"/>
      <c r="I22" s="41"/>
      <c r="J22" s="41"/>
      <c r="K22" s="41"/>
    </row>
    <row r="23" spans="1:11" ht="12.75" customHeight="1">
      <c r="A23" s="123" t="s">
        <v>22</v>
      </c>
      <c r="B23" s="139" t="s">
        <v>136</v>
      </c>
      <c r="C23" s="40"/>
      <c r="D23" s="273"/>
      <c r="E23" s="273"/>
      <c r="F23" s="273"/>
      <c r="G23" s="130" t="s">
        <v>130</v>
      </c>
      <c r="H23" s="41"/>
      <c r="I23" s="41"/>
      <c r="J23" s="41"/>
      <c r="K23" s="41"/>
    </row>
    <row r="24" spans="1:11" ht="12.75" customHeight="1">
      <c r="A24" s="125" t="s">
        <v>23</v>
      </c>
      <c r="B24" s="140" t="s">
        <v>137</v>
      </c>
      <c r="C24" s="40"/>
      <c r="D24" s="272"/>
      <c r="E24" s="272"/>
      <c r="F24" s="272"/>
      <c r="G24" s="131" t="s">
        <v>118</v>
      </c>
      <c r="H24" s="41"/>
      <c r="I24" s="41"/>
      <c r="J24" s="41"/>
      <c r="K24" s="41"/>
    </row>
    <row r="25" spans="1:11" ht="12.75" customHeight="1">
      <c r="A25" s="123" t="s">
        <v>24</v>
      </c>
      <c r="B25" s="141" t="s">
        <v>138</v>
      </c>
      <c r="C25" s="133">
        <f>+C26+C27+C28+C29+C30</f>
        <v>0</v>
      </c>
      <c r="D25" s="276"/>
      <c r="E25" s="276"/>
      <c r="F25" s="276"/>
      <c r="G25" s="142" t="s">
        <v>116</v>
      </c>
      <c r="H25" s="41"/>
      <c r="I25" s="41"/>
      <c r="J25" s="41"/>
      <c r="K25" s="41"/>
    </row>
    <row r="26" spans="1:11" ht="12.75" customHeight="1">
      <c r="A26" s="125" t="s">
        <v>25</v>
      </c>
      <c r="B26" s="140" t="s">
        <v>139</v>
      </c>
      <c r="C26" s="40">
        <f>'5.1. sz. mell Önkorm'!C65</f>
        <v>0</v>
      </c>
      <c r="D26" s="277"/>
      <c r="E26" s="277"/>
      <c r="F26" s="277"/>
      <c r="G26" s="142" t="s">
        <v>325</v>
      </c>
      <c r="H26" s="41">
        <f>'1.sz.mell.összevont mérl.'!C140</f>
        <v>0</v>
      </c>
      <c r="I26" s="41"/>
      <c r="J26" s="41"/>
      <c r="K26" s="108">
        <f>SUM(H26:J26)</f>
        <v>0</v>
      </c>
    </row>
    <row r="27" spans="1:11" ht="12.75" customHeight="1">
      <c r="A27" s="123" t="s">
        <v>26</v>
      </c>
      <c r="B27" s="140" t="s">
        <v>140</v>
      </c>
      <c r="C27" s="40"/>
      <c r="D27" s="277"/>
      <c r="E27" s="277"/>
      <c r="F27" s="277"/>
      <c r="G27" s="137"/>
      <c r="H27" s="41"/>
      <c r="I27" s="41"/>
      <c r="J27" s="41"/>
      <c r="K27" s="41"/>
    </row>
    <row r="28" spans="1:11" ht="12.75" customHeight="1">
      <c r="A28" s="125" t="s">
        <v>27</v>
      </c>
      <c r="B28" s="139" t="s">
        <v>141</v>
      </c>
      <c r="C28" s="40"/>
      <c r="D28" s="277"/>
      <c r="E28" s="277"/>
      <c r="F28" s="277"/>
      <c r="G28" s="48"/>
      <c r="H28" s="41"/>
      <c r="I28" s="41"/>
      <c r="J28" s="41"/>
      <c r="K28" s="41"/>
    </row>
    <row r="29" spans="1:11" ht="12.75" customHeight="1">
      <c r="A29" s="123" t="s">
        <v>28</v>
      </c>
      <c r="B29" s="143" t="s">
        <v>142</v>
      </c>
      <c r="C29" s="40"/>
      <c r="D29" s="272"/>
      <c r="E29" s="272"/>
      <c r="F29" s="272"/>
      <c r="G29" s="30"/>
      <c r="H29" s="41"/>
      <c r="I29" s="41"/>
      <c r="J29" s="41"/>
      <c r="K29" s="41"/>
    </row>
    <row r="30" spans="1:11" ht="12.75" customHeight="1" thickBot="1">
      <c r="A30" s="125" t="s">
        <v>29</v>
      </c>
      <c r="B30" s="144" t="s">
        <v>143</v>
      </c>
      <c r="C30" s="40"/>
      <c r="D30" s="277"/>
      <c r="E30" s="277"/>
      <c r="F30" s="277"/>
      <c r="G30" s="48"/>
      <c r="H30" s="41"/>
      <c r="I30" s="41"/>
      <c r="J30" s="41"/>
      <c r="K30" s="41"/>
    </row>
    <row r="31" spans="1:11" ht="21.75" customHeight="1" thickBot="1">
      <c r="A31" s="128" t="s">
        <v>30</v>
      </c>
      <c r="B31" s="50" t="s">
        <v>322</v>
      </c>
      <c r="C31" s="105">
        <f>+C19+C25</f>
        <v>0</v>
      </c>
      <c r="D31" s="105">
        <f>+D19+D25</f>
        <v>45175231</v>
      </c>
      <c r="E31" s="105">
        <f>+E19+E25</f>
        <v>0</v>
      </c>
      <c r="F31" s="105">
        <f>+F19+F25</f>
        <v>46888867</v>
      </c>
      <c r="G31" s="50" t="s">
        <v>326</v>
      </c>
      <c r="H31" s="110">
        <f>SUM(H19:H30)</f>
        <v>0</v>
      </c>
      <c r="I31" s="110">
        <f>SUM(I19:I30)</f>
        <v>0</v>
      </c>
      <c r="J31" s="110">
        <f>SUM(J19:J30)</f>
        <v>0</v>
      </c>
      <c r="K31" s="110">
        <f>SUM(K19:K30)</f>
        <v>0</v>
      </c>
    </row>
    <row r="32" spans="1:11" ht="18" customHeight="1" thickBot="1">
      <c r="A32" s="128" t="s">
        <v>31</v>
      </c>
      <c r="B32" s="134" t="s">
        <v>327</v>
      </c>
      <c r="C32" s="135">
        <f>+C18+C31</f>
        <v>0</v>
      </c>
      <c r="D32" s="135">
        <f>+D18+D31</f>
        <v>181458750</v>
      </c>
      <c r="E32" s="135">
        <f>+E18+E31</f>
        <v>10135707</v>
      </c>
      <c r="F32" s="135">
        <f>+F18+F31</f>
        <v>193308093</v>
      </c>
      <c r="G32" s="134" t="s">
        <v>328</v>
      </c>
      <c r="H32" s="135">
        <f>+H18+H31</f>
        <v>14222498</v>
      </c>
      <c r="I32" s="135">
        <f>+I18+I31</f>
        <v>171736252</v>
      </c>
      <c r="J32" s="135">
        <f>+J18+J31</f>
        <v>7349343</v>
      </c>
      <c r="K32" s="135">
        <f>+K18+K31</f>
        <v>193308093</v>
      </c>
    </row>
    <row r="33" spans="1:11" ht="20.25" customHeight="1" thickBot="1">
      <c r="A33" s="128" t="s">
        <v>32</v>
      </c>
      <c r="B33" s="134" t="s">
        <v>92</v>
      </c>
      <c r="C33" s="135">
        <f>IF(C18-H18&lt;0,H18-C18,"-")</f>
        <v>14222498</v>
      </c>
      <c r="D33" s="135">
        <f>IF(D18-I18&lt;0,I18-D18,"-")</f>
        <v>35452733</v>
      </c>
      <c r="E33" s="135" t="str">
        <f>IF(E18-J18&lt;0,J18-E18,"-")</f>
        <v>-</v>
      </c>
      <c r="F33" s="135">
        <f>IF(F18-K18&lt;0,K18-F18,"-")</f>
        <v>46888867</v>
      </c>
      <c r="G33" s="134" t="s">
        <v>93</v>
      </c>
      <c r="H33" s="135" t="str">
        <f>IF(C18-H18&gt;0,C18-H18,"-")</f>
        <v>-</v>
      </c>
      <c r="I33" s="135" t="str">
        <f>IF(D18-I18&gt;0,D18-I18,"-")</f>
        <v>-</v>
      </c>
      <c r="J33" s="135">
        <f>IF(E18-J18&gt;0,E18-J18,"-")</f>
        <v>2786364</v>
      </c>
      <c r="K33" s="135" t="str">
        <f>IF(F18-K18&gt;0,F18-K18,"-")</f>
        <v>-</v>
      </c>
    </row>
    <row r="34" spans="1:11" ht="13.5" thickBot="1">
      <c r="A34" s="128" t="s">
        <v>33</v>
      </c>
      <c r="B34" s="134" t="s">
        <v>131</v>
      </c>
      <c r="C34" s="135">
        <f>IF(C18+C19-H32&lt;0,H32-(C18+C19),"-")</f>
        <v>14222498</v>
      </c>
      <c r="D34" s="135" t="str">
        <f>IF(D18+D19-I32&lt;0,I32-(D18+D19),"-")</f>
        <v>-</v>
      </c>
      <c r="E34" s="135" t="str">
        <f>IF(E18+E19-J32&lt;0,J32-(E18+E19),"-")</f>
        <v>-</v>
      </c>
      <c r="F34" s="135" t="str">
        <f>IF(F18+F19-K32&lt;0,K32-(F18+F19),"-")</f>
        <v>-</v>
      </c>
      <c r="G34" s="134" t="s">
        <v>132</v>
      </c>
      <c r="H34" s="135" t="str">
        <f>IF(C18+C19-H32&gt;0,C18+C19-H32,"-")</f>
        <v>-</v>
      </c>
      <c r="I34" s="135">
        <f>IF(D18+D19-I32&gt;0,D18+D19-I32,"-")</f>
        <v>9722498</v>
      </c>
      <c r="J34" s="135">
        <f>IF(E18+E19-J32&gt;0,E18+E19-J32,"-")</f>
        <v>2786364</v>
      </c>
      <c r="K34" s="135" t="str">
        <f>IF(F18+F19-K32&gt;0,F18+F19-K32,"-")</f>
        <v>-</v>
      </c>
    </row>
  </sheetData>
  <sheetProtection/>
  <mergeCells count="2">
    <mergeCell ref="A4:A5"/>
    <mergeCell ref="B1:H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1"/>
  <headerFooter alignWithMargins="0">
    <oddFooter>&amp;CMódosította a 3/2021. (II.26.) önkormányzati rendelet.  Hatályos: 2021. február 27. napjától.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30"/>
  <sheetViews>
    <sheetView workbookViewId="0" topLeftCell="A13">
      <selection activeCell="H36" sqref="H36"/>
    </sheetView>
  </sheetViews>
  <sheetFormatPr defaultColWidth="9.00390625" defaultRowHeight="12.75"/>
  <cols>
    <col min="1" max="1" width="48.00390625" style="28" customWidth="1"/>
    <col min="2" max="2" width="23.875" style="27" bestFit="1" customWidth="1"/>
    <col min="3" max="3" width="16.375" style="27" customWidth="1"/>
    <col min="4" max="4" width="18.00390625" style="27" customWidth="1"/>
    <col min="5" max="5" width="16.625" style="27" customWidth="1"/>
    <col min="6" max="6" width="21.125" style="27" customWidth="1"/>
    <col min="7" max="7" width="17.125" style="27" bestFit="1" customWidth="1"/>
    <col min="8" max="8" width="20.625" style="27" customWidth="1"/>
    <col min="9" max="9" width="29.50390625" style="35" bestFit="1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2:9" ht="12.75">
      <c r="B1" s="341" t="s">
        <v>475</v>
      </c>
      <c r="C1" s="341"/>
      <c r="D1" s="341"/>
      <c r="E1" s="341"/>
      <c r="F1" s="341"/>
      <c r="G1" s="341"/>
      <c r="H1" s="341"/>
      <c r="I1" s="341"/>
    </row>
    <row r="2" spans="1:9" ht="37.5" customHeight="1">
      <c r="A2" s="340" t="s">
        <v>442</v>
      </c>
      <c r="B2" s="340"/>
      <c r="C2" s="340"/>
      <c r="D2" s="340"/>
      <c r="E2" s="340"/>
      <c r="F2" s="340"/>
      <c r="G2" s="340"/>
      <c r="H2" s="340"/>
      <c r="I2" s="340"/>
    </row>
    <row r="3" spans="1:9" ht="14.25" thickBot="1">
      <c r="A3" s="57"/>
      <c r="B3" s="35"/>
      <c r="C3" s="35"/>
      <c r="D3" s="35"/>
      <c r="E3" s="35"/>
      <c r="F3" s="35"/>
      <c r="G3" s="35"/>
      <c r="H3" s="35"/>
      <c r="I3" s="31" t="s">
        <v>372</v>
      </c>
    </row>
    <row r="4" spans="1:9" s="29" customFormat="1" ht="44.25" customHeight="1" thickBot="1">
      <c r="A4" s="231" t="s">
        <v>48</v>
      </c>
      <c r="B4" s="232" t="s">
        <v>49</v>
      </c>
      <c r="C4" s="232" t="s">
        <v>50</v>
      </c>
      <c r="D4" s="232" t="s">
        <v>437</v>
      </c>
      <c r="E4" s="26" t="s">
        <v>438</v>
      </c>
      <c r="F4" s="266" t="s">
        <v>439</v>
      </c>
      <c r="G4" s="298" t="s">
        <v>464</v>
      </c>
      <c r="H4" s="266" t="s">
        <v>443</v>
      </c>
      <c r="I4" s="233" t="s">
        <v>440</v>
      </c>
    </row>
    <row r="5" spans="1:9" s="35" customFormat="1" ht="12" customHeight="1" thickBot="1">
      <c r="A5" s="32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/>
      <c r="H5" s="33">
        <v>7</v>
      </c>
      <c r="I5" s="34">
        <v>8</v>
      </c>
    </row>
    <row r="6" spans="1:9" ht="18" customHeight="1" thickBot="1">
      <c r="A6" s="253" t="s">
        <v>368</v>
      </c>
      <c r="B6" s="239"/>
      <c r="C6" s="240"/>
      <c r="D6" s="239"/>
      <c r="E6" s="239"/>
      <c r="F6" s="278"/>
      <c r="G6" s="278"/>
      <c r="H6" s="278"/>
      <c r="I6" s="241">
        <f>B6-E6</f>
        <v>0</v>
      </c>
    </row>
    <row r="7" spans="1:9" ht="15.75">
      <c r="A7" s="234" t="s">
        <v>453</v>
      </c>
      <c r="B7" s="235"/>
      <c r="C7" s="236"/>
      <c r="D7" s="235"/>
      <c r="E7" s="235"/>
      <c r="F7" s="279">
        <v>25089142</v>
      </c>
      <c r="G7" s="279">
        <v>-3350347</v>
      </c>
      <c r="H7" s="279">
        <f aca="true" t="shared" si="0" ref="H7:H19">SUM(E7:G7)</f>
        <v>21738795</v>
      </c>
      <c r="I7" s="237"/>
    </row>
    <row r="8" spans="1:9" ht="15.75">
      <c r="A8" s="342" t="s">
        <v>431</v>
      </c>
      <c r="B8" s="343"/>
      <c r="C8" s="236"/>
      <c r="D8" s="235"/>
      <c r="E8" s="235"/>
      <c r="F8" s="279">
        <v>452939</v>
      </c>
      <c r="G8" s="279"/>
      <c r="H8" s="279">
        <f t="shared" si="0"/>
        <v>452939</v>
      </c>
      <c r="I8" s="237"/>
    </row>
    <row r="9" spans="1:9" ht="15.75">
      <c r="A9" s="234" t="s">
        <v>413</v>
      </c>
      <c r="B9" s="279"/>
      <c r="C9" s="236"/>
      <c r="D9" s="235"/>
      <c r="E9" s="235"/>
      <c r="F9" s="279">
        <v>4847574</v>
      </c>
      <c r="G9" s="279"/>
      <c r="H9" s="279">
        <f t="shared" si="0"/>
        <v>4847574</v>
      </c>
      <c r="I9" s="237"/>
    </row>
    <row r="10" spans="1:9" ht="15.75">
      <c r="A10" s="234" t="s">
        <v>449</v>
      </c>
      <c r="B10" s="279"/>
      <c r="C10" s="236"/>
      <c r="D10" s="235"/>
      <c r="E10" s="235"/>
      <c r="F10" s="279">
        <v>15000000</v>
      </c>
      <c r="G10" s="279"/>
      <c r="H10" s="279">
        <f t="shared" si="0"/>
        <v>15000000</v>
      </c>
      <c r="I10" s="237"/>
    </row>
    <row r="11" spans="1:9" ht="15.75">
      <c r="A11" s="234" t="s">
        <v>450</v>
      </c>
      <c r="B11" s="279"/>
      <c r="C11" s="236"/>
      <c r="D11" s="235"/>
      <c r="E11" s="235"/>
      <c r="F11" s="279">
        <v>19050000</v>
      </c>
      <c r="G11" s="279"/>
      <c r="H11" s="279">
        <f t="shared" si="0"/>
        <v>19050000</v>
      </c>
      <c r="I11" s="237"/>
    </row>
    <row r="12" spans="1:9" ht="15.75">
      <c r="A12" s="234" t="s">
        <v>451</v>
      </c>
      <c r="B12" s="279"/>
      <c r="C12" s="236"/>
      <c r="D12" s="235"/>
      <c r="E12" s="235"/>
      <c r="F12" s="279">
        <v>4777000</v>
      </c>
      <c r="G12" s="279"/>
      <c r="H12" s="279">
        <f t="shared" si="0"/>
        <v>4777000</v>
      </c>
      <c r="I12" s="237"/>
    </row>
    <row r="13" spans="1:9" ht="15.75">
      <c r="A13" s="344" t="s">
        <v>454</v>
      </c>
      <c r="B13" s="345"/>
      <c r="C13" s="236"/>
      <c r="D13" s="235"/>
      <c r="E13" s="235"/>
      <c r="F13" s="279">
        <v>460000</v>
      </c>
      <c r="G13" s="279"/>
      <c r="H13" s="279">
        <f t="shared" si="0"/>
        <v>460000</v>
      </c>
      <c r="I13" s="237"/>
    </row>
    <row r="14" spans="1:9" ht="15.75">
      <c r="A14" s="234" t="s">
        <v>452</v>
      </c>
      <c r="B14" s="279"/>
      <c r="C14" s="236"/>
      <c r="D14" s="235"/>
      <c r="E14" s="235"/>
      <c r="F14" s="279">
        <v>4991544</v>
      </c>
      <c r="G14" s="279"/>
      <c r="H14" s="279">
        <f t="shared" si="0"/>
        <v>4991544</v>
      </c>
      <c r="I14" s="237"/>
    </row>
    <row r="15" spans="1:9" ht="15.75">
      <c r="A15" s="234" t="s">
        <v>414</v>
      </c>
      <c r="B15" s="279"/>
      <c r="C15" s="236"/>
      <c r="D15" s="235"/>
      <c r="E15" s="235"/>
      <c r="F15" s="279">
        <v>84270000</v>
      </c>
      <c r="G15" s="279"/>
      <c r="H15" s="279">
        <f t="shared" si="0"/>
        <v>84270000</v>
      </c>
      <c r="I15" s="237"/>
    </row>
    <row r="16" spans="1:9" ht="15.75">
      <c r="A16" s="234" t="s">
        <v>468</v>
      </c>
      <c r="B16" s="279">
        <v>9970707</v>
      </c>
      <c r="C16" s="236" t="s">
        <v>470</v>
      </c>
      <c r="D16" s="235"/>
      <c r="E16" s="235"/>
      <c r="F16" s="279"/>
      <c r="G16" s="279">
        <v>9970707</v>
      </c>
      <c r="H16" s="279">
        <f t="shared" si="0"/>
        <v>9970707</v>
      </c>
      <c r="I16" s="237"/>
    </row>
    <row r="17" spans="1:9" ht="15.75">
      <c r="A17" s="234" t="s">
        <v>416</v>
      </c>
      <c r="B17" s="235">
        <v>63500</v>
      </c>
      <c r="C17" s="236" t="s">
        <v>469</v>
      </c>
      <c r="D17" s="235"/>
      <c r="E17" s="235">
        <v>63500</v>
      </c>
      <c r="F17" s="279"/>
      <c r="G17" s="279"/>
      <c r="H17" s="279">
        <f t="shared" si="0"/>
        <v>63500</v>
      </c>
      <c r="I17" s="237"/>
    </row>
    <row r="18" spans="1:9" ht="15.75">
      <c r="A18" s="234" t="s">
        <v>417</v>
      </c>
      <c r="B18" s="235">
        <v>635000</v>
      </c>
      <c r="C18" s="236" t="s">
        <v>469</v>
      </c>
      <c r="D18" s="235"/>
      <c r="E18" s="235">
        <v>635000</v>
      </c>
      <c r="F18" s="279"/>
      <c r="G18" s="279"/>
      <c r="H18" s="279">
        <f t="shared" si="0"/>
        <v>635000</v>
      </c>
      <c r="I18" s="237">
        <f>B18-E18</f>
        <v>0</v>
      </c>
    </row>
    <row r="19" spans="1:9" ht="16.5" thickBot="1">
      <c r="A19" s="234" t="s">
        <v>418</v>
      </c>
      <c r="B19" s="235">
        <v>381000</v>
      </c>
      <c r="C19" s="236" t="s">
        <v>469</v>
      </c>
      <c r="D19" s="235"/>
      <c r="E19" s="235">
        <v>381000</v>
      </c>
      <c r="F19" s="279"/>
      <c r="G19" s="279">
        <v>165000</v>
      </c>
      <c r="H19" s="279">
        <f t="shared" si="0"/>
        <v>546000</v>
      </c>
      <c r="I19" s="237"/>
    </row>
    <row r="20" spans="1:9" ht="36.75" customHeight="1" thickBot="1">
      <c r="A20" s="245" t="s">
        <v>369</v>
      </c>
      <c r="B20" s="246">
        <f aca="true" t="shared" si="1" ref="B20:I20">SUM(B7:B19)</f>
        <v>11050207</v>
      </c>
      <c r="C20" s="246">
        <f t="shared" si="1"/>
        <v>0</v>
      </c>
      <c r="D20" s="246">
        <f t="shared" si="1"/>
        <v>0</v>
      </c>
      <c r="E20" s="246">
        <f t="shared" si="1"/>
        <v>1079500</v>
      </c>
      <c r="F20" s="246">
        <f t="shared" si="1"/>
        <v>158938199</v>
      </c>
      <c r="G20" s="246">
        <f t="shared" si="1"/>
        <v>6785360</v>
      </c>
      <c r="H20" s="246">
        <f t="shared" si="1"/>
        <v>166803059</v>
      </c>
      <c r="I20" s="246">
        <f t="shared" si="1"/>
        <v>0</v>
      </c>
    </row>
    <row r="21" spans="1:9" ht="16.5" thickBot="1">
      <c r="A21" s="253" t="s">
        <v>456</v>
      </c>
      <c r="B21" s="242"/>
      <c r="C21" s="243"/>
      <c r="D21" s="242"/>
      <c r="E21" s="242"/>
      <c r="F21" s="280"/>
      <c r="G21" s="280"/>
      <c r="H21" s="280"/>
      <c r="I21" s="244">
        <f>B21-E21</f>
        <v>0</v>
      </c>
    </row>
    <row r="22" spans="1:9" ht="15.75">
      <c r="A22" s="234" t="s">
        <v>376</v>
      </c>
      <c r="B22" s="235">
        <v>85000</v>
      </c>
      <c r="C22" s="236"/>
      <c r="D22" s="235"/>
      <c r="E22" s="235">
        <v>635000</v>
      </c>
      <c r="F22" s="279">
        <v>300000</v>
      </c>
      <c r="G22" s="279">
        <v>-850000</v>
      </c>
      <c r="H22" s="279">
        <f>SUM(E22:G22)</f>
        <v>85000</v>
      </c>
      <c r="I22" s="237">
        <f>B22-H22</f>
        <v>0</v>
      </c>
    </row>
    <row r="23" spans="1:9" ht="15.75">
      <c r="A23" s="234"/>
      <c r="B23" s="235"/>
      <c r="C23" s="236"/>
      <c r="D23" s="235"/>
      <c r="E23" s="235"/>
      <c r="F23" s="279"/>
      <c r="G23" s="279"/>
      <c r="H23" s="279"/>
      <c r="I23" s="237"/>
    </row>
    <row r="24" spans="1:9" ht="16.5" thickBot="1">
      <c r="A24" s="234"/>
      <c r="B24" s="235"/>
      <c r="C24" s="236"/>
      <c r="D24" s="235"/>
      <c r="E24" s="235"/>
      <c r="F24" s="279"/>
      <c r="G24" s="279"/>
      <c r="H24" s="279"/>
      <c r="I24" s="237"/>
    </row>
    <row r="25" spans="1:9" ht="36.75" customHeight="1" thickBot="1">
      <c r="A25" s="245" t="s">
        <v>370</v>
      </c>
      <c r="B25" s="246">
        <f aca="true" t="shared" si="2" ref="B25:I25">SUM(B22:B24)</f>
        <v>85000</v>
      </c>
      <c r="C25" s="254">
        <f t="shared" si="2"/>
        <v>0</v>
      </c>
      <c r="D25" s="246">
        <f t="shared" si="2"/>
        <v>0</v>
      </c>
      <c r="E25" s="246">
        <f t="shared" si="2"/>
        <v>635000</v>
      </c>
      <c r="F25" s="246">
        <f t="shared" si="2"/>
        <v>300000</v>
      </c>
      <c r="G25" s="246">
        <f t="shared" si="2"/>
        <v>-850000</v>
      </c>
      <c r="H25" s="246">
        <f t="shared" si="2"/>
        <v>85000</v>
      </c>
      <c r="I25" s="246">
        <f t="shared" si="2"/>
        <v>0</v>
      </c>
    </row>
    <row r="26" spans="1:9" ht="16.5" thickBot="1">
      <c r="A26" s="253" t="s">
        <v>455</v>
      </c>
      <c r="B26" s="252"/>
      <c r="C26" s="243"/>
      <c r="D26" s="242"/>
      <c r="E26" s="242"/>
      <c r="F26" s="280"/>
      <c r="G26" s="280"/>
      <c r="H26" s="280"/>
      <c r="I26" s="244">
        <f>B26-E26</f>
        <v>0</v>
      </c>
    </row>
    <row r="27" spans="1:9" ht="15.75">
      <c r="A27" s="234" t="s">
        <v>376</v>
      </c>
      <c r="B27" s="235">
        <v>2868156</v>
      </c>
      <c r="C27" s="236"/>
      <c r="D27" s="235"/>
      <c r="E27" s="235">
        <v>1507998</v>
      </c>
      <c r="F27" s="279"/>
      <c r="G27" s="279">
        <v>1360158</v>
      </c>
      <c r="H27" s="279">
        <f>SUM(E27:G27)</f>
        <v>2868156</v>
      </c>
      <c r="I27" s="237"/>
    </row>
    <row r="28" spans="1:9" ht="16.5" thickBot="1">
      <c r="A28" s="234"/>
      <c r="B28" s="235"/>
      <c r="C28" s="236"/>
      <c r="D28" s="235"/>
      <c r="E28" s="235"/>
      <c r="F28" s="279"/>
      <c r="G28" s="279"/>
      <c r="H28" s="279"/>
      <c r="I28" s="237">
        <f>B28-E28</f>
        <v>0</v>
      </c>
    </row>
    <row r="29" spans="1:9" ht="36.75" customHeight="1" thickBot="1">
      <c r="A29" s="245" t="s">
        <v>455</v>
      </c>
      <c r="B29" s="246">
        <f>SUM(B27:B28)</f>
        <v>2868156</v>
      </c>
      <c r="C29" s="254">
        <f>SUM(C28:C28)</f>
        <v>0</v>
      </c>
      <c r="D29" s="246">
        <f aca="true" t="shared" si="3" ref="D29:I29">SUM(D27:D28)</f>
        <v>0</v>
      </c>
      <c r="E29" s="246">
        <f t="shared" si="3"/>
        <v>1507998</v>
      </c>
      <c r="F29" s="246">
        <f t="shared" si="3"/>
        <v>0</v>
      </c>
      <c r="G29" s="246">
        <f t="shared" si="3"/>
        <v>1360158</v>
      </c>
      <c r="H29" s="246">
        <f t="shared" si="3"/>
        <v>2868156</v>
      </c>
      <c r="I29" s="246">
        <f t="shared" si="3"/>
        <v>0</v>
      </c>
    </row>
    <row r="30" spans="1:9" ht="36.75" customHeight="1" thickBot="1">
      <c r="A30" s="250" t="s">
        <v>371</v>
      </c>
      <c r="B30" s="251">
        <f aca="true" t="shared" si="4" ref="B30:I30">SUM(B29,B25,B20)</f>
        <v>14003363</v>
      </c>
      <c r="C30" s="251">
        <f t="shared" si="4"/>
        <v>0</v>
      </c>
      <c r="D30" s="251">
        <f t="shared" si="4"/>
        <v>0</v>
      </c>
      <c r="E30" s="251">
        <f t="shared" si="4"/>
        <v>3222498</v>
      </c>
      <c r="F30" s="251">
        <f t="shared" si="4"/>
        <v>159238199</v>
      </c>
      <c r="G30" s="251">
        <f t="shared" si="4"/>
        <v>7295518</v>
      </c>
      <c r="H30" s="251">
        <f t="shared" si="4"/>
        <v>169756215</v>
      </c>
      <c r="I30" s="251">
        <f t="shared" si="4"/>
        <v>0</v>
      </c>
    </row>
  </sheetData>
  <sheetProtection/>
  <mergeCells count="4">
    <mergeCell ref="A2:I2"/>
    <mergeCell ref="B1:I1"/>
    <mergeCell ref="A8:B8"/>
    <mergeCell ref="A13:B1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66" r:id="rId1"/>
  <headerFooter alignWithMargins="0">
    <oddFooter>&amp;CMódosította a 3/2021. (II.26.) önkormányzati rendelet.  Hatályos: 2021. február 27. napjától.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9"/>
  <sheetViews>
    <sheetView workbookViewId="0" topLeftCell="A1">
      <selection activeCell="L73" sqref="L73"/>
    </sheetView>
  </sheetViews>
  <sheetFormatPr defaultColWidth="9.00390625" defaultRowHeight="12.75"/>
  <cols>
    <col min="1" max="1" width="53.50390625" style="28" customWidth="1"/>
    <col min="2" max="2" width="17.00390625" style="27" customWidth="1"/>
    <col min="3" max="3" width="16.375" style="27" customWidth="1"/>
    <col min="4" max="4" width="18.00390625" style="27" customWidth="1"/>
    <col min="5" max="7" width="16.625" style="27" customWidth="1"/>
    <col min="8" max="8" width="18.875" style="27" customWidth="1"/>
    <col min="9" max="10" width="12.875" style="27" customWidth="1"/>
    <col min="11" max="11" width="13.875" style="27" customWidth="1"/>
    <col min="12" max="16384" width="9.375" style="27" customWidth="1"/>
  </cols>
  <sheetData>
    <row r="1" spans="2:8" ht="25.5" customHeight="1">
      <c r="B1" s="341" t="s">
        <v>476</v>
      </c>
      <c r="C1" s="341"/>
      <c r="D1" s="341"/>
      <c r="E1" s="341"/>
      <c r="F1" s="341"/>
      <c r="G1" s="341"/>
      <c r="H1" s="341"/>
    </row>
    <row r="2" spans="1:8" ht="64.5" customHeight="1">
      <c r="A2" s="340" t="s">
        <v>441</v>
      </c>
      <c r="B2" s="340"/>
      <c r="C2" s="340"/>
      <c r="D2" s="340"/>
      <c r="E2" s="340"/>
      <c r="F2" s="340"/>
      <c r="G2" s="340"/>
      <c r="H2" s="340"/>
    </row>
    <row r="3" spans="1:8" ht="23.25" customHeight="1" thickBot="1">
      <c r="A3" s="57"/>
      <c r="B3" s="35"/>
      <c r="C3" s="35"/>
      <c r="D3" s="35"/>
      <c r="E3" s="35"/>
      <c r="F3" s="35"/>
      <c r="G3" s="35"/>
      <c r="H3" s="31" t="s">
        <v>372</v>
      </c>
    </row>
    <row r="4" spans="1:8" s="29" customFormat="1" ht="48.75" customHeight="1" thickBot="1">
      <c r="A4" s="231" t="s">
        <v>51</v>
      </c>
      <c r="B4" s="232" t="s">
        <v>49</v>
      </c>
      <c r="C4" s="232" t="s">
        <v>50</v>
      </c>
      <c r="D4" s="232" t="s">
        <v>437</v>
      </c>
      <c r="E4" s="26" t="s">
        <v>438</v>
      </c>
      <c r="F4" s="266" t="s">
        <v>439</v>
      </c>
      <c r="G4" s="266" t="s">
        <v>443</v>
      </c>
      <c r="H4" s="233" t="s">
        <v>440</v>
      </c>
    </row>
    <row r="5" spans="1:8" s="35" customFormat="1" ht="15" customHeight="1" thickBot="1">
      <c r="A5" s="32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4">
        <v>8</v>
      </c>
    </row>
    <row r="6" spans="1:8" ht="40.5" customHeight="1">
      <c r="A6" s="238"/>
      <c r="B6" s="235"/>
      <c r="C6" s="236"/>
      <c r="D6" s="235"/>
      <c r="E6" s="235"/>
      <c r="F6" s="279"/>
      <c r="G6" s="279">
        <f>SUM(E6:F6)</f>
        <v>0</v>
      </c>
      <c r="H6" s="237"/>
    </row>
    <row r="7" spans="1:8" ht="40.5" customHeight="1">
      <c r="A7" s="238"/>
      <c r="B7" s="235"/>
      <c r="C7" s="236"/>
      <c r="D7" s="235"/>
      <c r="E7" s="235"/>
      <c r="F7" s="279"/>
      <c r="G7" s="279">
        <f>SUM(E7:F7)</f>
        <v>0</v>
      </c>
      <c r="H7" s="237"/>
    </row>
    <row r="8" spans="1:8" ht="40.5" customHeight="1" thickBot="1">
      <c r="A8" s="238"/>
      <c r="B8" s="235"/>
      <c r="C8" s="236"/>
      <c r="D8" s="235"/>
      <c r="E8" s="235"/>
      <c r="F8" s="279"/>
      <c r="G8" s="279"/>
      <c r="H8" s="237"/>
    </row>
    <row r="9" spans="1:8" s="37" customFormat="1" ht="30.75" customHeight="1" thickBot="1">
      <c r="A9" s="228" t="s">
        <v>47</v>
      </c>
      <c r="B9" s="229">
        <f>SUM(B6:B8)</f>
        <v>0</v>
      </c>
      <c r="C9" s="230"/>
      <c r="D9" s="229">
        <f>SUM(D6:D8)</f>
        <v>0</v>
      </c>
      <c r="E9" s="229">
        <f>SUM(E6:E8)</f>
        <v>0</v>
      </c>
      <c r="F9" s="229">
        <f>SUM(F6:F8)</f>
        <v>0</v>
      </c>
      <c r="G9" s="229">
        <f>SUM(G6:G8)</f>
        <v>0</v>
      </c>
      <c r="H9" s="229">
        <f>SUM(H6:H8)</f>
        <v>0</v>
      </c>
    </row>
  </sheetData>
  <sheetProtection/>
  <mergeCells count="2">
    <mergeCell ref="A2:H2"/>
    <mergeCell ref="B1:H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0" r:id="rId1"/>
  <headerFooter alignWithMargins="0">
    <oddFooter>&amp;CMódosította a 3/2021. (II.26.) önkormányzati rendelet.  Hatályos: 2021. február 27. napjától.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L147"/>
  <sheetViews>
    <sheetView zoomScale="130" zoomScaleNormal="130" zoomScaleSheetLayoutView="85" workbookViewId="0" topLeftCell="A91">
      <selection activeCell="L73" sqref="L73"/>
    </sheetView>
  </sheetViews>
  <sheetFormatPr defaultColWidth="9.00390625" defaultRowHeight="12.75"/>
  <cols>
    <col min="1" max="1" width="8.50390625" style="165" customWidth="1"/>
    <col min="2" max="2" width="59.50390625" style="166" customWidth="1"/>
    <col min="3" max="3" width="12.50390625" style="167" customWidth="1"/>
    <col min="4" max="4" width="14.375" style="167" bestFit="1" customWidth="1"/>
    <col min="5" max="5" width="14.375" style="167" customWidth="1"/>
    <col min="6" max="6" width="12.625" style="167" bestFit="1" customWidth="1"/>
    <col min="7" max="8" width="9.375" style="2" customWidth="1"/>
    <col min="9" max="9" width="12.50390625" style="2" bestFit="1" customWidth="1"/>
    <col min="10" max="10" width="10.50390625" style="2" bestFit="1" customWidth="1"/>
    <col min="11" max="11" width="9.375" style="2" customWidth="1"/>
    <col min="12" max="12" width="11.50390625" style="2" bestFit="1" customWidth="1"/>
    <col min="13" max="16384" width="9.375" style="2" customWidth="1"/>
  </cols>
  <sheetData>
    <row r="1" spans="1:6" s="1" customFormat="1" ht="16.5" customHeight="1" thickBot="1">
      <c r="A1" s="63"/>
      <c r="B1" s="65"/>
      <c r="C1" s="248" t="s">
        <v>477</v>
      </c>
      <c r="D1" s="248"/>
      <c r="E1" s="248"/>
      <c r="F1" s="248"/>
    </row>
    <row r="2" spans="1:6" s="43" customFormat="1" ht="21" customHeight="1" thickBot="1">
      <c r="A2" s="172" t="s">
        <v>460</v>
      </c>
      <c r="B2" s="146" t="s">
        <v>368</v>
      </c>
      <c r="C2" s="227"/>
      <c r="D2" s="227"/>
      <c r="E2" s="227"/>
      <c r="F2" s="227"/>
    </row>
    <row r="3" spans="1:6" s="287" customFormat="1" ht="36.75" thickBot="1">
      <c r="A3" s="172" t="s">
        <v>459</v>
      </c>
      <c r="B3" s="147" t="s">
        <v>434</v>
      </c>
      <c r="C3" s="286" t="s">
        <v>405</v>
      </c>
      <c r="D3" s="296" t="s">
        <v>435</v>
      </c>
      <c r="E3" s="296" t="s">
        <v>464</v>
      </c>
      <c r="F3" s="286" t="s">
        <v>406</v>
      </c>
    </row>
    <row r="4" spans="1:6" s="44" customFormat="1" ht="15.75" customHeight="1" thickBot="1">
      <c r="A4" s="66"/>
      <c r="B4" s="66"/>
      <c r="C4" s="349" t="s">
        <v>372</v>
      </c>
      <c r="D4" s="349"/>
      <c r="E4" s="349"/>
      <c r="F4" s="349"/>
    </row>
    <row r="5" spans="1:6" ht="13.5" thickBot="1">
      <c r="A5" s="173" t="s">
        <v>121</v>
      </c>
      <c r="B5" s="68" t="s">
        <v>38</v>
      </c>
      <c r="C5" s="346" t="s">
        <v>39</v>
      </c>
      <c r="D5" s="347"/>
      <c r="E5" s="347"/>
      <c r="F5" s="348"/>
    </row>
    <row r="6" spans="1:6" s="38" customFormat="1" ht="12.75" customHeight="1" thickBot="1">
      <c r="A6" s="59">
        <v>1</v>
      </c>
      <c r="B6" s="60">
        <v>2</v>
      </c>
      <c r="C6" s="61">
        <v>3</v>
      </c>
      <c r="D6" s="61">
        <v>4</v>
      </c>
      <c r="E6" s="61"/>
      <c r="F6" s="61">
        <v>5</v>
      </c>
    </row>
    <row r="7" spans="1:6" s="38" customFormat="1" ht="15.75" customHeight="1" thickBot="1">
      <c r="A7" s="69"/>
      <c r="B7" s="70" t="s">
        <v>40</v>
      </c>
      <c r="C7" s="148"/>
      <c r="D7" s="148"/>
      <c r="E7" s="148"/>
      <c r="F7" s="148"/>
    </row>
    <row r="8" spans="1:6" s="38" customFormat="1" ht="12" customHeight="1" thickBot="1">
      <c r="A8" s="23" t="s">
        <v>6</v>
      </c>
      <c r="B8" s="17" t="s">
        <v>145</v>
      </c>
      <c r="C8" s="304">
        <f>+C9+C10+C11+C12+C13+C14</f>
        <v>105215003</v>
      </c>
      <c r="D8" s="91">
        <f>+D9+D10+D11+D12+D13+D14</f>
        <v>14772410</v>
      </c>
      <c r="E8" s="91">
        <f>+E9+E10+E11+E12+E13+E14</f>
        <v>-2890494</v>
      </c>
      <c r="F8" s="91">
        <f>+F9+F10+F11+F12+F13+F14</f>
        <v>117096919</v>
      </c>
    </row>
    <row r="9" spans="1:6" s="45" customFormat="1" ht="12" customHeight="1">
      <c r="A9" s="199" t="s">
        <v>64</v>
      </c>
      <c r="B9" s="182" t="s">
        <v>146</v>
      </c>
      <c r="C9" s="305">
        <f>'[3]Összesítő'!$D$305</f>
        <v>24230348</v>
      </c>
      <c r="D9" s="94">
        <v>6157050</v>
      </c>
      <c r="E9" s="94">
        <v>131815</v>
      </c>
      <c r="F9" s="94">
        <f aca="true" t="shared" si="0" ref="F9:F14">SUM(C9:E9)</f>
        <v>30519213</v>
      </c>
    </row>
    <row r="10" spans="1:6" s="46" customFormat="1" ht="12" customHeight="1">
      <c r="A10" s="200" t="s">
        <v>65</v>
      </c>
      <c r="B10" s="183" t="s">
        <v>147</v>
      </c>
      <c r="C10" s="305">
        <f>'[3]Összesítő'!$D$306</f>
        <v>42523350</v>
      </c>
      <c r="D10" s="94">
        <v>3283605</v>
      </c>
      <c r="E10" s="94">
        <v>-398735</v>
      </c>
      <c r="F10" s="94">
        <f t="shared" si="0"/>
        <v>45408220</v>
      </c>
    </row>
    <row r="11" spans="1:6" s="46" customFormat="1" ht="12" customHeight="1">
      <c r="A11" s="200" t="s">
        <v>66</v>
      </c>
      <c r="B11" s="183" t="s">
        <v>148</v>
      </c>
      <c r="C11" s="305">
        <f>'[3]Összesítő'!$D$307</f>
        <v>35662818</v>
      </c>
      <c r="D11" s="94">
        <v>2401192</v>
      </c>
      <c r="E11" s="94">
        <v>-2776511</v>
      </c>
      <c r="F11" s="94">
        <f t="shared" si="0"/>
        <v>35287499</v>
      </c>
    </row>
    <row r="12" spans="1:6" s="46" customFormat="1" ht="12" customHeight="1">
      <c r="A12" s="200" t="s">
        <v>67</v>
      </c>
      <c r="B12" s="183" t="s">
        <v>149</v>
      </c>
      <c r="C12" s="305">
        <f>'[3]Összesítő'!$D$308</f>
        <v>2798487</v>
      </c>
      <c r="D12" s="94">
        <v>1006513</v>
      </c>
      <c r="E12" s="94">
        <v>152937</v>
      </c>
      <c r="F12" s="94">
        <f t="shared" si="0"/>
        <v>3957937</v>
      </c>
    </row>
    <row r="13" spans="1:6" s="46" customFormat="1" ht="12" customHeight="1">
      <c r="A13" s="200" t="s">
        <v>84</v>
      </c>
      <c r="B13" s="184" t="s">
        <v>151</v>
      </c>
      <c r="C13" s="305"/>
      <c r="D13" s="94">
        <v>1924050</v>
      </c>
      <c r="E13" s="94"/>
      <c r="F13" s="94">
        <f t="shared" si="0"/>
        <v>1924050</v>
      </c>
    </row>
    <row r="14" spans="1:6" s="45" customFormat="1" ht="12" customHeight="1" thickBot="1">
      <c r="A14" s="201" t="s">
        <v>68</v>
      </c>
      <c r="B14" s="184"/>
      <c r="C14" s="305"/>
      <c r="D14" s="94"/>
      <c r="E14" s="94"/>
      <c r="F14" s="94">
        <f t="shared" si="0"/>
        <v>0</v>
      </c>
    </row>
    <row r="15" spans="1:6" s="45" customFormat="1" ht="12" customHeight="1" thickBot="1">
      <c r="A15" s="23" t="s">
        <v>7</v>
      </c>
      <c r="B15" s="86" t="s">
        <v>152</v>
      </c>
      <c r="C15" s="304">
        <f>+C16+C17+C18+C19+C20</f>
        <v>22403000</v>
      </c>
      <c r="D15" s="91">
        <f>+D16+D17+D18+D19+D20</f>
        <v>26294773</v>
      </c>
      <c r="E15" s="91">
        <f>+E16+E17+E18+E19+E20</f>
        <v>0</v>
      </c>
      <c r="F15" s="91">
        <f>+F16+F17+F18+F19+F20</f>
        <v>48697773</v>
      </c>
    </row>
    <row r="16" spans="1:6" s="45" customFormat="1" ht="12" customHeight="1">
      <c r="A16" s="199" t="s">
        <v>70</v>
      </c>
      <c r="B16" s="182" t="s">
        <v>153</v>
      </c>
      <c r="C16" s="305"/>
      <c r="D16" s="94"/>
      <c r="E16" s="94"/>
      <c r="F16" s="94">
        <f aca="true" t="shared" si="1" ref="F16:F21">SUM(C16:E16)</f>
        <v>0</v>
      </c>
    </row>
    <row r="17" spans="1:6" s="45" customFormat="1" ht="12" customHeight="1">
      <c r="A17" s="200" t="s">
        <v>71</v>
      </c>
      <c r="B17" s="183" t="s">
        <v>154</v>
      </c>
      <c r="C17" s="305"/>
      <c r="D17" s="94"/>
      <c r="E17" s="94"/>
      <c r="F17" s="94">
        <f t="shared" si="1"/>
        <v>0</v>
      </c>
    </row>
    <row r="18" spans="1:6" s="45" customFormat="1" ht="12" customHeight="1">
      <c r="A18" s="200" t="s">
        <v>72</v>
      </c>
      <c r="B18" s="183" t="s">
        <v>357</v>
      </c>
      <c r="C18" s="305"/>
      <c r="D18" s="94"/>
      <c r="E18" s="94"/>
      <c r="F18" s="94">
        <f t="shared" si="1"/>
        <v>0</v>
      </c>
    </row>
    <row r="19" spans="1:6" s="45" customFormat="1" ht="12" customHeight="1">
      <c r="A19" s="200" t="s">
        <v>73</v>
      </c>
      <c r="B19" s="183" t="s">
        <v>358</v>
      </c>
      <c r="C19" s="305"/>
      <c r="D19" s="94"/>
      <c r="E19" s="94"/>
      <c r="F19" s="94">
        <f t="shared" si="1"/>
        <v>0</v>
      </c>
    </row>
    <row r="20" spans="1:6" s="45" customFormat="1" ht="12" customHeight="1">
      <c r="A20" s="200" t="s">
        <v>74</v>
      </c>
      <c r="B20" s="183" t="s">
        <v>155</v>
      </c>
      <c r="C20" s="305">
        <f>'[3]Összesítő'!$D$324</f>
        <v>22403000</v>
      </c>
      <c r="D20" s="94">
        <f>'[6]összesítő-onkormanyzat'!$S$66</f>
        <v>26294773</v>
      </c>
      <c r="E20" s="94"/>
      <c r="F20" s="94">
        <f t="shared" si="1"/>
        <v>48697773</v>
      </c>
    </row>
    <row r="21" spans="1:6" s="46" customFormat="1" ht="12" customHeight="1" thickBot="1">
      <c r="A21" s="201" t="s">
        <v>80</v>
      </c>
      <c r="B21" s="184" t="s">
        <v>156</v>
      </c>
      <c r="C21" s="305"/>
      <c r="D21" s="94">
        <v>3267580</v>
      </c>
      <c r="E21" s="94"/>
      <c r="F21" s="94">
        <f t="shared" si="1"/>
        <v>3267580</v>
      </c>
    </row>
    <row r="22" spans="1:6" s="46" customFormat="1" ht="12" customHeight="1" thickBot="1">
      <c r="A22" s="23" t="s">
        <v>8</v>
      </c>
      <c r="B22" s="17" t="s">
        <v>157</v>
      </c>
      <c r="C22" s="304">
        <f>+C23+C24+C25+C26+C27</f>
        <v>0</v>
      </c>
      <c r="D22" s="91">
        <f>+D23+D24+D25+D26+D27</f>
        <v>124739519</v>
      </c>
      <c r="E22" s="91">
        <f>+E23+E24+E25+E26+E27</f>
        <v>10135707</v>
      </c>
      <c r="F22" s="91">
        <f>+F23+F24+F25+F26+F27</f>
        <v>134875226</v>
      </c>
    </row>
    <row r="23" spans="1:6" s="46" customFormat="1" ht="12" customHeight="1">
      <c r="A23" s="199" t="s">
        <v>53</v>
      </c>
      <c r="B23" s="182" t="s">
        <v>158</v>
      </c>
      <c r="C23" s="305"/>
      <c r="D23" s="94"/>
      <c r="E23" s="94"/>
      <c r="F23" s="94"/>
    </row>
    <row r="24" spans="1:6" s="45" customFormat="1" ht="12" customHeight="1">
      <c r="A24" s="200" t="s">
        <v>54</v>
      </c>
      <c r="B24" s="183" t="s">
        <v>159</v>
      </c>
      <c r="C24" s="305"/>
      <c r="D24" s="94"/>
      <c r="E24" s="94"/>
      <c r="F24" s="94"/>
    </row>
    <row r="25" spans="1:6" s="46" customFormat="1" ht="12" customHeight="1">
      <c r="A25" s="200" t="s">
        <v>55</v>
      </c>
      <c r="B25" s="183" t="s">
        <v>359</v>
      </c>
      <c r="C25" s="305"/>
      <c r="D25" s="94"/>
      <c r="E25" s="94"/>
      <c r="F25" s="94"/>
    </row>
    <row r="26" spans="1:6" s="46" customFormat="1" ht="12" customHeight="1">
      <c r="A26" s="200" t="s">
        <v>56</v>
      </c>
      <c r="B26" s="183" t="s">
        <v>360</v>
      </c>
      <c r="C26" s="305"/>
      <c r="D26" s="94"/>
      <c r="E26" s="94"/>
      <c r="F26" s="94"/>
    </row>
    <row r="27" spans="1:6" s="46" customFormat="1" ht="12" customHeight="1">
      <c r="A27" s="200" t="s">
        <v>94</v>
      </c>
      <c r="B27" s="183" t="s">
        <v>160</v>
      </c>
      <c r="C27" s="305"/>
      <c r="D27" s="94">
        <f>'[6]összesítő-onkormanyzat'!$X$67</f>
        <v>124739519</v>
      </c>
      <c r="E27" s="94">
        <f>'[7]összesítő-onkormanyzat'!$X$62</f>
        <v>10135707</v>
      </c>
      <c r="F27" s="94">
        <f>SUM(C27:E27)</f>
        <v>134875226</v>
      </c>
    </row>
    <row r="28" spans="1:6" s="46" customFormat="1" ht="12" customHeight="1" thickBot="1">
      <c r="A28" s="201" t="s">
        <v>95</v>
      </c>
      <c r="B28" s="184" t="s">
        <v>161</v>
      </c>
      <c r="C28" s="305"/>
      <c r="D28" s="94">
        <v>124739519</v>
      </c>
      <c r="E28" s="94">
        <v>10135707</v>
      </c>
      <c r="F28" s="94">
        <f>SUM(C28:E28)</f>
        <v>134875226</v>
      </c>
    </row>
    <row r="29" spans="1:6" s="46" customFormat="1" ht="12" customHeight="1" thickBot="1">
      <c r="A29" s="23" t="s">
        <v>96</v>
      </c>
      <c r="B29" s="17" t="s">
        <v>162</v>
      </c>
      <c r="C29" s="306">
        <f>+C30+C33+C34+C35</f>
        <v>170000000</v>
      </c>
      <c r="D29" s="97">
        <f>+D30+D33+D34+D35</f>
        <v>-8000000</v>
      </c>
      <c r="E29" s="97">
        <f>+E30+E33+E34+E35</f>
        <v>0</v>
      </c>
      <c r="F29" s="97">
        <f>+F30+F33+F34+F35</f>
        <v>162000000</v>
      </c>
    </row>
    <row r="30" spans="1:6" s="46" customFormat="1" ht="12" customHeight="1">
      <c r="A30" s="199" t="s">
        <v>163</v>
      </c>
      <c r="B30" s="182" t="s">
        <v>169</v>
      </c>
      <c r="C30" s="307">
        <f>SUM(C31:C32)</f>
        <v>161200000</v>
      </c>
      <c r="D30" s="177"/>
      <c r="E30" s="177"/>
      <c r="F30" s="94">
        <f aca="true" t="shared" si="2" ref="F30:F35">SUM(C30:E30)</f>
        <v>161200000</v>
      </c>
    </row>
    <row r="31" spans="1:6" s="46" customFormat="1" ht="12" customHeight="1">
      <c r="A31" s="200" t="s">
        <v>164</v>
      </c>
      <c r="B31" s="183" t="s">
        <v>170</v>
      </c>
      <c r="C31" s="308">
        <v>25200000</v>
      </c>
      <c r="D31" s="93"/>
      <c r="E31" s="93"/>
      <c r="F31" s="94">
        <f t="shared" si="2"/>
        <v>25200000</v>
      </c>
    </row>
    <row r="32" spans="1:6" s="46" customFormat="1" ht="12" customHeight="1">
      <c r="A32" s="200" t="s">
        <v>165</v>
      </c>
      <c r="B32" s="183" t="s">
        <v>171</v>
      </c>
      <c r="C32" s="305">
        <v>136000000</v>
      </c>
      <c r="D32" s="94"/>
      <c r="E32" s="94"/>
      <c r="F32" s="94">
        <f t="shared" si="2"/>
        <v>136000000</v>
      </c>
    </row>
    <row r="33" spans="1:6" s="46" customFormat="1" ht="12" customHeight="1">
      <c r="A33" s="200" t="s">
        <v>166</v>
      </c>
      <c r="B33" s="183" t="s">
        <v>172</v>
      </c>
      <c r="C33" s="305">
        <v>8000000</v>
      </c>
      <c r="D33" s="94">
        <v>-8000000</v>
      </c>
      <c r="E33" s="94"/>
      <c r="F33" s="94">
        <f t="shared" si="2"/>
        <v>0</v>
      </c>
    </row>
    <row r="34" spans="1:6" s="46" customFormat="1" ht="12" customHeight="1">
      <c r="A34" s="200" t="s">
        <v>167</v>
      </c>
      <c r="B34" s="183" t="s">
        <v>173</v>
      </c>
      <c r="C34" s="305">
        <v>300000</v>
      </c>
      <c r="D34" s="94"/>
      <c r="E34" s="94"/>
      <c r="F34" s="94">
        <f t="shared" si="2"/>
        <v>300000</v>
      </c>
    </row>
    <row r="35" spans="1:6" s="46" customFormat="1" ht="12" customHeight="1" thickBot="1">
      <c r="A35" s="201" t="s">
        <v>168</v>
      </c>
      <c r="B35" s="184" t="s">
        <v>174</v>
      </c>
      <c r="C35" s="305">
        <v>500000</v>
      </c>
      <c r="D35" s="94"/>
      <c r="E35" s="94"/>
      <c r="F35" s="94">
        <f t="shared" si="2"/>
        <v>500000</v>
      </c>
    </row>
    <row r="36" spans="1:6" s="46" customFormat="1" ht="12" customHeight="1" thickBot="1">
      <c r="A36" s="23" t="s">
        <v>10</v>
      </c>
      <c r="B36" s="17" t="s">
        <v>175</v>
      </c>
      <c r="C36" s="304">
        <f>SUM(C37:C46)</f>
        <v>4663800</v>
      </c>
      <c r="D36" s="91">
        <f>SUM(D37:D46)</f>
        <v>0</v>
      </c>
      <c r="E36" s="91">
        <f>SUM(E37:E46)</f>
        <v>0</v>
      </c>
      <c r="F36" s="91">
        <f>SUM(F37:F46)</f>
        <v>4663800</v>
      </c>
    </row>
    <row r="37" spans="1:6" s="46" customFormat="1" ht="12" customHeight="1">
      <c r="A37" s="199" t="s">
        <v>57</v>
      </c>
      <c r="B37" s="182" t="s">
        <v>178</v>
      </c>
      <c r="C37" s="305"/>
      <c r="D37" s="94"/>
      <c r="E37" s="94"/>
      <c r="F37" s="94">
        <f aca="true" t="shared" si="3" ref="F37:F46">SUM(C37:E37)</f>
        <v>0</v>
      </c>
    </row>
    <row r="38" spans="1:6" s="46" customFormat="1" ht="12" customHeight="1">
      <c r="A38" s="200" t="s">
        <v>58</v>
      </c>
      <c r="B38" s="183" t="s">
        <v>179</v>
      </c>
      <c r="C38" s="308">
        <f>'[3]Összesítő'!$D$381</f>
        <v>1390000</v>
      </c>
      <c r="D38" s="93"/>
      <c r="E38" s="93"/>
      <c r="F38" s="94">
        <f t="shared" si="3"/>
        <v>1390000</v>
      </c>
    </row>
    <row r="39" spans="1:6" s="46" customFormat="1" ht="12" customHeight="1">
      <c r="A39" s="200" t="s">
        <v>59</v>
      </c>
      <c r="B39" s="183" t="s">
        <v>180</v>
      </c>
      <c r="C39" s="308">
        <f>'[3]Összesítő'!$D$382</f>
        <v>750000</v>
      </c>
      <c r="D39" s="93"/>
      <c r="E39" s="93"/>
      <c r="F39" s="94">
        <f t="shared" si="3"/>
        <v>750000</v>
      </c>
    </row>
    <row r="40" spans="1:6" s="46" customFormat="1" ht="12" customHeight="1">
      <c r="A40" s="200" t="s">
        <v>98</v>
      </c>
      <c r="B40" s="183" t="s">
        <v>181</v>
      </c>
      <c r="C40" s="308"/>
      <c r="D40" s="93"/>
      <c r="E40" s="93"/>
      <c r="F40" s="94">
        <f t="shared" si="3"/>
        <v>0</v>
      </c>
    </row>
    <row r="41" spans="1:6" s="46" customFormat="1" ht="12" customHeight="1">
      <c r="A41" s="200" t="s">
        <v>99</v>
      </c>
      <c r="B41" s="183" t="s">
        <v>182</v>
      </c>
      <c r="C41" s="308">
        <f>'[3]Összesítő'!$D$387</f>
        <v>1800000</v>
      </c>
      <c r="D41" s="93"/>
      <c r="E41" s="93"/>
      <c r="F41" s="94">
        <f t="shared" si="3"/>
        <v>1800000</v>
      </c>
    </row>
    <row r="42" spans="1:6" s="46" customFormat="1" ht="12" customHeight="1">
      <c r="A42" s="200" t="s">
        <v>100</v>
      </c>
      <c r="B42" s="183" t="s">
        <v>183</v>
      </c>
      <c r="C42" s="308">
        <f>'[3]Összesítő'!$D$388</f>
        <v>723800</v>
      </c>
      <c r="D42" s="93"/>
      <c r="E42" s="93"/>
      <c r="F42" s="94">
        <f t="shared" si="3"/>
        <v>723800</v>
      </c>
    </row>
    <row r="43" spans="1:6" s="46" customFormat="1" ht="12" customHeight="1">
      <c r="A43" s="200" t="s">
        <v>101</v>
      </c>
      <c r="B43" s="183" t="s">
        <v>184</v>
      </c>
      <c r="C43" s="308"/>
      <c r="D43" s="93"/>
      <c r="E43" s="93"/>
      <c r="F43" s="94">
        <f t="shared" si="3"/>
        <v>0</v>
      </c>
    </row>
    <row r="44" spans="1:6" s="46" customFormat="1" ht="12" customHeight="1">
      <c r="A44" s="200" t="s">
        <v>102</v>
      </c>
      <c r="B44" s="183" t="s">
        <v>185</v>
      </c>
      <c r="C44" s="308"/>
      <c r="D44" s="93"/>
      <c r="E44" s="93"/>
      <c r="F44" s="94">
        <f t="shared" si="3"/>
        <v>0</v>
      </c>
    </row>
    <row r="45" spans="1:6" s="46" customFormat="1" ht="12" customHeight="1">
      <c r="A45" s="200" t="s">
        <v>176</v>
      </c>
      <c r="B45" s="183" t="s">
        <v>186</v>
      </c>
      <c r="C45" s="309"/>
      <c r="D45" s="96"/>
      <c r="E45" s="96"/>
      <c r="F45" s="94">
        <f t="shared" si="3"/>
        <v>0</v>
      </c>
    </row>
    <row r="46" spans="1:6" s="46" customFormat="1" ht="12" customHeight="1" thickBot="1">
      <c r="A46" s="201" t="s">
        <v>177</v>
      </c>
      <c r="B46" s="184" t="s">
        <v>187</v>
      </c>
      <c r="C46" s="310"/>
      <c r="D46" s="171"/>
      <c r="E46" s="171"/>
      <c r="F46" s="94">
        <f t="shared" si="3"/>
        <v>0</v>
      </c>
    </row>
    <row r="47" spans="1:6" s="46" customFormat="1" ht="12" customHeight="1" thickBot="1">
      <c r="A47" s="23" t="s">
        <v>11</v>
      </c>
      <c r="B47" s="17" t="s">
        <v>188</v>
      </c>
      <c r="C47" s="304">
        <f>SUM(C48:C52)</f>
        <v>0</v>
      </c>
      <c r="D47" s="91">
        <f>SUM(D48:D52)</f>
        <v>0</v>
      </c>
      <c r="E47" s="91">
        <f>SUM(E48:E52)</f>
        <v>0</v>
      </c>
      <c r="F47" s="91">
        <f>SUM(F48:F52)</f>
        <v>0</v>
      </c>
    </row>
    <row r="48" spans="1:6" s="46" customFormat="1" ht="12" customHeight="1">
      <c r="A48" s="199" t="s">
        <v>60</v>
      </c>
      <c r="B48" s="182" t="s">
        <v>192</v>
      </c>
      <c r="C48" s="311"/>
      <c r="D48" s="224"/>
      <c r="E48" s="224"/>
      <c r="F48" s="224"/>
    </row>
    <row r="49" spans="1:6" s="46" customFormat="1" ht="12" customHeight="1">
      <c r="A49" s="200" t="s">
        <v>61</v>
      </c>
      <c r="B49" s="183" t="s">
        <v>193</v>
      </c>
      <c r="C49" s="309"/>
      <c r="D49" s="96"/>
      <c r="E49" s="96"/>
      <c r="F49" s="96"/>
    </row>
    <row r="50" spans="1:6" s="46" customFormat="1" ht="12" customHeight="1">
      <c r="A50" s="200" t="s">
        <v>189</v>
      </c>
      <c r="B50" s="183" t="s">
        <v>194</v>
      </c>
      <c r="C50" s="309"/>
      <c r="D50" s="96"/>
      <c r="E50" s="96"/>
      <c r="F50" s="96"/>
    </row>
    <row r="51" spans="1:6" s="46" customFormat="1" ht="12" customHeight="1">
      <c r="A51" s="200" t="s">
        <v>190</v>
      </c>
      <c r="B51" s="183" t="s">
        <v>195</v>
      </c>
      <c r="C51" s="309"/>
      <c r="D51" s="96"/>
      <c r="E51" s="96"/>
      <c r="F51" s="96"/>
    </row>
    <row r="52" spans="1:6" s="46" customFormat="1" ht="12" customHeight="1" thickBot="1">
      <c r="A52" s="201" t="s">
        <v>191</v>
      </c>
      <c r="B52" s="184" t="s">
        <v>196</v>
      </c>
      <c r="C52" s="310"/>
      <c r="D52" s="171"/>
      <c r="E52" s="171"/>
      <c r="F52" s="171"/>
    </row>
    <row r="53" spans="1:6" s="46" customFormat="1" ht="12" customHeight="1" thickBot="1">
      <c r="A53" s="23" t="s">
        <v>103</v>
      </c>
      <c r="B53" s="17" t="s">
        <v>197</v>
      </c>
      <c r="C53" s="304">
        <f>SUM(C54:C56)</f>
        <v>0</v>
      </c>
      <c r="D53" s="91">
        <f>SUM(D54:D56)</f>
        <v>11544000</v>
      </c>
      <c r="E53" s="91">
        <f>SUM(E54:E56)</f>
        <v>0</v>
      </c>
      <c r="F53" s="91">
        <f>SUM(F54:F56)</f>
        <v>11544000</v>
      </c>
    </row>
    <row r="54" spans="1:6" s="46" customFormat="1" ht="12" customHeight="1">
      <c r="A54" s="199" t="s">
        <v>62</v>
      </c>
      <c r="B54" s="182" t="s">
        <v>198</v>
      </c>
      <c r="C54" s="305"/>
      <c r="D54" s="94">
        <v>11544000</v>
      </c>
      <c r="E54" s="94"/>
      <c r="F54" s="94">
        <f>SUM(C54:E54)</f>
        <v>11544000</v>
      </c>
    </row>
    <row r="55" spans="1:6" s="46" customFormat="1" ht="23.25" customHeight="1">
      <c r="A55" s="200" t="s">
        <v>63</v>
      </c>
      <c r="B55" s="183" t="s">
        <v>361</v>
      </c>
      <c r="C55" s="308"/>
      <c r="D55" s="93"/>
      <c r="E55" s="93"/>
      <c r="F55" s="94">
        <f>SUM(C55:E55)</f>
        <v>0</v>
      </c>
    </row>
    <row r="56" spans="1:6" s="46" customFormat="1" ht="12" customHeight="1">
      <c r="A56" s="200" t="s">
        <v>202</v>
      </c>
      <c r="B56" s="183" t="s">
        <v>200</v>
      </c>
      <c r="C56" s="308"/>
      <c r="D56" s="93"/>
      <c r="E56" s="93"/>
      <c r="F56" s="93"/>
    </row>
    <row r="57" spans="1:6" s="46" customFormat="1" ht="12" customHeight="1" thickBot="1">
      <c r="A57" s="201" t="s">
        <v>203</v>
      </c>
      <c r="B57" s="184" t="s">
        <v>201</v>
      </c>
      <c r="C57" s="312"/>
      <c r="D57" s="95"/>
      <c r="E57" s="95"/>
      <c r="F57" s="95"/>
    </row>
    <row r="58" spans="1:6" s="46" customFormat="1" ht="12" customHeight="1" thickBot="1">
      <c r="A58" s="23" t="s">
        <v>13</v>
      </c>
      <c r="B58" s="86" t="s">
        <v>204</v>
      </c>
      <c r="C58" s="304">
        <f>SUM(C59:C61)</f>
        <v>0</v>
      </c>
      <c r="D58" s="91">
        <f>SUM(D59:D61)</f>
        <v>0</v>
      </c>
      <c r="E58" s="91">
        <f>SUM(E59:E61)</f>
        <v>0</v>
      </c>
      <c r="F58" s="91">
        <f>SUM(F59:F61)</f>
        <v>0</v>
      </c>
    </row>
    <row r="59" spans="1:6" s="46" customFormat="1" ht="12" customHeight="1">
      <c r="A59" s="199" t="s">
        <v>104</v>
      </c>
      <c r="B59" s="182" t="s">
        <v>206</v>
      </c>
      <c r="C59" s="309"/>
      <c r="D59" s="96"/>
      <c r="E59" s="96"/>
      <c r="F59" s="96"/>
    </row>
    <row r="60" spans="1:6" s="46" customFormat="1" ht="12" customHeight="1">
      <c r="A60" s="200" t="s">
        <v>105</v>
      </c>
      <c r="B60" s="183" t="s">
        <v>362</v>
      </c>
      <c r="C60" s="309"/>
      <c r="D60" s="96"/>
      <c r="E60" s="96"/>
      <c r="F60" s="96"/>
    </row>
    <row r="61" spans="1:6" s="46" customFormat="1" ht="12" customHeight="1">
      <c r="A61" s="200" t="s">
        <v>125</v>
      </c>
      <c r="B61" s="183" t="s">
        <v>207</v>
      </c>
      <c r="C61" s="309"/>
      <c r="D61" s="96"/>
      <c r="E61" s="96"/>
      <c r="F61" s="96"/>
    </row>
    <row r="62" spans="1:6" s="46" customFormat="1" ht="12" customHeight="1" thickBot="1">
      <c r="A62" s="201" t="s">
        <v>205</v>
      </c>
      <c r="B62" s="184" t="s">
        <v>208</v>
      </c>
      <c r="C62" s="309"/>
      <c r="D62" s="96"/>
      <c r="E62" s="96"/>
      <c r="F62" s="96"/>
    </row>
    <row r="63" spans="1:6" s="46" customFormat="1" ht="12" customHeight="1" thickBot="1">
      <c r="A63" s="23" t="s">
        <v>14</v>
      </c>
      <c r="B63" s="17" t="s">
        <v>209</v>
      </c>
      <c r="C63" s="306">
        <f>+C8+C15+C22+C29+C36+C47+C53+C58</f>
        <v>302281803</v>
      </c>
      <c r="D63" s="97">
        <f>+D8+D15+D22+D29+D36+D47+D53+D58</f>
        <v>169350702</v>
      </c>
      <c r="E63" s="97">
        <f>+E8+E15+E22+E29+E36+E47+E53+E58</f>
        <v>7245213</v>
      </c>
      <c r="F63" s="97">
        <f>+F8+F15+F22+F29+F36+F47+F53+F58</f>
        <v>478877718</v>
      </c>
    </row>
    <row r="64" spans="1:6" s="46" customFormat="1" ht="12" customHeight="1" thickBot="1">
      <c r="A64" s="202" t="s">
        <v>330</v>
      </c>
      <c r="B64" s="86" t="s">
        <v>211</v>
      </c>
      <c r="C64" s="304">
        <f>SUM(C65:C67)</f>
        <v>0</v>
      </c>
      <c r="D64" s="91">
        <f>SUM(D65:D67)</f>
        <v>0</v>
      </c>
      <c r="E64" s="91">
        <f>SUM(E65:E67)</f>
        <v>0</v>
      </c>
      <c r="F64" s="91">
        <f>SUM(F65:F67)</f>
        <v>0</v>
      </c>
    </row>
    <row r="65" spans="1:6" s="46" customFormat="1" ht="12" customHeight="1">
      <c r="A65" s="199" t="s">
        <v>244</v>
      </c>
      <c r="B65" s="182" t="s">
        <v>212</v>
      </c>
      <c r="C65" s="309"/>
      <c r="D65" s="96"/>
      <c r="E65" s="96"/>
      <c r="F65" s="96"/>
    </row>
    <row r="66" spans="1:6" s="46" customFormat="1" ht="12" customHeight="1">
      <c r="A66" s="200" t="s">
        <v>253</v>
      </c>
      <c r="B66" s="183" t="s">
        <v>213</v>
      </c>
      <c r="C66" s="309"/>
      <c r="D66" s="96"/>
      <c r="E66" s="96"/>
      <c r="F66" s="96"/>
    </row>
    <row r="67" spans="1:6" s="46" customFormat="1" ht="12" customHeight="1" thickBot="1">
      <c r="A67" s="201" t="s">
        <v>254</v>
      </c>
      <c r="B67" s="186" t="s">
        <v>214</v>
      </c>
      <c r="C67" s="309"/>
      <c r="D67" s="96"/>
      <c r="E67" s="96"/>
      <c r="F67" s="96"/>
    </row>
    <row r="68" spans="1:6" s="46" customFormat="1" ht="12" customHeight="1" thickBot="1">
      <c r="A68" s="202" t="s">
        <v>215</v>
      </c>
      <c r="B68" s="86" t="s">
        <v>216</v>
      </c>
      <c r="C68" s="304">
        <f>SUM(C69:C72)</f>
        <v>0</v>
      </c>
      <c r="D68" s="91">
        <f>SUM(D69:D72)</f>
        <v>0</v>
      </c>
      <c r="E68" s="91">
        <f>SUM(E69:E72)</f>
        <v>0</v>
      </c>
      <c r="F68" s="91">
        <f>SUM(F69:F72)</f>
        <v>0</v>
      </c>
    </row>
    <row r="69" spans="1:6" s="46" customFormat="1" ht="12" customHeight="1">
      <c r="A69" s="199" t="s">
        <v>85</v>
      </c>
      <c r="B69" s="182" t="s">
        <v>217</v>
      </c>
      <c r="C69" s="309"/>
      <c r="D69" s="96"/>
      <c r="E69" s="96"/>
      <c r="F69" s="96"/>
    </row>
    <row r="70" spans="1:6" s="46" customFormat="1" ht="12" customHeight="1">
      <c r="A70" s="200" t="s">
        <v>86</v>
      </c>
      <c r="B70" s="183" t="s">
        <v>218</v>
      </c>
      <c r="C70" s="309"/>
      <c r="D70" s="96"/>
      <c r="E70" s="96"/>
      <c r="F70" s="96"/>
    </row>
    <row r="71" spans="1:6" s="46" customFormat="1" ht="12" customHeight="1">
      <c r="A71" s="200" t="s">
        <v>245</v>
      </c>
      <c r="B71" s="183" t="s">
        <v>219</v>
      </c>
      <c r="C71" s="309"/>
      <c r="D71" s="96"/>
      <c r="E71" s="96"/>
      <c r="F71" s="96"/>
    </row>
    <row r="72" spans="1:6" s="46" customFormat="1" ht="12" customHeight="1" thickBot="1">
      <c r="A72" s="201" t="s">
        <v>246</v>
      </c>
      <c r="B72" s="184" t="s">
        <v>220</v>
      </c>
      <c r="C72" s="309"/>
      <c r="D72" s="96"/>
      <c r="E72" s="96"/>
      <c r="F72" s="96"/>
    </row>
    <row r="73" spans="1:6" s="46" customFormat="1" ht="12" customHeight="1" thickBot="1">
      <c r="A73" s="202" t="s">
        <v>221</v>
      </c>
      <c r="B73" s="86" t="s">
        <v>222</v>
      </c>
      <c r="C73" s="304">
        <f>SUM(C74:C75)</f>
        <v>12000000</v>
      </c>
      <c r="D73" s="91">
        <f>SUM(D74:D75)</f>
        <v>112509519</v>
      </c>
      <c r="E73" s="91">
        <f>SUM(E74:E75)</f>
        <v>-14921</v>
      </c>
      <c r="F73" s="91">
        <f>SUM(F74:F75)</f>
        <v>124494598</v>
      </c>
    </row>
    <row r="74" spans="1:6" s="46" customFormat="1" ht="12" customHeight="1">
      <c r="A74" s="199" t="s">
        <v>247</v>
      </c>
      <c r="B74" s="182" t="s">
        <v>223</v>
      </c>
      <c r="C74" s="309">
        <v>12000000</v>
      </c>
      <c r="D74" s="96">
        <v>112509519</v>
      </c>
      <c r="E74" s="96">
        <v>-14921</v>
      </c>
      <c r="F74" s="94">
        <f>SUM(C74:E74)</f>
        <v>124494598</v>
      </c>
    </row>
    <row r="75" spans="1:6" s="46" customFormat="1" ht="12" customHeight="1" thickBot="1">
      <c r="A75" s="201" t="s">
        <v>248</v>
      </c>
      <c r="B75" s="184" t="s">
        <v>224</v>
      </c>
      <c r="C75" s="309"/>
      <c r="D75" s="96"/>
      <c r="E75" s="96"/>
      <c r="F75" s="96"/>
    </row>
    <row r="76" spans="1:6" s="45" customFormat="1" ht="12" customHeight="1" thickBot="1">
      <c r="A76" s="202" t="s">
        <v>225</v>
      </c>
      <c r="B76" s="86" t="s">
        <v>226</v>
      </c>
      <c r="C76" s="304">
        <f>SUM(C77:C79)</f>
        <v>0</v>
      </c>
      <c r="D76" s="91">
        <f>SUM(D77:D79)</f>
        <v>0</v>
      </c>
      <c r="E76" s="91">
        <f>SUM(E77:E79)</f>
        <v>0</v>
      </c>
      <c r="F76" s="91">
        <f>SUM(F77:F79)</f>
        <v>0</v>
      </c>
    </row>
    <row r="77" spans="1:6" s="46" customFormat="1" ht="12" customHeight="1">
      <c r="A77" s="199" t="s">
        <v>249</v>
      </c>
      <c r="B77" s="182" t="s">
        <v>227</v>
      </c>
      <c r="C77" s="309"/>
      <c r="D77" s="96"/>
      <c r="E77" s="96"/>
      <c r="F77" s="96"/>
    </row>
    <row r="78" spans="1:6" s="46" customFormat="1" ht="12" customHeight="1">
      <c r="A78" s="200" t="s">
        <v>250</v>
      </c>
      <c r="B78" s="183" t="s">
        <v>228</v>
      </c>
      <c r="C78" s="309"/>
      <c r="D78" s="96"/>
      <c r="E78" s="96"/>
      <c r="F78" s="96"/>
    </row>
    <row r="79" spans="1:6" s="46" customFormat="1" ht="12" customHeight="1" thickBot="1">
      <c r="A79" s="201" t="s">
        <v>251</v>
      </c>
      <c r="B79" s="184" t="s">
        <v>229</v>
      </c>
      <c r="C79" s="309"/>
      <c r="D79" s="96"/>
      <c r="E79" s="96"/>
      <c r="F79" s="96"/>
    </row>
    <row r="80" spans="1:6" s="46" customFormat="1" ht="12" customHeight="1" thickBot="1">
      <c r="A80" s="202" t="s">
        <v>230</v>
      </c>
      <c r="B80" s="86" t="s">
        <v>252</v>
      </c>
      <c r="C80" s="304">
        <f>SUM(C81:C84)</f>
        <v>0</v>
      </c>
      <c r="D80" s="91">
        <f>SUM(D81:D84)</f>
        <v>0</v>
      </c>
      <c r="E80" s="91">
        <f>SUM(E81:E84)</f>
        <v>0</v>
      </c>
      <c r="F80" s="91">
        <f>SUM(F81:F84)</f>
        <v>0</v>
      </c>
    </row>
    <row r="81" spans="1:6" s="46" customFormat="1" ht="12" customHeight="1">
      <c r="A81" s="203" t="s">
        <v>231</v>
      </c>
      <c r="B81" s="182" t="s">
        <v>232</v>
      </c>
      <c r="C81" s="309"/>
      <c r="D81" s="96"/>
      <c r="E81" s="96"/>
      <c r="F81" s="96"/>
    </row>
    <row r="82" spans="1:6" s="46" customFormat="1" ht="12" customHeight="1">
      <c r="A82" s="204" t="s">
        <v>233</v>
      </c>
      <c r="B82" s="183" t="s">
        <v>234</v>
      </c>
      <c r="C82" s="309"/>
      <c r="D82" s="96"/>
      <c r="E82" s="96"/>
      <c r="F82" s="96"/>
    </row>
    <row r="83" spans="1:6" s="46" customFormat="1" ht="12" customHeight="1">
      <c r="A83" s="204" t="s">
        <v>235</v>
      </c>
      <c r="B83" s="183" t="s">
        <v>236</v>
      </c>
      <c r="C83" s="309"/>
      <c r="D83" s="96"/>
      <c r="E83" s="96"/>
      <c r="F83" s="96"/>
    </row>
    <row r="84" spans="1:6" s="45" customFormat="1" ht="12" customHeight="1" thickBot="1">
      <c r="A84" s="205" t="s">
        <v>237</v>
      </c>
      <c r="B84" s="184" t="s">
        <v>238</v>
      </c>
      <c r="C84" s="309"/>
      <c r="D84" s="96"/>
      <c r="E84" s="96"/>
      <c r="F84" s="96"/>
    </row>
    <row r="85" spans="1:6" s="45" customFormat="1" ht="12" customHeight="1" thickBot="1">
      <c r="A85" s="202" t="s">
        <v>239</v>
      </c>
      <c r="B85" s="86" t="s">
        <v>240</v>
      </c>
      <c r="C85" s="313"/>
      <c r="D85" s="225"/>
      <c r="E85" s="225"/>
      <c r="F85" s="225"/>
    </row>
    <row r="86" spans="1:6" s="45" customFormat="1" ht="12" customHeight="1" thickBot="1">
      <c r="A86" s="202" t="s">
        <v>241</v>
      </c>
      <c r="B86" s="190" t="s">
        <v>242</v>
      </c>
      <c r="C86" s="306">
        <f>+C64+C68+C73+C76+C80+C85</f>
        <v>12000000</v>
      </c>
      <c r="D86" s="97">
        <f>+D64+D68+D73+D76+D80+D85</f>
        <v>112509519</v>
      </c>
      <c r="E86" s="97">
        <f>+E64+E68+E73+E76+E80+E85</f>
        <v>-14921</v>
      </c>
      <c r="F86" s="97">
        <f>+F64+F68+F73+F76+F80+F85</f>
        <v>124494598</v>
      </c>
    </row>
    <row r="87" spans="1:6" s="45" customFormat="1" ht="12" customHeight="1" thickBot="1">
      <c r="A87" s="206" t="s">
        <v>255</v>
      </c>
      <c r="B87" s="192" t="s">
        <v>356</v>
      </c>
      <c r="C87" s="306">
        <f>+C63+C86</f>
        <v>314281803</v>
      </c>
      <c r="D87" s="97">
        <f>+D63+D86</f>
        <v>281860221</v>
      </c>
      <c r="E87" s="97">
        <f>+E63+E86</f>
        <v>7230292</v>
      </c>
      <c r="F87" s="97">
        <f>+F63+F86</f>
        <v>603372316</v>
      </c>
    </row>
    <row r="88" spans="1:6" s="46" customFormat="1" ht="15" customHeight="1">
      <c r="A88" s="75"/>
      <c r="B88" s="76"/>
      <c r="C88" s="153"/>
      <c r="D88" s="153"/>
      <c r="E88" s="153"/>
      <c r="F88" s="153"/>
    </row>
    <row r="89" spans="1:6" ht="13.5" thickBot="1">
      <c r="A89" s="207"/>
      <c r="B89" s="78"/>
      <c r="C89" s="154"/>
      <c r="D89" s="154"/>
      <c r="E89" s="154"/>
      <c r="F89" s="154"/>
    </row>
    <row r="90" spans="1:6" s="38" customFormat="1" ht="27" customHeight="1" thickBot="1">
      <c r="A90" s="79"/>
      <c r="B90" s="281" t="s">
        <v>41</v>
      </c>
      <c r="C90" s="288" t="s">
        <v>405</v>
      </c>
      <c r="D90" s="298" t="s">
        <v>435</v>
      </c>
      <c r="E90" s="298" t="s">
        <v>464</v>
      </c>
      <c r="F90" s="289" t="s">
        <v>466</v>
      </c>
    </row>
    <row r="91" spans="1:6" s="47" customFormat="1" ht="12" customHeight="1" thickBot="1">
      <c r="A91" s="174" t="s">
        <v>6</v>
      </c>
      <c r="B91" s="22" t="s">
        <v>258</v>
      </c>
      <c r="C91" s="314">
        <f>SUM(C92:C96)</f>
        <v>142123021.94</v>
      </c>
      <c r="D91" s="90">
        <f>SUM(D92:D96)</f>
        <v>70802278</v>
      </c>
      <c r="E91" s="90">
        <f>SUM(E92:E96)</f>
        <v>8812629</v>
      </c>
      <c r="F91" s="290">
        <f>SUM(F92:F96)</f>
        <v>221737928.94</v>
      </c>
    </row>
    <row r="92" spans="1:6" ht="12" customHeight="1">
      <c r="A92" s="208" t="s">
        <v>64</v>
      </c>
      <c r="B92" s="6" t="s">
        <v>36</v>
      </c>
      <c r="C92" s="315">
        <f>'[3]Összesítő'!$D$54</f>
        <v>26444800</v>
      </c>
      <c r="D92" s="315">
        <f>'[6]összesítő-onkormanyzat'!$D$66</f>
        <v>13040479</v>
      </c>
      <c r="E92" s="315">
        <f>'[7]összesítő-onkormanyzat'!$D$62</f>
        <v>110613</v>
      </c>
      <c r="F92" s="94">
        <f aca="true" t="shared" si="4" ref="F92:F97">SUM(C92:E92)</f>
        <v>39595892</v>
      </c>
    </row>
    <row r="93" spans="1:6" ht="12" customHeight="1">
      <c r="A93" s="200" t="s">
        <v>65</v>
      </c>
      <c r="B93" s="4" t="s">
        <v>106</v>
      </c>
      <c r="C93" s="308">
        <f>'[3]Összesítő'!$D$62</f>
        <v>4846610</v>
      </c>
      <c r="D93" s="308">
        <f>'[6]összesítő-onkormanyzat'!$E$66</f>
        <v>2129411</v>
      </c>
      <c r="E93" s="308">
        <f>'[7]összesítő-onkormanyzat'!$E$62</f>
        <v>-146710</v>
      </c>
      <c r="F93" s="94">
        <f t="shared" si="4"/>
        <v>6829311</v>
      </c>
    </row>
    <row r="94" spans="1:6" ht="12" customHeight="1">
      <c r="A94" s="200" t="s">
        <v>66</v>
      </c>
      <c r="B94" s="4" t="s">
        <v>83</v>
      </c>
      <c r="C94" s="305">
        <f>'[3]Összesítő'!$D$136</f>
        <v>46779777.94</v>
      </c>
      <c r="D94" s="305">
        <f>'[6]összesítő-onkormanyzat'!$F$66</f>
        <v>52426355</v>
      </c>
      <c r="E94" s="305">
        <f>'[7]összesítő-onkormanyzat'!$F$62</f>
        <v>8519604</v>
      </c>
      <c r="F94" s="94">
        <f t="shared" si="4"/>
        <v>107725736.94</v>
      </c>
    </row>
    <row r="95" spans="1:6" ht="12" customHeight="1">
      <c r="A95" s="200" t="s">
        <v>67</v>
      </c>
      <c r="B95" s="7" t="s">
        <v>107</v>
      </c>
      <c r="C95" s="305">
        <f>'[3]Összesítő'!$D$161</f>
        <v>3000000</v>
      </c>
      <c r="D95" s="305">
        <f>'[6]összesítő-onkormanyzat'!$G$66</f>
        <v>2149820</v>
      </c>
      <c r="E95" s="305">
        <f>'[7]összesítő-onkormanyzat'!$G$62</f>
        <v>-2375966</v>
      </c>
      <c r="F95" s="94">
        <f t="shared" si="4"/>
        <v>2773854</v>
      </c>
    </row>
    <row r="96" spans="1:6" ht="12" customHeight="1">
      <c r="A96" s="200" t="s">
        <v>75</v>
      </c>
      <c r="B96" s="15" t="s">
        <v>108</v>
      </c>
      <c r="C96" s="312">
        <f>SUM(C97:C106)</f>
        <v>61051834</v>
      </c>
      <c r="D96" s="312">
        <f>SUM(D97:D106)</f>
        <v>1056213</v>
      </c>
      <c r="E96" s="312">
        <f>SUM(E97:E106)</f>
        <v>2705088</v>
      </c>
      <c r="F96" s="94">
        <f t="shared" si="4"/>
        <v>64813135</v>
      </c>
    </row>
    <row r="97" spans="1:6" ht="12" customHeight="1">
      <c r="A97" s="200" t="s">
        <v>68</v>
      </c>
      <c r="B97" s="4" t="s">
        <v>259</v>
      </c>
      <c r="C97" s="312"/>
      <c r="D97" s="312">
        <v>635193</v>
      </c>
      <c r="E97" s="312"/>
      <c r="F97" s="94">
        <f t="shared" si="4"/>
        <v>635193</v>
      </c>
    </row>
    <row r="98" spans="1:6" ht="12" customHeight="1">
      <c r="A98" s="200" t="s">
        <v>69</v>
      </c>
      <c r="B98" s="53" t="s">
        <v>260</v>
      </c>
      <c r="C98" s="312"/>
      <c r="D98" s="95"/>
      <c r="E98" s="95"/>
      <c r="F98" s="95"/>
    </row>
    <row r="99" spans="1:6" ht="12" customHeight="1">
      <c r="A99" s="200" t="s">
        <v>76</v>
      </c>
      <c r="B99" s="54" t="s">
        <v>261</v>
      </c>
      <c r="C99" s="312"/>
      <c r="D99" s="95"/>
      <c r="E99" s="95"/>
      <c r="F99" s="95"/>
    </row>
    <row r="100" spans="1:6" ht="12" customHeight="1">
      <c r="A100" s="200" t="s">
        <v>77</v>
      </c>
      <c r="B100" s="54" t="s">
        <v>262</v>
      </c>
      <c r="C100" s="312"/>
      <c r="D100" s="95"/>
      <c r="E100" s="95"/>
      <c r="F100" s="95"/>
    </row>
    <row r="101" spans="1:6" ht="12" customHeight="1">
      <c r="A101" s="200" t="s">
        <v>78</v>
      </c>
      <c r="B101" s="53" t="s">
        <v>263</v>
      </c>
      <c r="C101" s="312">
        <f>'[3]Összesítő'!$D$181</f>
        <v>7551834</v>
      </c>
      <c r="D101" s="95"/>
      <c r="E101" s="95">
        <f>'[7]összesítő-onkormanyzat'!$M$62</f>
        <v>2705088</v>
      </c>
      <c r="F101" s="95">
        <f>SUM(C101:E101)</f>
        <v>10256922</v>
      </c>
    </row>
    <row r="102" spans="1:6" ht="12" customHeight="1">
      <c r="A102" s="200" t="s">
        <v>79</v>
      </c>
      <c r="B102" s="53" t="s">
        <v>264</v>
      </c>
      <c r="C102" s="312"/>
      <c r="D102" s="95"/>
      <c r="E102" s="95"/>
      <c r="F102" s="95"/>
    </row>
    <row r="103" spans="1:6" ht="12" customHeight="1">
      <c r="A103" s="200" t="s">
        <v>81</v>
      </c>
      <c r="B103" s="54" t="s">
        <v>265</v>
      </c>
      <c r="C103" s="312"/>
      <c r="D103" s="95"/>
      <c r="E103" s="95"/>
      <c r="F103" s="95"/>
    </row>
    <row r="104" spans="1:6" ht="12" customHeight="1">
      <c r="A104" s="209" t="s">
        <v>109</v>
      </c>
      <c r="B104" s="55" t="s">
        <v>266</v>
      </c>
      <c r="C104" s="312"/>
      <c r="D104" s="95"/>
      <c r="E104" s="95"/>
      <c r="F104" s="95"/>
    </row>
    <row r="105" spans="1:6" ht="12" customHeight="1">
      <c r="A105" s="200" t="s">
        <v>256</v>
      </c>
      <c r="B105" s="55" t="s">
        <v>267</v>
      </c>
      <c r="C105" s="316"/>
      <c r="D105" s="95"/>
      <c r="E105" s="95"/>
      <c r="F105" s="95"/>
    </row>
    <row r="106" spans="1:6" ht="12" customHeight="1" thickBot="1">
      <c r="A106" s="210" t="s">
        <v>257</v>
      </c>
      <c r="B106" s="56" t="s">
        <v>268</v>
      </c>
      <c r="C106" s="317">
        <f>'[3]Összesítő'!$D$201</f>
        <v>53500000</v>
      </c>
      <c r="D106" s="98">
        <v>421020</v>
      </c>
      <c r="E106" s="98"/>
      <c r="F106" s="98">
        <f>SUM(C106:E106)</f>
        <v>53921020</v>
      </c>
    </row>
    <row r="107" spans="1:6" ht="12" customHeight="1" thickBot="1">
      <c r="A107" s="23" t="s">
        <v>7</v>
      </c>
      <c r="B107" s="21" t="s">
        <v>269</v>
      </c>
      <c r="C107" s="304">
        <f>+C108+C110+C112</f>
        <v>12079500</v>
      </c>
      <c r="D107" s="91">
        <f>+D108+D110+D112</f>
        <v>171436252</v>
      </c>
      <c r="E107" s="91">
        <f>+E108+E110+E112</f>
        <v>6839185</v>
      </c>
      <c r="F107" s="91">
        <f>+F108+F110+F112</f>
        <v>190354937</v>
      </c>
    </row>
    <row r="108" spans="1:6" ht="12" customHeight="1">
      <c r="A108" s="199" t="s">
        <v>70</v>
      </c>
      <c r="B108" s="4" t="s">
        <v>124</v>
      </c>
      <c r="C108" s="305">
        <f>'[3]Összesítő'!$D$221</f>
        <v>1079500</v>
      </c>
      <c r="D108" s="305">
        <f>'[6]összesítő-onkormanyzat'!$H$66</f>
        <v>158938199</v>
      </c>
      <c r="E108" s="305">
        <f>'[7]összesítő-onkormanyzat'!$H$62</f>
        <v>6785360</v>
      </c>
      <c r="F108" s="94">
        <f>SUM(C108:E108)</f>
        <v>166803059</v>
      </c>
    </row>
    <row r="109" spans="1:6" ht="12" customHeight="1">
      <c r="A109" s="199" t="s">
        <v>71</v>
      </c>
      <c r="B109" s="8" t="s">
        <v>273</v>
      </c>
      <c r="C109" s="305" t="s">
        <v>433</v>
      </c>
      <c r="D109" s="94"/>
      <c r="E109" s="94"/>
      <c r="F109" s="94"/>
    </row>
    <row r="110" spans="1:6" ht="12" customHeight="1">
      <c r="A110" s="199" t="s">
        <v>72</v>
      </c>
      <c r="B110" s="8" t="s">
        <v>110</v>
      </c>
      <c r="C110" s="308">
        <f>'[4]Összesítő'!$D$226</f>
        <v>0</v>
      </c>
      <c r="D110" s="95"/>
      <c r="E110" s="95"/>
      <c r="F110" s="94">
        <f>SUM(C110:E110)</f>
        <v>0</v>
      </c>
    </row>
    <row r="111" spans="1:6" ht="12" customHeight="1">
      <c r="A111" s="199" t="s">
        <v>73</v>
      </c>
      <c r="B111" s="8" t="s">
        <v>274</v>
      </c>
      <c r="C111" s="316"/>
      <c r="D111" s="84"/>
      <c r="E111" s="84"/>
      <c r="F111" s="84"/>
    </row>
    <row r="112" spans="1:6" ht="12" customHeight="1">
      <c r="A112" s="199" t="s">
        <v>74</v>
      </c>
      <c r="B112" s="88" t="s">
        <v>126</v>
      </c>
      <c r="C112" s="316">
        <f>SUM(C113:C120)</f>
        <v>11000000</v>
      </c>
      <c r="D112" s="84">
        <f>SUM(D113:D120)</f>
        <v>12498053</v>
      </c>
      <c r="E112" s="84">
        <f>SUM(E113:E120)</f>
        <v>53825</v>
      </c>
      <c r="F112" s="84">
        <f>SUM(F113:F120)</f>
        <v>23551878</v>
      </c>
    </row>
    <row r="113" spans="1:6" ht="12" customHeight="1">
      <c r="A113" s="199" t="s">
        <v>80</v>
      </c>
      <c r="B113" s="87" t="s">
        <v>363</v>
      </c>
      <c r="C113" s="316"/>
      <c r="D113" s="84">
        <v>11544000</v>
      </c>
      <c r="E113" s="84"/>
      <c r="F113" s="94">
        <f>SUM(C113:E113)</f>
        <v>11544000</v>
      </c>
    </row>
    <row r="114" spans="1:6" ht="12" customHeight="1">
      <c r="A114" s="199" t="s">
        <v>82</v>
      </c>
      <c r="B114" s="178" t="s">
        <v>279</v>
      </c>
      <c r="C114" s="316"/>
      <c r="D114" s="84"/>
      <c r="E114" s="84"/>
      <c r="F114" s="84"/>
    </row>
    <row r="115" spans="1:6" ht="12" customHeight="1">
      <c r="A115" s="199" t="s">
        <v>111</v>
      </c>
      <c r="B115" s="54" t="s">
        <v>262</v>
      </c>
      <c r="C115" s="316"/>
      <c r="D115" s="84"/>
      <c r="E115" s="84"/>
      <c r="F115" s="84"/>
    </row>
    <row r="116" spans="1:6" ht="12" customHeight="1">
      <c r="A116" s="199" t="s">
        <v>112</v>
      </c>
      <c r="B116" s="54" t="s">
        <v>278</v>
      </c>
      <c r="C116" s="316"/>
      <c r="D116" s="84"/>
      <c r="E116" s="84">
        <f>'[7]összesítő-onkormanyzat'!$J$62</f>
        <v>53825</v>
      </c>
      <c r="F116" s="94">
        <f>SUM(C116:E116)</f>
        <v>53825</v>
      </c>
    </row>
    <row r="117" spans="1:6" ht="12" customHeight="1">
      <c r="A117" s="199" t="s">
        <v>113</v>
      </c>
      <c r="B117" s="54" t="s">
        <v>277</v>
      </c>
      <c r="C117" s="316"/>
      <c r="D117" s="84"/>
      <c r="E117" s="84"/>
      <c r="F117" s="84"/>
    </row>
    <row r="118" spans="1:6" ht="12" customHeight="1">
      <c r="A118" s="199" t="s">
        <v>270</v>
      </c>
      <c r="B118" s="54" t="s">
        <v>265</v>
      </c>
      <c r="C118" s="316"/>
      <c r="D118" s="84"/>
      <c r="E118" s="84"/>
      <c r="F118" s="84"/>
    </row>
    <row r="119" spans="1:6" ht="12" customHeight="1">
      <c r="A119" s="199" t="s">
        <v>271</v>
      </c>
      <c r="B119" s="54" t="s">
        <v>276</v>
      </c>
      <c r="C119" s="316"/>
      <c r="D119" s="84"/>
      <c r="E119" s="84"/>
      <c r="F119" s="84"/>
    </row>
    <row r="120" spans="1:6" ht="12" customHeight="1" thickBot="1">
      <c r="A120" s="209" t="s">
        <v>272</v>
      </c>
      <c r="B120" s="54" t="s">
        <v>275</v>
      </c>
      <c r="C120" s="317">
        <v>11000000</v>
      </c>
      <c r="D120" s="85">
        <v>954053</v>
      </c>
      <c r="E120" s="85"/>
      <c r="F120" s="94">
        <f>SUM(C120:E120)</f>
        <v>11954053</v>
      </c>
    </row>
    <row r="121" spans="1:6" ht="12" customHeight="1" thickBot="1">
      <c r="A121" s="23" t="s">
        <v>8</v>
      </c>
      <c r="B121" s="49" t="s">
        <v>280</v>
      </c>
      <c r="C121" s="304">
        <f>+C122+C123</f>
        <v>1524070</v>
      </c>
      <c r="D121" s="91">
        <f>+D122+D123</f>
        <v>33436836</v>
      </c>
      <c r="E121" s="91">
        <f>+E122+E123</f>
        <v>-9921522</v>
      </c>
      <c r="F121" s="91">
        <f>+F122+F123</f>
        <v>25039384</v>
      </c>
    </row>
    <row r="122" spans="1:6" ht="12" customHeight="1">
      <c r="A122" s="199" t="s">
        <v>53</v>
      </c>
      <c r="B122" s="5" t="s">
        <v>43</v>
      </c>
      <c r="C122" s="305">
        <f>'[3]Összesítő'!$D$203</f>
        <v>1524070</v>
      </c>
      <c r="D122" s="305">
        <f>'[6]összesítő-onkormanyzat'!$N$66-D123</f>
        <v>29833911</v>
      </c>
      <c r="E122" s="305">
        <f>'[7]összesítő-onkormanyzat'!$N$62-E123</f>
        <v>-9921522</v>
      </c>
      <c r="F122" s="94">
        <f>SUM(C122:E122)</f>
        <v>21436459</v>
      </c>
    </row>
    <row r="123" spans="1:6" ht="12" customHeight="1" thickBot="1">
      <c r="A123" s="201" t="s">
        <v>54</v>
      </c>
      <c r="B123" s="8" t="s">
        <v>44</v>
      </c>
      <c r="C123" s="305">
        <f>'[4]Összesítő'!$D$204</f>
        <v>0</v>
      </c>
      <c r="D123" s="305">
        <v>3602925</v>
      </c>
      <c r="E123" s="305"/>
      <c r="F123" s="94">
        <f>SUM(C123:E123)</f>
        <v>3602925</v>
      </c>
    </row>
    <row r="124" spans="1:6" ht="12" customHeight="1" thickBot="1">
      <c r="A124" s="23" t="s">
        <v>9</v>
      </c>
      <c r="B124" s="49" t="s">
        <v>281</v>
      </c>
      <c r="C124" s="304">
        <f>+C91+C107+C121</f>
        <v>155726591.94</v>
      </c>
      <c r="D124" s="91">
        <f>+D91+D107+D121</f>
        <v>275675366</v>
      </c>
      <c r="E124" s="91">
        <f>+E91+E107+E121</f>
        <v>5730292</v>
      </c>
      <c r="F124" s="91">
        <f>+F91+F107+F121</f>
        <v>437132249.94</v>
      </c>
    </row>
    <row r="125" spans="1:6" ht="12" customHeight="1" thickBot="1">
      <c r="A125" s="23" t="s">
        <v>10</v>
      </c>
      <c r="B125" s="49" t="s">
        <v>282</v>
      </c>
      <c r="C125" s="304">
        <f>+C126+C127+C128</f>
        <v>0</v>
      </c>
      <c r="D125" s="91"/>
      <c r="E125" s="91"/>
      <c r="F125" s="91"/>
    </row>
    <row r="126" spans="1:6" s="47" customFormat="1" ht="12" customHeight="1">
      <c r="A126" s="199" t="s">
        <v>57</v>
      </c>
      <c r="B126" s="5" t="s">
        <v>283</v>
      </c>
      <c r="C126" s="316"/>
      <c r="D126" s="84"/>
      <c r="E126" s="84"/>
      <c r="F126" s="84"/>
    </row>
    <row r="127" spans="1:6" ht="12" customHeight="1">
      <c r="A127" s="199" t="s">
        <v>58</v>
      </c>
      <c r="B127" s="5" t="s">
        <v>284</v>
      </c>
      <c r="C127" s="316"/>
      <c r="D127" s="84"/>
      <c r="E127" s="84"/>
      <c r="F127" s="84"/>
    </row>
    <row r="128" spans="1:6" ht="12" customHeight="1" thickBot="1">
      <c r="A128" s="209" t="s">
        <v>59</v>
      </c>
      <c r="B128" s="3" t="s">
        <v>285</v>
      </c>
      <c r="C128" s="316"/>
      <c r="D128" s="84"/>
      <c r="E128" s="84"/>
      <c r="F128" s="84"/>
    </row>
    <row r="129" spans="1:6" ht="12" customHeight="1" thickBot="1">
      <c r="A129" s="23" t="s">
        <v>11</v>
      </c>
      <c r="B129" s="49" t="s">
        <v>329</v>
      </c>
      <c r="C129" s="304">
        <f>+C130+C131+C132+C133</f>
        <v>0</v>
      </c>
      <c r="D129" s="91"/>
      <c r="E129" s="91"/>
      <c r="F129" s="91"/>
    </row>
    <row r="130" spans="1:6" ht="12" customHeight="1">
      <c r="A130" s="199" t="s">
        <v>60</v>
      </c>
      <c r="B130" s="5" t="s">
        <v>286</v>
      </c>
      <c r="C130" s="316"/>
      <c r="D130" s="84"/>
      <c r="E130" s="84"/>
      <c r="F130" s="84"/>
    </row>
    <row r="131" spans="1:6" ht="12" customHeight="1">
      <c r="A131" s="199" t="s">
        <v>61</v>
      </c>
      <c r="B131" s="5" t="s">
        <v>287</v>
      </c>
      <c r="C131" s="316"/>
      <c r="D131" s="84"/>
      <c r="E131" s="84"/>
      <c r="F131" s="84"/>
    </row>
    <row r="132" spans="1:6" ht="12" customHeight="1">
      <c r="A132" s="199" t="s">
        <v>189</v>
      </c>
      <c r="B132" s="5" t="s">
        <v>288</v>
      </c>
      <c r="C132" s="316"/>
      <c r="D132" s="84"/>
      <c r="E132" s="84"/>
      <c r="F132" s="84"/>
    </row>
    <row r="133" spans="1:6" s="47" customFormat="1" ht="12" customHeight="1" thickBot="1">
      <c r="A133" s="209" t="s">
        <v>190</v>
      </c>
      <c r="B133" s="3" t="s">
        <v>289</v>
      </c>
      <c r="C133" s="316"/>
      <c r="D133" s="84"/>
      <c r="E133" s="84"/>
      <c r="F133" s="84"/>
    </row>
    <row r="134" spans="1:12" ht="12" customHeight="1" thickBot="1">
      <c r="A134" s="23" t="s">
        <v>12</v>
      </c>
      <c r="B134" s="49" t="s">
        <v>290</v>
      </c>
      <c r="C134" s="306">
        <f>+C135+C136+C137+C138+C139</f>
        <v>158555211</v>
      </c>
      <c r="D134" s="97">
        <f>+D135+D136+D137+D138+D139</f>
        <v>6184855</v>
      </c>
      <c r="E134" s="97">
        <f>+E135+E136+E137+E138+E139</f>
        <v>1500000</v>
      </c>
      <c r="F134" s="97">
        <f>+F135+F136+F137+F138+F139</f>
        <v>166240066</v>
      </c>
      <c r="L134" s="83"/>
    </row>
    <row r="135" spans="1:6" ht="12.75">
      <c r="A135" s="199" t="s">
        <v>62</v>
      </c>
      <c r="B135" s="5" t="s">
        <v>291</v>
      </c>
      <c r="C135" s="316"/>
      <c r="D135" s="84"/>
      <c r="E135" s="84"/>
      <c r="F135" s="94">
        <f>SUM(C135:E135)</f>
        <v>0</v>
      </c>
    </row>
    <row r="136" spans="1:6" ht="12" customHeight="1">
      <c r="A136" s="199" t="s">
        <v>63</v>
      </c>
      <c r="B136" s="5" t="s">
        <v>301</v>
      </c>
      <c r="C136" s="316"/>
      <c r="D136" s="84">
        <v>4208600</v>
      </c>
      <c r="E136" s="84"/>
      <c r="F136" s="94">
        <f>SUM(C136:E136)</f>
        <v>4208600</v>
      </c>
    </row>
    <row r="137" spans="1:6" ht="12" customHeight="1">
      <c r="A137" s="199" t="s">
        <v>202</v>
      </c>
      <c r="B137" s="5" t="s">
        <v>365</v>
      </c>
      <c r="C137" s="312">
        <f>'[3]Összesítő'!$D$292</f>
        <v>158555211</v>
      </c>
      <c r="D137" s="84">
        <f>'[6]összesítő-onkormanyzat'!$O$66-D136</f>
        <v>1976255</v>
      </c>
      <c r="E137" s="84">
        <f>'[7]összesítő-onkormanyzat'!$O$62-E136</f>
        <v>1500000</v>
      </c>
      <c r="F137" s="94">
        <f>SUM(C137:E137)</f>
        <v>162031466</v>
      </c>
    </row>
    <row r="138" spans="1:6" s="47" customFormat="1" ht="12" customHeight="1">
      <c r="A138" s="199" t="s">
        <v>203</v>
      </c>
      <c r="B138" s="5" t="s">
        <v>292</v>
      </c>
      <c r="C138" s="316"/>
      <c r="D138" s="84"/>
      <c r="E138" s="84"/>
      <c r="F138" s="84"/>
    </row>
    <row r="139" spans="1:6" s="47" customFormat="1" ht="12" customHeight="1" thickBot="1">
      <c r="A139" s="209" t="s">
        <v>364</v>
      </c>
      <c r="B139" s="3" t="s">
        <v>293</v>
      </c>
      <c r="C139" s="316"/>
      <c r="D139" s="84"/>
      <c r="E139" s="84"/>
      <c r="F139" s="94">
        <f>SUM(C139:E139)</f>
        <v>0</v>
      </c>
    </row>
    <row r="140" spans="1:6" s="47" customFormat="1" ht="12" customHeight="1" thickBot="1">
      <c r="A140" s="23" t="s">
        <v>13</v>
      </c>
      <c r="B140" s="49" t="s">
        <v>294</v>
      </c>
      <c r="C140" s="318">
        <f>+C141+C142+C143+C144</f>
        <v>0</v>
      </c>
      <c r="D140" s="99"/>
      <c r="E140" s="99"/>
      <c r="F140" s="99"/>
    </row>
    <row r="141" spans="1:6" s="47" customFormat="1" ht="12" customHeight="1">
      <c r="A141" s="199" t="s">
        <v>104</v>
      </c>
      <c r="B141" s="5" t="s">
        <v>295</v>
      </c>
      <c r="C141" s="316"/>
      <c r="D141" s="84"/>
      <c r="E141" s="84"/>
      <c r="F141" s="84"/>
    </row>
    <row r="142" spans="1:6" s="47" customFormat="1" ht="12" customHeight="1">
      <c r="A142" s="199" t="s">
        <v>105</v>
      </c>
      <c r="B142" s="5" t="s">
        <v>296</v>
      </c>
      <c r="C142" s="316"/>
      <c r="D142" s="84"/>
      <c r="E142" s="84"/>
      <c r="F142" s="84"/>
    </row>
    <row r="143" spans="1:6" s="47" customFormat="1" ht="12" customHeight="1">
      <c r="A143" s="199" t="s">
        <v>125</v>
      </c>
      <c r="B143" s="5" t="s">
        <v>297</v>
      </c>
      <c r="C143" s="316"/>
      <c r="D143" s="84"/>
      <c r="E143" s="84"/>
      <c r="F143" s="84"/>
    </row>
    <row r="144" spans="1:6" ht="12.75" customHeight="1" thickBot="1">
      <c r="A144" s="199" t="s">
        <v>205</v>
      </c>
      <c r="B144" s="5" t="s">
        <v>298</v>
      </c>
      <c r="C144" s="316"/>
      <c r="D144" s="84"/>
      <c r="E144" s="84"/>
      <c r="F144" s="84"/>
    </row>
    <row r="145" spans="1:6" ht="12" customHeight="1" thickBot="1">
      <c r="A145" s="23" t="s">
        <v>14</v>
      </c>
      <c r="B145" s="49" t="s">
        <v>299</v>
      </c>
      <c r="C145" s="319">
        <f>+C125+C129+C134+C140</f>
        <v>158555211</v>
      </c>
      <c r="D145" s="194">
        <f>+D125+D129+D134+D140</f>
        <v>6184855</v>
      </c>
      <c r="E145" s="194">
        <f>+E125+E129+E134+E140</f>
        <v>1500000</v>
      </c>
      <c r="F145" s="194">
        <f>+F125+F129+F134+F140</f>
        <v>166240066</v>
      </c>
    </row>
    <row r="146" spans="1:6" ht="15" customHeight="1" thickBot="1">
      <c r="A146" s="211" t="s">
        <v>15</v>
      </c>
      <c r="B146" s="159" t="s">
        <v>300</v>
      </c>
      <c r="C146" s="319">
        <f>+C124+C145</f>
        <v>314281802.94</v>
      </c>
      <c r="D146" s="194">
        <f>+D124+D145</f>
        <v>281860221</v>
      </c>
      <c r="E146" s="194">
        <f>+E124+E145</f>
        <v>7230292</v>
      </c>
      <c r="F146" s="194">
        <f>+F124+F145</f>
        <v>603372315.94</v>
      </c>
    </row>
    <row r="147" spans="1:6" ht="12.75">
      <c r="A147" s="162"/>
      <c r="B147" s="163"/>
      <c r="C147" s="164"/>
      <c r="D147" s="164"/>
      <c r="E147" s="164"/>
      <c r="F147" s="164"/>
    </row>
  </sheetData>
  <sheetProtection formatCells="0"/>
  <mergeCells count="2">
    <mergeCell ref="C5:F5"/>
    <mergeCell ref="C4:F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3"/>
  <headerFooter alignWithMargins="0">
    <oddFooter>&amp;CMódosította a 3/2021. (II.26.) önkormányzati rendelet.  Hatályos: 2021. február 27. napjától.</oddFooter>
  </headerFooter>
  <rowBreaks count="1" manualBreakCount="1">
    <brk id="87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58"/>
  <sheetViews>
    <sheetView zoomScale="130" zoomScaleNormal="130" workbookViewId="0" topLeftCell="A1">
      <selection activeCell="L73" sqref="L73"/>
    </sheetView>
  </sheetViews>
  <sheetFormatPr defaultColWidth="9.00390625" defaultRowHeight="12.75"/>
  <cols>
    <col min="1" max="1" width="19.125" style="81" customWidth="1"/>
    <col min="2" max="2" width="68.00390625" style="82" customWidth="1"/>
    <col min="3" max="3" width="11.625" style="82" customWidth="1"/>
    <col min="4" max="4" width="10.00390625" style="82" bestFit="1" customWidth="1"/>
    <col min="5" max="5" width="10.625" style="82" customWidth="1"/>
    <col min="6" max="6" width="10.375" style="82" customWidth="1"/>
    <col min="7" max="16384" width="9.375" style="82" customWidth="1"/>
  </cols>
  <sheetData>
    <row r="1" spans="1:6" s="64" customFormat="1" ht="21" customHeight="1" thickBot="1">
      <c r="A1" s="63"/>
      <c r="B1" s="65"/>
      <c r="C1" s="249" t="s">
        <v>478</v>
      </c>
      <c r="D1" s="249"/>
      <c r="E1" s="249"/>
      <c r="F1" s="249"/>
    </row>
    <row r="2" spans="1:6" s="219" customFormat="1" ht="25.5" customHeight="1">
      <c r="A2" s="172" t="s">
        <v>120</v>
      </c>
      <c r="B2" s="146" t="s">
        <v>458</v>
      </c>
      <c r="C2" s="227"/>
      <c r="D2" s="227"/>
      <c r="E2" s="227"/>
      <c r="F2" s="227"/>
    </row>
    <row r="3" spans="1:6" s="284" customFormat="1" ht="24.75" thickBot="1">
      <c r="A3" s="212" t="s">
        <v>119</v>
      </c>
      <c r="B3" s="147" t="s">
        <v>436</v>
      </c>
      <c r="C3" s="283" t="s">
        <v>405</v>
      </c>
      <c r="D3" s="296" t="s">
        <v>435</v>
      </c>
      <c r="E3" s="296" t="s">
        <v>464</v>
      </c>
      <c r="F3" s="283" t="s">
        <v>407</v>
      </c>
    </row>
    <row r="4" spans="1:6" s="220" customFormat="1" ht="15.75" customHeight="1" thickBot="1">
      <c r="A4" s="66"/>
      <c r="B4" s="66"/>
      <c r="C4" s="349" t="s">
        <v>372</v>
      </c>
      <c r="D4" s="349"/>
      <c r="E4" s="349"/>
      <c r="F4" s="349"/>
    </row>
    <row r="5" spans="1:6" ht="13.5" thickBot="1">
      <c r="A5" s="173" t="s">
        <v>121</v>
      </c>
      <c r="B5" s="68" t="s">
        <v>38</v>
      </c>
      <c r="C5" s="346" t="s">
        <v>39</v>
      </c>
      <c r="D5" s="347"/>
      <c r="E5" s="347"/>
      <c r="F5" s="348"/>
    </row>
    <row r="6" spans="1:6" s="221" customFormat="1" ht="12.75" customHeight="1" thickBot="1">
      <c r="A6" s="59">
        <v>1</v>
      </c>
      <c r="B6" s="60">
        <v>2</v>
      </c>
      <c r="C6" s="61">
        <v>3</v>
      </c>
      <c r="D6" s="61">
        <v>4</v>
      </c>
      <c r="E6" s="61"/>
      <c r="F6" s="61">
        <v>5</v>
      </c>
    </row>
    <row r="7" spans="1:6" s="221" customFormat="1" ht="15.75" customHeight="1" thickBot="1">
      <c r="A7" s="69"/>
      <c r="B7" s="70" t="s">
        <v>40</v>
      </c>
      <c r="C7" s="71"/>
      <c r="D7" s="71"/>
      <c r="E7" s="71"/>
      <c r="F7" s="71"/>
    </row>
    <row r="8" spans="1:6" s="221" customFormat="1" ht="15.75" customHeight="1" thickBot="1">
      <c r="A8" s="16" t="s">
        <v>6</v>
      </c>
      <c r="B8" s="17" t="s">
        <v>145</v>
      </c>
      <c r="C8" s="91">
        <f>C9</f>
        <v>0</v>
      </c>
      <c r="D8" s="91">
        <f>D9</f>
        <v>0</v>
      </c>
      <c r="E8" s="91"/>
      <c r="F8" s="91">
        <f>F9</f>
        <v>0</v>
      </c>
    </row>
    <row r="9" spans="1:6" s="221" customFormat="1" ht="15.75" customHeight="1" thickBot="1">
      <c r="A9" s="10" t="s">
        <v>84</v>
      </c>
      <c r="B9" s="183" t="s">
        <v>150</v>
      </c>
      <c r="C9" s="94">
        <f>'5.1. sz. mell Önkorm'!C14</f>
        <v>0</v>
      </c>
      <c r="D9" s="94"/>
      <c r="E9" s="94"/>
      <c r="F9" s="94">
        <f>SUM(C9:D9)</f>
        <v>0</v>
      </c>
    </row>
    <row r="10" spans="1:6" s="158" customFormat="1" ht="12" customHeight="1" thickBot="1">
      <c r="A10" s="59" t="s">
        <v>6</v>
      </c>
      <c r="B10" s="72" t="s">
        <v>335</v>
      </c>
      <c r="C10" s="110">
        <f>SUM(C11:C20)</f>
        <v>1400000</v>
      </c>
      <c r="D10" s="110">
        <f>SUM(D11:D20)</f>
        <v>0</v>
      </c>
      <c r="E10" s="110">
        <f>SUM(E11:E20)</f>
        <v>0</v>
      </c>
      <c r="F10" s="110">
        <f>SUM(F11:F20)</f>
        <v>1400000</v>
      </c>
    </row>
    <row r="11" spans="1:6" s="158" customFormat="1" ht="12" customHeight="1">
      <c r="A11" s="213" t="s">
        <v>64</v>
      </c>
      <c r="B11" s="6" t="s">
        <v>178</v>
      </c>
      <c r="C11" s="149"/>
      <c r="D11" s="149"/>
      <c r="E11" s="149"/>
      <c r="F11" s="149"/>
    </row>
    <row r="12" spans="1:6" s="158" customFormat="1" ht="12" customHeight="1">
      <c r="A12" s="214" t="s">
        <v>65</v>
      </c>
      <c r="B12" s="4" t="s">
        <v>179</v>
      </c>
      <c r="C12" s="108"/>
      <c r="D12" s="108"/>
      <c r="E12" s="108"/>
      <c r="F12" s="108"/>
    </row>
    <row r="13" spans="1:6" s="158" customFormat="1" ht="12" customHeight="1">
      <c r="A13" s="214" t="s">
        <v>66</v>
      </c>
      <c r="B13" s="4" t="s">
        <v>180</v>
      </c>
      <c r="C13" s="108">
        <f>'[1]011 130'!$D$381</f>
        <v>1100000</v>
      </c>
      <c r="D13" s="108"/>
      <c r="E13" s="108"/>
      <c r="F13" s="108">
        <f>SUM(C13:E13)</f>
        <v>1100000</v>
      </c>
    </row>
    <row r="14" spans="1:6" s="158" customFormat="1" ht="12" customHeight="1">
      <c r="A14" s="214" t="s">
        <v>67</v>
      </c>
      <c r="B14" s="4" t="s">
        <v>181</v>
      </c>
      <c r="C14" s="108"/>
      <c r="D14" s="108"/>
      <c r="E14" s="108"/>
      <c r="F14" s="108"/>
    </row>
    <row r="15" spans="1:6" s="158" customFormat="1" ht="12" customHeight="1">
      <c r="A15" s="214" t="s">
        <v>84</v>
      </c>
      <c r="B15" s="4" t="s">
        <v>182</v>
      </c>
      <c r="C15" s="108"/>
      <c r="D15" s="108"/>
      <c r="E15" s="108"/>
      <c r="F15" s="108"/>
    </row>
    <row r="16" spans="1:6" s="158" customFormat="1" ht="12" customHeight="1">
      <c r="A16" s="214" t="s">
        <v>68</v>
      </c>
      <c r="B16" s="4" t="s">
        <v>336</v>
      </c>
      <c r="C16" s="108">
        <f>'[1]011 130'!$D$387</f>
        <v>300000</v>
      </c>
      <c r="D16" s="108"/>
      <c r="E16" s="108"/>
      <c r="F16" s="108">
        <f>SUM(C16:E16)</f>
        <v>300000</v>
      </c>
    </row>
    <row r="17" spans="1:6" s="158" customFormat="1" ht="12" customHeight="1">
      <c r="A17" s="214" t="s">
        <v>69</v>
      </c>
      <c r="B17" s="3" t="s">
        <v>337</v>
      </c>
      <c r="C17" s="108"/>
      <c r="D17" s="108"/>
      <c r="E17" s="108"/>
      <c r="F17" s="108"/>
    </row>
    <row r="18" spans="1:6" s="158" customFormat="1" ht="12" customHeight="1">
      <c r="A18" s="214" t="s">
        <v>76</v>
      </c>
      <c r="B18" s="4" t="s">
        <v>185</v>
      </c>
      <c r="C18" s="150"/>
      <c r="D18" s="150"/>
      <c r="E18" s="150"/>
      <c r="F18" s="150"/>
    </row>
    <row r="19" spans="1:6" s="222" customFormat="1" ht="12" customHeight="1">
      <c r="A19" s="214" t="s">
        <v>77</v>
      </c>
      <c r="B19" s="4" t="s">
        <v>186</v>
      </c>
      <c r="C19" s="108"/>
      <c r="D19" s="108"/>
      <c r="E19" s="108"/>
      <c r="F19" s="108"/>
    </row>
    <row r="20" spans="1:6" s="222" customFormat="1" ht="12" customHeight="1" thickBot="1">
      <c r="A20" s="214" t="s">
        <v>78</v>
      </c>
      <c r="B20" s="3" t="s">
        <v>187</v>
      </c>
      <c r="C20" s="109"/>
      <c r="D20" s="109"/>
      <c r="E20" s="109"/>
      <c r="F20" s="109"/>
    </row>
    <row r="21" spans="1:6" s="158" customFormat="1" ht="12" customHeight="1" thickBot="1">
      <c r="A21" s="59" t="s">
        <v>7</v>
      </c>
      <c r="B21" s="72" t="s">
        <v>338</v>
      </c>
      <c r="C21" s="110">
        <f>SUM(C22:C24)</f>
        <v>0</v>
      </c>
      <c r="D21" s="110"/>
      <c r="E21" s="110"/>
      <c r="F21" s="110"/>
    </row>
    <row r="22" spans="1:6" s="222" customFormat="1" ht="12" customHeight="1">
      <c r="A22" s="214" t="s">
        <v>70</v>
      </c>
      <c r="B22" s="5" t="s">
        <v>153</v>
      </c>
      <c r="C22" s="108"/>
      <c r="D22" s="108"/>
      <c r="E22" s="108"/>
      <c r="F22" s="108"/>
    </row>
    <row r="23" spans="1:6" s="222" customFormat="1" ht="12" customHeight="1">
      <c r="A23" s="214" t="s">
        <v>71</v>
      </c>
      <c r="B23" s="4" t="s">
        <v>339</v>
      </c>
      <c r="C23" s="108"/>
      <c r="D23" s="108"/>
      <c r="E23" s="108"/>
      <c r="F23" s="108"/>
    </row>
    <row r="24" spans="1:6" s="222" customFormat="1" ht="12" customHeight="1">
      <c r="A24" s="214" t="s">
        <v>72</v>
      </c>
      <c r="B24" s="4" t="s">
        <v>340</v>
      </c>
      <c r="C24" s="108"/>
      <c r="D24" s="108"/>
      <c r="E24" s="108"/>
      <c r="F24" s="108"/>
    </row>
    <row r="25" spans="1:6" s="222" customFormat="1" ht="12" customHeight="1" thickBot="1">
      <c r="A25" s="214" t="s">
        <v>73</v>
      </c>
      <c r="B25" s="4" t="s">
        <v>0</v>
      </c>
      <c r="C25" s="108"/>
      <c r="D25" s="108"/>
      <c r="E25" s="108"/>
      <c r="F25" s="108"/>
    </row>
    <row r="26" spans="1:6" s="222" customFormat="1" ht="12" customHeight="1" thickBot="1">
      <c r="A26" s="62" t="s">
        <v>8</v>
      </c>
      <c r="B26" s="49" t="s">
        <v>97</v>
      </c>
      <c r="C26" s="136"/>
      <c r="D26" s="136"/>
      <c r="E26" s="136"/>
      <c r="F26" s="136"/>
    </row>
    <row r="27" spans="1:6" s="222" customFormat="1" ht="12" customHeight="1" thickBot="1">
      <c r="A27" s="62" t="s">
        <v>9</v>
      </c>
      <c r="B27" s="49" t="s">
        <v>341</v>
      </c>
      <c r="C27" s="110">
        <f>+C28+C29</f>
        <v>0</v>
      </c>
      <c r="D27" s="110"/>
      <c r="E27" s="110"/>
      <c r="F27" s="110"/>
    </row>
    <row r="28" spans="1:6" s="222" customFormat="1" ht="12" customHeight="1">
      <c r="A28" s="215" t="s">
        <v>163</v>
      </c>
      <c r="B28" s="216" t="s">
        <v>339</v>
      </c>
      <c r="C28" s="39"/>
      <c r="D28" s="39"/>
      <c r="E28" s="39"/>
      <c r="F28" s="39"/>
    </row>
    <row r="29" spans="1:6" s="222" customFormat="1" ht="12" customHeight="1">
      <c r="A29" s="215" t="s">
        <v>166</v>
      </c>
      <c r="B29" s="217" t="s">
        <v>342</v>
      </c>
      <c r="C29" s="111"/>
      <c r="D29" s="111"/>
      <c r="E29" s="111"/>
      <c r="F29" s="111"/>
    </row>
    <row r="30" spans="1:6" s="222" customFormat="1" ht="12" customHeight="1" thickBot="1">
      <c r="A30" s="214" t="s">
        <v>167</v>
      </c>
      <c r="B30" s="218" t="s">
        <v>343</v>
      </c>
      <c r="C30" s="42"/>
      <c r="D30" s="42"/>
      <c r="E30" s="42"/>
      <c r="F30" s="42"/>
    </row>
    <row r="31" spans="1:6" s="222" customFormat="1" ht="12" customHeight="1" thickBot="1">
      <c r="A31" s="62" t="s">
        <v>10</v>
      </c>
      <c r="B31" s="49" t="s">
        <v>344</v>
      </c>
      <c r="C31" s="110">
        <f>+C32+C33+C34</f>
        <v>0</v>
      </c>
      <c r="D31" s="110"/>
      <c r="E31" s="110"/>
      <c r="F31" s="110"/>
    </row>
    <row r="32" spans="1:6" s="222" customFormat="1" ht="12" customHeight="1">
      <c r="A32" s="215" t="s">
        <v>57</v>
      </c>
      <c r="B32" s="216" t="s">
        <v>192</v>
      </c>
      <c r="C32" s="39"/>
      <c r="D32" s="39"/>
      <c r="E32" s="39"/>
      <c r="F32" s="39"/>
    </row>
    <row r="33" spans="1:6" s="222" customFormat="1" ht="12" customHeight="1">
      <c r="A33" s="215" t="s">
        <v>58</v>
      </c>
      <c r="B33" s="217" t="s">
        <v>193</v>
      </c>
      <c r="C33" s="111"/>
      <c r="D33" s="111"/>
      <c r="E33" s="111"/>
      <c r="F33" s="111"/>
    </row>
    <row r="34" spans="1:6" s="222" customFormat="1" ht="12" customHeight="1" thickBot="1">
      <c r="A34" s="214" t="s">
        <v>59</v>
      </c>
      <c r="B34" s="52" t="s">
        <v>194</v>
      </c>
      <c r="C34" s="42"/>
      <c r="D34" s="42"/>
      <c r="E34" s="42"/>
      <c r="F34" s="42"/>
    </row>
    <row r="35" spans="1:6" s="158" customFormat="1" ht="12" customHeight="1" thickBot="1">
      <c r="A35" s="62" t="s">
        <v>11</v>
      </c>
      <c r="B35" s="49" t="s">
        <v>307</v>
      </c>
      <c r="C35" s="136"/>
      <c r="D35" s="136"/>
      <c r="E35" s="136"/>
      <c r="F35" s="136"/>
    </row>
    <row r="36" spans="1:6" s="158" customFormat="1" ht="12" customHeight="1" thickBot="1">
      <c r="A36" s="62" t="s">
        <v>12</v>
      </c>
      <c r="B36" s="49" t="s">
        <v>345</v>
      </c>
      <c r="C36" s="151"/>
      <c r="D36" s="151"/>
      <c r="E36" s="151"/>
      <c r="F36" s="151"/>
    </row>
    <row r="37" spans="1:6" s="158" customFormat="1" ht="12" customHeight="1" thickBot="1">
      <c r="A37" s="59" t="s">
        <v>13</v>
      </c>
      <c r="B37" s="49" t="s">
        <v>346</v>
      </c>
      <c r="C37" s="152">
        <f>C8+C10+C21+C26+C27+C31+C35+C36</f>
        <v>1400000</v>
      </c>
      <c r="D37" s="152">
        <f>D8+D10+D21+D26+D27+D31+D35+D36</f>
        <v>0</v>
      </c>
      <c r="E37" s="152">
        <f>E8+E10+E21+E26+E27+E31+E35+E36</f>
        <v>0</v>
      </c>
      <c r="F37" s="152">
        <f>F8+F10+F21+F26+F27+F31+F35+F36</f>
        <v>1400000</v>
      </c>
    </row>
    <row r="38" spans="1:6" s="158" customFormat="1" ht="12" customHeight="1" thickBot="1">
      <c r="A38" s="73" t="s">
        <v>14</v>
      </c>
      <c r="B38" s="49" t="s">
        <v>347</v>
      </c>
      <c r="C38" s="152">
        <f>+C39+C40+C41</f>
        <v>68275645</v>
      </c>
      <c r="D38" s="152">
        <f>+D39+D40+D41</f>
        <v>613383</v>
      </c>
      <c r="E38" s="152">
        <f>+E39+E40+E41</f>
        <v>0</v>
      </c>
      <c r="F38" s="152">
        <f>+F39+F40+F41</f>
        <v>68889028</v>
      </c>
    </row>
    <row r="39" spans="1:6" s="158" customFormat="1" ht="12" customHeight="1">
      <c r="A39" s="215" t="s">
        <v>348</v>
      </c>
      <c r="B39" s="216" t="s">
        <v>133</v>
      </c>
      <c r="C39" s="39"/>
      <c r="D39" s="39">
        <v>613383</v>
      </c>
      <c r="E39" s="39"/>
      <c r="F39" s="39">
        <f>SUM(C39:E39)</f>
        <v>613383</v>
      </c>
    </row>
    <row r="40" spans="1:6" s="158" customFormat="1" ht="12" customHeight="1">
      <c r="A40" s="215" t="s">
        <v>349</v>
      </c>
      <c r="B40" s="217" t="s">
        <v>1</v>
      </c>
      <c r="C40" s="111"/>
      <c r="D40" s="111"/>
      <c r="E40" s="111"/>
      <c r="F40" s="39">
        <f>SUM(C40:E40)</f>
        <v>0</v>
      </c>
    </row>
    <row r="41" spans="1:6" s="222" customFormat="1" ht="12" customHeight="1" thickBot="1">
      <c r="A41" s="214" t="s">
        <v>350</v>
      </c>
      <c r="B41" s="52" t="s">
        <v>351</v>
      </c>
      <c r="C41" s="108">
        <v>68275645</v>
      </c>
      <c r="D41" s="42">
        <f>'[2]összesítő-hivatal'!$Z$19</f>
        <v>0</v>
      </c>
      <c r="E41" s="42"/>
      <c r="F41" s="39">
        <f>SUM(C41:E41)</f>
        <v>68275645</v>
      </c>
    </row>
    <row r="42" spans="1:6" s="222" customFormat="1" ht="15" customHeight="1" thickBot="1">
      <c r="A42" s="73" t="s">
        <v>15</v>
      </c>
      <c r="B42" s="74" t="s">
        <v>352</v>
      </c>
      <c r="C42" s="155">
        <f>+C37+C38</f>
        <v>69675645</v>
      </c>
      <c r="D42" s="155">
        <f>+D37+D38</f>
        <v>613383</v>
      </c>
      <c r="E42" s="155">
        <f>+E37+E38</f>
        <v>0</v>
      </c>
      <c r="F42" s="155">
        <f>+F37+F38</f>
        <v>70289028</v>
      </c>
    </row>
    <row r="43" spans="1:6" s="222" customFormat="1" ht="15" customHeight="1">
      <c r="A43" s="75"/>
      <c r="B43" s="76"/>
      <c r="C43" s="153"/>
      <c r="D43" s="153"/>
      <c r="E43" s="153"/>
      <c r="F43" s="153"/>
    </row>
    <row r="44" spans="1:6" ht="13.5" thickBot="1">
      <c r="A44" s="77"/>
      <c r="B44" s="78"/>
      <c r="C44" s="154"/>
      <c r="D44" s="154"/>
      <c r="E44" s="154"/>
      <c r="F44" s="154"/>
    </row>
    <row r="45" spans="1:6" s="221" customFormat="1" ht="27.75" customHeight="1" thickBot="1">
      <c r="A45" s="79"/>
      <c r="B45" s="281" t="s">
        <v>41</v>
      </c>
      <c r="C45" s="285" t="s">
        <v>405</v>
      </c>
      <c r="D45" s="298" t="s">
        <v>435</v>
      </c>
      <c r="E45" s="298" t="s">
        <v>464</v>
      </c>
      <c r="F45" s="282" t="s">
        <v>465</v>
      </c>
    </row>
    <row r="46" spans="1:6" s="223" customFormat="1" ht="12" customHeight="1" thickBot="1">
      <c r="A46" s="62" t="s">
        <v>6</v>
      </c>
      <c r="B46" s="49" t="s">
        <v>353</v>
      </c>
      <c r="C46" s="110">
        <f>SUM(C47:C51)</f>
        <v>69040645</v>
      </c>
      <c r="D46" s="110">
        <f>SUM(D47:D51)</f>
        <v>313383</v>
      </c>
      <c r="E46" s="110">
        <f>SUM(E47:E51)</f>
        <v>850000</v>
      </c>
      <c r="F46" s="110">
        <f>SUM(F47:F51)</f>
        <v>70204028</v>
      </c>
    </row>
    <row r="47" spans="1:6" ht="12" customHeight="1">
      <c r="A47" s="214" t="s">
        <v>64</v>
      </c>
      <c r="B47" s="5" t="s">
        <v>36</v>
      </c>
      <c r="C47" s="39">
        <v>50657400</v>
      </c>
      <c r="D47" s="39"/>
      <c r="E47" s="39">
        <v>1450084</v>
      </c>
      <c r="F47" s="39">
        <f>SUM(C47:E47)</f>
        <v>52107484</v>
      </c>
    </row>
    <row r="48" spans="1:6" ht="12" customHeight="1">
      <c r="A48" s="214" t="s">
        <v>65</v>
      </c>
      <c r="B48" s="4" t="s">
        <v>106</v>
      </c>
      <c r="C48" s="41">
        <v>9051045</v>
      </c>
      <c r="D48" s="39"/>
      <c r="E48" s="39">
        <v>-330000</v>
      </c>
      <c r="F48" s="39">
        <f>SUM(C48:E48)</f>
        <v>8721045</v>
      </c>
    </row>
    <row r="49" spans="1:6" ht="12" customHeight="1">
      <c r="A49" s="214" t="s">
        <v>66</v>
      </c>
      <c r="B49" s="4" t="s">
        <v>83</v>
      </c>
      <c r="C49" s="41">
        <v>9332200</v>
      </c>
      <c r="D49" s="39">
        <v>313383</v>
      </c>
      <c r="E49" s="39">
        <v>-270084</v>
      </c>
      <c r="F49" s="39">
        <f>SUM(C49:E49)</f>
        <v>9375499</v>
      </c>
    </row>
    <row r="50" spans="1:6" ht="12" customHeight="1">
      <c r="A50" s="214" t="s">
        <v>67</v>
      </c>
      <c r="B50" s="4" t="s">
        <v>107</v>
      </c>
      <c r="C50" s="41"/>
      <c r="D50" s="39"/>
      <c r="E50" s="39"/>
      <c r="F50" s="39">
        <f>SUM(C50:E50)</f>
        <v>0</v>
      </c>
    </row>
    <row r="51" spans="1:6" ht="12" customHeight="1" thickBot="1">
      <c r="A51" s="214" t="s">
        <v>84</v>
      </c>
      <c r="B51" s="4" t="s">
        <v>108</v>
      </c>
      <c r="C51" s="41"/>
      <c r="D51" s="39"/>
      <c r="E51" s="39"/>
      <c r="F51" s="39">
        <f>SUM(C51:E51)</f>
        <v>0</v>
      </c>
    </row>
    <row r="52" spans="1:6" ht="12" customHeight="1" thickBot="1">
      <c r="A52" s="62" t="s">
        <v>7</v>
      </c>
      <c r="B52" s="49" t="s">
        <v>354</v>
      </c>
      <c r="C52" s="110">
        <f>SUM(C53:C55)</f>
        <v>635000</v>
      </c>
      <c r="D52" s="110">
        <f>SUM(D53:D55)</f>
        <v>300000</v>
      </c>
      <c r="E52" s="110">
        <f>SUM(E53:E55)</f>
        <v>-850000</v>
      </c>
      <c r="F52" s="110">
        <f>SUM(F53:F55)</f>
        <v>85000</v>
      </c>
    </row>
    <row r="53" spans="1:6" s="223" customFormat="1" ht="12" customHeight="1">
      <c r="A53" s="214" t="s">
        <v>70</v>
      </c>
      <c r="B53" s="5" t="s">
        <v>124</v>
      </c>
      <c r="C53" s="39">
        <f>'[1]011 130'!$D$221</f>
        <v>635000</v>
      </c>
      <c r="D53" s="39">
        <v>300000</v>
      </c>
      <c r="E53" s="39">
        <v>-850000</v>
      </c>
      <c r="F53" s="39">
        <f>SUM(C53:E53)</f>
        <v>85000</v>
      </c>
    </row>
    <row r="54" spans="1:6" ht="12" customHeight="1">
      <c r="A54" s="214" t="s">
        <v>71</v>
      </c>
      <c r="B54" s="4" t="s">
        <v>110</v>
      </c>
      <c r="C54" s="41"/>
      <c r="D54" s="41"/>
      <c r="E54" s="41"/>
      <c r="F54" s="41"/>
    </row>
    <row r="55" spans="1:6" ht="12" customHeight="1">
      <c r="A55" s="214" t="s">
        <v>72</v>
      </c>
      <c r="B55" s="4" t="s">
        <v>42</v>
      </c>
      <c r="C55" s="41"/>
      <c r="D55" s="41"/>
      <c r="E55" s="41"/>
      <c r="F55" s="41"/>
    </row>
    <row r="56" spans="1:6" ht="12" customHeight="1" thickBot="1">
      <c r="A56" s="214" t="s">
        <v>73</v>
      </c>
      <c r="B56" s="4" t="s">
        <v>2</v>
      </c>
      <c r="C56" s="41"/>
      <c r="D56" s="41"/>
      <c r="E56" s="41"/>
      <c r="F56" s="41"/>
    </row>
    <row r="57" spans="1:6" ht="15" customHeight="1" thickBot="1">
      <c r="A57" s="62" t="s">
        <v>8</v>
      </c>
      <c r="B57" s="80" t="s">
        <v>355</v>
      </c>
      <c r="C57" s="156">
        <f>+C46+C52</f>
        <v>69675645</v>
      </c>
      <c r="D57" s="156">
        <f>+D46+D52</f>
        <v>613383</v>
      </c>
      <c r="E57" s="156">
        <f>+E46+E52</f>
        <v>0</v>
      </c>
      <c r="F57" s="156">
        <f>+F46+F52</f>
        <v>70289028</v>
      </c>
    </row>
    <row r="58" spans="3:6" ht="12.75">
      <c r="C58" s="157"/>
      <c r="D58" s="157"/>
      <c r="E58" s="157"/>
      <c r="F58" s="157"/>
    </row>
  </sheetData>
  <sheetProtection formatCells="0"/>
  <mergeCells count="2">
    <mergeCell ref="C5:F5"/>
    <mergeCell ref="C4:F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  <headerFooter alignWithMargins="0">
    <oddFooter>&amp;CMódosította a 3/2021. (II.26.) önkormányzati rendelet.  Hatályos: 2021. február 27. napjától.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56"/>
  <sheetViews>
    <sheetView tabSelected="1" zoomScale="130" zoomScaleNormal="130" workbookViewId="0" topLeftCell="A25">
      <selection activeCell="L73" sqref="L73"/>
    </sheetView>
  </sheetViews>
  <sheetFormatPr defaultColWidth="9.00390625" defaultRowHeight="12.75"/>
  <cols>
    <col min="1" max="1" width="19.125" style="81" customWidth="1"/>
    <col min="2" max="2" width="57.875" style="82" customWidth="1"/>
    <col min="3" max="3" width="12.00390625" style="82" customWidth="1"/>
    <col min="4" max="4" width="10.625" style="82" bestFit="1" customWidth="1"/>
    <col min="5" max="5" width="10.625" style="82" customWidth="1"/>
    <col min="6" max="6" width="12.625" style="82" bestFit="1" customWidth="1"/>
    <col min="7" max="16384" width="9.375" style="82" customWidth="1"/>
  </cols>
  <sheetData>
    <row r="1" spans="1:6" s="64" customFormat="1" ht="21" customHeight="1" thickBot="1">
      <c r="A1" s="63"/>
      <c r="B1" s="65"/>
      <c r="C1" s="249" t="s">
        <v>479</v>
      </c>
      <c r="D1" s="249"/>
      <c r="E1" s="249"/>
      <c r="F1" s="249"/>
    </row>
    <row r="2" spans="1:6" s="219" customFormat="1" ht="25.5" customHeight="1">
      <c r="A2" s="172" t="s">
        <v>120</v>
      </c>
      <c r="B2" s="325" t="s">
        <v>457</v>
      </c>
      <c r="C2" s="227"/>
      <c r="D2" s="227"/>
      <c r="E2" s="227"/>
      <c r="F2" s="227"/>
    </row>
    <row r="3" spans="1:6" s="284" customFormat="1" ht="24.75" thickBot="1">
      <c r="A3" s="212" t="s">
        <v>119</v>
      </c>
      <c r="B3" s="147" t="s">
        <v>436</v>
      </c>
      <c r="C3" s="283" t="s">
        <v>405</v>
      </c>
      <c r="D3" s="296" t="s">
        <v>435</v>
      </c>
      <c r="E3" s="296" t="s">
        <v>464</v>
      </c>
      <c r="F3" s="283" t="s">
        <v>407</v>
      </c>
    </row>
    <row r="4" spans="1:6" s="220" customFormat="1" ht="15.75" customHeight="1" thickBot="1">
      <c r="A4" s="66"/>
      <c r="B4" s="66"/>
      <c r="C4" s="67" t="s">
        <v>372</v>
      </c>
      <c r="D4" s="67"/>
      <c r="E4" s="67"/>
      <c r="F4" s="67"/>
    </row>
    <row r="5" spans="1:6" ht="13.5" thickBot="1">
      <c r="A5" s="173" t="s">
        <v>121</v>
      </c>
      <c r="B5" s="68" t="s">
        <v>38</v>
      </c>
      <c r="C5" s="346" t="s">
        <v>39</v>
      </c>
      <c r="D5" s="347"/>
      <c r="E5" s="347"/>
      <c r="F5" s="348"/>
    </row>
    <row r="6" spans="1:6" s="221" customFormat="1" ht="12.75" customHeight="1" thickBot="1">
      <c r="A6" s="59">
        <v>1</v>
      </c>
      <c r="B6" s="60">
        <v>2</v>
      </c>
      <c r="C6" s="61">
        <v>3</v>
      </c>
      <c r="D6" s="61">
        <v>4</v>
      </c>
      <c r="E6" s="61"/>
      <c r="F6" s="61">
        <v>5</v>
      </c>
    </row>
    <row r="7" spans="1:6" s="221" customFormat="1" ht="15.75" customHeight="1" thickBot="1">
      <c r="A7" s="69"/>
      <c r="B7" s="70" t="s">
        <v>40</v>
      </c>
      <c r="C7" s="71"/>
      <c r="D7" s="71"/>
      <c r="E7" s="71"/>
      <c r="F7" s="71"/>
    </row>
    <row r="8" spans="1:6" s="158" customFormat="1" ht="12" customHeight="1" thickBot="1">
      <c r="A8" s="59" t="s">
        <v>6</v>
      </c>
      <c r="B8" s="72" t="s">
        <v>335</v>
      </c>
      <c r="C8" s="110">
        <f>SUM(C9:C18)</f>
        <v>5080000</v>
      </c>
      <c r="D8" s="110">
        <f>SUM(D9:D18)</f>
        <v>0</v>
      </c>
      <c r="E8" s="110">
        <f>SUM(E9:E18)</f>
        <v>847279</v>
      </c>
      <c r="F8" s="110">
        <f>SUM(F9:F18)</f>
        <v>5927279</v>
      </c>
    </row>
    <row r="9" spans="1:6" s="158" customFormat="1" ht="12" customHeight="1">
      <c r="A9" s="213" t="s">
        <v>64</v>
      </c>
      <c r="B9" s="6" t="s">
        <v>178</v>
      </c>
      <c r="C9" s="149"/>
      <c r="D9" s="149"/>
      <c r="E9" s="149"/>
      <c r="F9" s="149"/>
    </row>
    <row r="10" spans="1:6" s="158" customFormat="1" ht="12" customHeight="1">
      <c r="A10" s="214" t="s">
        <v>65</v>
      </c>
      <c r="B10" s="4" t="s">
        <v>179</v>
      </c>
      <c r="C10" s="108"/>
      <c r="D10" s="108"/>
      <c r="E10" s="108"/>
      <c r="F10" s="108"/>
    </row>
    <row r="11" spans="1:6" s="158" customFormat="1" ht="12" customHeight="1">
      <c r="A11" s="214" t="s">
        <v>66</v>
      </c>
      <c r="B11" s="4" t="s">
        <v>180</v>
      </c>
      <c r="C11" s="108"/>
      <c r="D11" s="108"/>
      <c r="E11" s="108"/>
      <c r="F11" s="108"/>
    </row>
    <row r="12" spans="1:6" s="158" customFormat="1" ht="12" customHeight="1">
      <c r="A12" s="214" t="s">
        <v>67</v>
      </c>
      <c r="B12" s="4" t="s">
        <v>181</v>
      </c>
      <c r="C12" s="108"/>
      <c r="D12" s="108"/>
      <c r="E12" s="108"/>
      <c r="F12" s="108"/>
    </row>
    <row r="13" spans="1:6" s="158" customFormat="1" ht="12" customHeight="1">
      <c r="A13" s="214" t="s">
        <v>84</v>
      </c>
      <c r="B13" s="4" t="s">
        <v>182</v>
      </c>
      <c r="C13" s="108">
        <v>4000000</v>
      </c>
      <c r="D13" s="108"/>
      <c r="E13" s="108">
        <v>670000</v>
      </c>
      <c r="F13" s="108">
        <f>SUM(C13:E13)</f>
        <v>4670000</v>
      </c>
    </row>
    <row r="14" spans="1:6" s="158" customFormat="1" ht="12" customHeight="1">
      <c r="A14" s="214" t="s">
        <v>68</v>
      </c>
      <c r="B14" s="4" t="s">
        <v>336</v>
      </c>
      <c r="C14" s="108">
        <v>1080000</v>
      </c>
      <c r="D14" s="108"/>
      <c r="E14" s="108">
        <v>177279</v>
      </c>
      <c r="F14" s="108">
        <f>SUM(C14:E14)</f>
        <v>1257279</v>
      </c>
    </row>
    <row r="15" spans="1:6" s="158" customFormat="1" ht="12" customHeight="1">
      <c r="A15" s="214" t="s">
        <v>69</v>
      </c>
      <c r="B15" s="3" t="s">
        <v>337</v>
      </c>
      <c r="C15" s="108"/>
      <c r="D15" s="108"/>
      <c r="E15" s="108"/>
      <c r="F15" s="108">
        <f>SUM(C15:E15)</f>
        <v>0</v>
      </c>
    </row>
    <row r="16" spans="1:6" s="158" customFormat="1" ht="12" customHeight="1">
      <c r="A16" s="214" t="s">
        <v>76</v>
      </c>
      <c r="B16" s="4" t="s">
        <v>185</v>
      </c>
      <c r="C16" s="150"/>
      <c r="D16" s="150"/>
      <c r="E16" s="150"/>
      <c r="F16" s="150"/>
    </row>
    <row r="17" spans="1:6" s="222" customFormat="1" ht="12" customHeight="1">
      <c r="A17" s="214" t="s">
        <v>77</v>
      </c>
      <c r="B17" s="4" t="s">
        <v>186</v>
      </c>
      <c r="C17" s="108"/>
      <c r="D17" s="108"/>
      <c r="E17" s="108"/>
      <c r="F17" s="108"/>
    </row>
    <row r="18" spans="1:6" s="222" customFormat="1" ht="12" customHeight="1" thickBot="1">
      <c r="A18" s="214" t="s">
        <v>78</v>
      </c>
      <c r="B18" s="3" t="s">
        <v>187</v>
      </c>
      <c r="C18" s="109"/>
      <c r="D18" s="109"/>
      <c r="E18" s="109"/>
      <c r="F18" s="109"/>
    </row>
    <row r="19" spans="1:6" s="158" customFormat="1" ht="12" customHeight="1" thickBot="1">
      <c r="A19" s="59" t="s">
        <v>7</v>
      </c>
      <c r="B19" s="72" t="s">
        <v>338</v>
      </c>
      <c r="C19" s="110">
        <f>SUM(C20:C22)</f>
        <v>0</v>
      </c>
      <c r="D19" s="110">
        <f>SUM(D20:D22)</f>
        <v>0</v>
      </c>
      <c r="E19" s="110"/>
      <c r="F19" s="110">
        <f>SUM(F20:F22)</f>
        <v>0</v>
      </c>
    </row>
    <row r="20" spans="1:6" s="222" customFormat="1" ht="12" customHeight="1">
      <c r="A20" s="214" t="s">
        <v>70</v>
      </c>
      <c r="B20" s="5" t="s">
        <v>153</v>
      </c>
      <c r="C20" s="108"/>
      <c r="D20" s="108"/>
      <c r="E20" s="108"/>
      <c r="F20" s="108"/>
    </row>
    <row r="21" spans="1:6" s="222" customFormat="1" ht="12" customHeight="1">
      <c r="A21" s="214" t="s">
        <v>71</v>
      </c>
      <c r="B21" s="4" t="s">
        <v>339</v>
      </c>
      <c r="C21" s="108"/>
      <c r="D21" s="108"/>
      <c r="E21" s="108"/>
      <c r="F21" s="108"/>
    </row>
    <row r="22" spans="1:6" s="222" customFormat="1" ht="12" customHeight="1">
      <c r="A22" s="214" t="s">
        <v>72</v>
      </c>
      <c r="B22" s="4" t="s">
        <v>340</v>
      </c>
      <c r="C22" s="108"/>
      <c r="D22" s="108"/>
      <c r="E22" s="108"/>
      <c r="F22" s="108"/>
    </row>
    <row r="23" spans="1:6" s="222" customFormat="1" ht="12" customHeight="1" thickBot="1">
      <c r="A23" s="214" t="s">
        <v>73</v>
      </c>
      <c r="B23" s="4" t="s">
        <v>0</v>
      </c>
      <c r="C23" s="108"/>
      <c r="D23" s="108"/>
      <c r="E23" s="108"/>
      <c r="F23" s="108"/>
    </row>
    <row r="24" spans="1:6" s="222" customFormat="1" ht="12" customHeight="1" thickBot="1">
      <c r="A24" s="62" t="s">
        <v>8</v>
      </c>
      <c r="B24" s="49" t="s">
        <v>97</v>
      </c>
      <c r="C24" s="136"/>
      <c r="D24" s="136"/>
      <c r="E24" s="136"/>
      <c r="F24" s="136"/>
    </row>
    <row r="25" spans="1:6" s="222" customFormat="1" ht="12" customHeight="1" thickBot="1">
      <c r="A25" s="62" t="s">
        <v>9</v>
      </c>
      <c r="B25" s="49" t="s">
        <v>341</v>
      </c>
      <c r="C25" s="110">
        <f>+C26+C27</f>
        <v>0</v>
      </c>
      <c r="D25" s="110"/>
      <c r="E25" s="110"/>
      <c r="F25" s="110"/>
    </row>
    <row r="26" spans="1:6" s="222" customFormat="1" ht="12" customHeight="1">
      <c r="A26" s="215" t="s">
        <v>163</v>
      </c>
      <c r="B26" s="216" t="s">
        <v>339</v>
      </c>
      <c r="C26" s="39"/>
      <c r="D26" s="39"/>
      <c r="E26" s="39"/>
      <c r="F26" s="39"/>
    </row>
    <row r="27" spans="1:6" s="222" customFormat="1" ht="12" customHeight="1">
      <c r="A27" s="215" t="s">
        <v>166</v>
      </c>
      <c r="B27" s="217" t="s">
        <v>342</v>
      </c>
      <c r="C27" s="111"/>
      <c r="D27" s="111"/>
      <c r="E27" s="111"/>
      <c r="F27" s="111"/>
    </row>
    <row r="28" spans="1:6" s="222" customFormat="1" ht="12" customHeight="1" thickBot="1">
      <c r="A28" s="214" t="s">
        <v>167</v>
      </c>
      <c r="B28" s="218" t="s">
        <v>343</v>
      </c>
      <c r="C28" s="42"/>
      <c r="D28" s="42"/>
      <c r="E28" s="42"/>
      <c r="F28" s="42"/>
    </row>
    <row r="29" spans="1:6" s="222" customFormat="1" ht="12" customHeight="1" thickBot="1">
      <c r="A29" s="62" t="s">
        <v>10</v>
      </c>
      <c r="B29" s="49" t="s">
        <v>344</v>
      </c>
      <c r="C29" s="110">
        <f>+C30+C31+C32</f>
        <v>0</v>
      </c>
      <c r="D29" s="110">
        <f>+D30+D31+D32</f>
        <v>0</v>
      </c>
      <c r="E29" s="110"/>
      <c r="F29" s="110">
        <f>+F30+F31+F32</f>
        <v>0</v>
      </c>
    </row>
    <row r="30" spans="1:6" s="222" customFormat="1" ht="12" customHeight="1">
      <c r="A30" s="215" t="s">
        <v>57</v>
      </c>
      <c r="B30" s="216" t="s">
        <v>192</v>
      </c>
      <c r="C30" s="39"/>
      <c r="D30" s="39"/>
      <c r="E30" s="39"/>
      <c r="F30" s="39"/>
    </row>
    <row r="31" spans="1:6" s="222" customFormat="1" ht="12" customHeight="1">
      <c r="A31" s="215" t="s">
        <v>58</v>
      </c>
      <c r="B31" s="217" t="s">
        <v>193</v>
      </c>
      <c r="C31" s="111"/>
      <c r="D31" s="111"/>
      <c r="E31" s="111"/>
      <c r="F31" s="111"/>
    </row>
    <row r="32" spans="1:6" s="222" customFormat="1" ht="12" customHeight="1" thickBot="1">
      <c r="A32" s="214" t="s">
        <v>59</v>
      </c>
      <c r="B32" s="52" t="s">
        <v>194</v>
      </c>
      <c r="C32" s="42"/>
      <c r="D32" s="42"/>
      <c r="E32" s="42"/>
      <c r="F32" s="42"/>
    </row>
    <row r="33" spans="1:6" s="158" customFormat="1" ht="12" customHeight="1" thickBot="1">
      <c r="A33" s="62" t="s">
        <v>11</v>
      </c>
      <c r="B33" s="49" t="s">
        <v>307</v>
      </c>
      <c r="C33" s="136"/>
      <c r="D33" s="136"/>
      <c r="E33" s="136"/>
      <c r="F33" s="136"/>
    </row>
    <row r="34" spans="1:6" s="158" customFormat="1" ht="12" customHeight="1" thickBot="1">
      <c r="A34" s="62" t="s">
        <v>12</v>
      </c>
      <c r="B34" s="49" t="s">
        <v>345</v>
      </c>
      <c r="C34" s="151"/>
      <c r="D34" s="151"/>
      <c r="E34" s="151"/>
      <c r="F34" s="151"/>
    </row>
    <row r="35" spans="1:6" s="158" customFormat="1" ht="12" customHeight="1" thickBot="1">
      <c r="A35" s="59" t="s">
        <v>13</v>
      </c>
      <c r="B35" s="49" t="s">
        <v>346</v>
      </c>
      <c r="C35" s="152">
        <f>+C8+C19+C24+C25+C29+C33+C34</f>
        <v>5080000</v>
      </c>
      <c r="D35" s="152">
        <f>+D8+D19+D24+D25+D29+D33+D34</f>
        <v>0</v>
      </c>
      <c r="E35" s="152">
        <f>+E8+E19+E24+E25+E29+E33+E34</f>
        <v>847279</v>
      </c>
      <c r="F35" s="152">
        <f>+F8+F19+F24+F25+F29+F33+F34</f>
        <v>5927279</v>
      </c>
    </row>
    <row r="36" spans="1:6" s="158" customFormat="1" ht="12" customHeight="1" thickBot="1">
      <c r="A36" s="73" t="s">
        <v>14</v>
      </c>
      <c r="B36" s="49" t="s">
        <v>347</v>
      </c>
      <c r="C36" s="152">
        <f>+C37+C38+C39</f>
        <v>90279566</v>
      </c>
      <c r="D36" s="152">
        <f>+D37+D38+D39</f>
        <v>3301056</v>
      </c>
      <c r="E36" s="152">
        <f>+E37+E38+E39</f>
        <v>1500000</v>
      </c>
      <c r="F36" s="152">
        <f>+F37+F38+F39</f>
        <v>95080622</v>
      </c>
    </row>
    <row r="37" spans="1:6" s="158" customFormat="1" ht="12" customHeight="1">
      <c r="A37" s="215" t="s">
        <v>348</v>
      </c>
      <c r="B37" s="216" t="s">
        <v>133</v>
      </c>
      <c r="C37" s="39"/>
      <c r="D37" s="39">
        <v>1324801</v>
      </c>
      <c r="E37" s="39"/>
      <c r="F37" s="108">
        <f>SUM(C37:E37)</f>
        <v>1324801</v>
      </c>
    </row>
    <row r="38" spans="1:6" s="158" customFormat="1" ht="12" customHeight="1">
      <c r="A38" s="215" t="s">
        <v>349</v>
      </c>
      <c r="B38" s="217" t="s">
        <v>1</v>
      </c>
      <c r="C38" s="111"/>
      <c r="D38" s="111"/>
      <c r="E38" s="111"/>
      <c r="F38" s="108">
        <f>SUM(C38:E38)</f>
        <v>0</v>
      </c>
    </row>
    <row r="39" spans="1:6" s="222" customFormat="1" ht="12" customHeight="1" thickBot="1">
      <c r="A39" s="214" t="s">
        <v>350</v>
      </c>
      <c r="B39" s="52" t="s">
        <v>351</v>
      </c>
      <c r="C39" s="42">
        <v>90279566</v>
      </c>
      <c r="D39" s="42">
        <f>'[6]összesítő-ovoda'!$Z$8</f>
        <v>1976255</v>
      </c>
      <c r="E39" s="42">
        <f>'[7]összesítő-ovoda'!$Z$8</f>
        <v>1500000</v>
      </c>
      <c r="F39" s="108">
        <f>SUM(C39:E39)</f>
        <v>93755821</v>
      </c>
    </row>
    <row r="40" spans="1:6" s="222" customFormat="1" ht="15" customHeight="1" thickBot="1">
      <c r="A40" s="73" t="s">
        <v>15</v>
      </c>
      <c r="B40" s="74" t="s">
        <v>352</v>
      </c>
      <c r="C40" s="155">
        <f>+C35+C36</f>
        <v>95359566</v>
      </c>
      <c r="D40" s="155">
        <f>+D35+D36</f>
        <v>3301056</v>
      </c>
      <c r="E40" s="155">
        <f>+E35+E36</f>
        <v>2347279</v>
      </c>
      <c r="F40" s="155">
        <f>+F35+F36</f>
        <v>101007901</v>
      </c>
    </row>
    <row r="41" spans="1:6" s="222" customFormat="1" ht="15" customHeight="1">
      <c r="A41" s="75"/>
      <c r="B41" s="76"/>
      <c r="C41" s="153"/>
      <c r="D41" s="153"/>
      <c r="E41" s="153"/>
      <c r="F41" s="153"/>
    </row>
    <row r="42" spans="1:6" ht="13.5" thickBot="1">
      <c r="A42" s="77"/>
      <c r="B42" s="78"/>
      <c r="C42" s="154"/>
      <c r="D42" s="154"/>
      <c r="E42" s="154"/>
      <c r="F42" s="154"/>
    </row>
    <row r="43" spans="1:6" s="221" customFormat="1" ht="28.5" customHeight="1" thickBot="1">
      <c r="A43" s="79"/>
      <c r="B43" s="281" t="s">
        <v>41</v>
      </c>
      <c r="C43" s="282" t="s">
        <v>405</v>
      </c>
      <c r="D43" s="298" t="s">
        <v>435</v>
      </c>
      <c r="E43" s="298" t="s">
        <v>464</v>
      </c>
      <c r="F43" s="282" t="s">
        <v>407</v>
      </c>
    </row>
    <row r="44" spans="1:6" s="223" customFormat="1" ht="12" customHeight="1" thickBot="1">
      <c r="A44" s="62" t="s">
        <v>6</v>
      </c>
      <c r="B44" s="49" t="s">
        <v>353</v>
      </c>
      <c r="C44" s="110">
        <f>SUM(C45:C49)</f>
        <v>93851568</v>
      </c>
      <c r="D44" s="110">
        <f>SUM(D45:D49)</f>
        <v>3301056</v>
      </c>
      <c r="E44" s="110">
        <f>SUM(E45:E49)</f>
        <v>987121</v>
      </c>
      <c r="F44" s="110">
        <f>SUM(F45:F49)</f>
        <v>98139745</v>
      </c>
    </row>
    <row r="45" spans="1:6" ht="12" customHeight="1">
      <c r="A45" s="214" t="s">
        <v>64</v>
      </c>
      <c r="B45" s="5" t="s">
        <v>36</v>
      </c>
      <c r="C45" s="320">
        <f>'[5]Óvoda összesen'!$D$54</f>
        <v>63357360</v>
      </c>
      <c r="D45" s="39">
        <f>'[6]összesítő-ovoda'!$D$8</f>
        <v>1703196</v>
      </c>
      <c r="E45" s="39">
        <f>'[7]összesítő-ovoda'!$D$8</f>
        <v>1067100</v>
      </c>
      <c r="F45" s="39">
        <f>SUM(C45:E45)</f>
        <v>66127656</v>
      </c>
    </row>
    <row r="46" spans="1:6" ht="12" customHeight="1">
      <c r="A46" s="214" t="s">
        <v>65</v>
      </c>
      <c r="B46" s="4" t="s">
        <v>106</v>
      </c>
      <c r="C46" s="320">
        <f>'[5]Óvoda összesen'!$D$62</f>
        <v>11386788</v>
      </c>
      <c r="D46" s="39">
        <f>'[6]összesítő-ovoda'!$E$8</f>
        <v>273059</v>
      </c>
      <c r="E46" s="39">
        <f>'[7]összesítő-ovoda'!$E$8</f>
        <v>-458100</v>
      </c>
      <c r="F46" s="39">
        <f>SUM(C46:E46)</f>
        <v>11201747</v>
      </c>
    </row>
    <row r="47" spans="1:6" ht="12" customHeight="1">
      <c r="A47" s="214" t="s">
        <v>66</v>
      </c>
      <c r="B47" s="4" t="s">
        <v>83</v>
      </c>
      <c r="C47" s="320">
        <f>'[5]Óvoda összesen'!$D$136</f>
        <v>19107420</v>
      </c>
      <c r="D47" s="39">
        <f>'[6]összesítő-ovoda'!$F$8</f>
        <v>773112</v>
      </c>
      <c r="E47" s="39">
        <f>'[7]összesítő-ovoda'!$F$8</f>
        <v>378121</v>
      </c>
      <c r="F47" s="39">
        <f>SUM(C47:E47)</f>
        <v>20258653</v>
      </c>
    </row>
    <row r="48" spans="1:6" ht="12" customHeight="1">
      <c r="A48" s="214" t="s">
        <v>67</v>
      </c>
      <c r="B48" s="4" t="s">
        <v>107</v>
      </c>
      <c r="C48" s="41"/>
      <c r="D48" s="39"/>
      <c r="E48" s="39"/>
      <c r="F48" s="39">
        <f>SUM(C48:E48)</f>
        <v>0</v>
      </c>
    </row>
    <row r="49" spans="1:6" ht="12" customHeight="1" thickBot="1">
      <c r="A49" s="214" t="s">
        <v>84</v>
      </c>
      <c r="B49" s="4" t="s">
        <v>108</v>
      </c>
      <c r="C49" s="41"/>
      <c r="D49" s="39">
        <v>551689</v>
      </c>
      <c r="E49" s="39"/>
      <c r="F49" s="39">
        <f>SUM(C49:E49)</f>
        <v>551689</v>
      </c>
    </row>
    <row r="50" spans="1:6" ht="12" customHeight="1" thickBot="1">
      <c r="A50" s="62" t="s">
        <v>7</v>
      </c>
      <c r="B50" s="49" t="s">
        <v>354</v>
      </c>
      <c r="C50" s="110">
        <f>SUM(C51:C53)</f>
        <v>1507998</v>
      </c>
      <c r="D50" s="110">
        <f>SUM(D51:D53)</f>
        <v>0</v>
      </c>
      <c r="E50" s="110">
        <f>SUM(E51:E53)</f>
        <v>1360158</v>
      </c>
      <c r="F50" s="110">
        <f>SUM(F51:F53)</f>
        <v>2868156</v>
      </c>
    </row>
    <row r="51" spans="1:6" s="223" customFormat="1" ht="12" customHeight="1">
      <c r="A51" s="214" t="s">
        <v>70</v>
      </c>
      <c r="B51" s="5" t="s">
        <v>124</v>
      </c>
      <c r="C51" s="39">
        <v>1507998</v>
      </c>
      <c r="D51" s="39"/>
      <c r="E51" s="39">
        <f>'[7]összesítő-ovoda'!$H$8</f>
        <v>1360158</v>
      </c>
      <c r="F51" s="39">
        <f>SUM(C51:E51)</f>
        <v>2868156</v>
      </c>
    </row>
    <row r="52" spans="1:6" ht="12" customHeight="1">
      <c r="A52" s="214" t="s">
        <v>71</v>
      </c>
      <c r="B52" s="4" t="s">
        <v>110</v>
      </c>
      <c r="C52" s="41"/>
      <c r="D52" s="41"/>
      <c r="E52" s="39"/>
      <c r="F52" s="39">
        <f>SUM(C52:E52)</f>
        <v>0</v>
      </c>
    </row>
    <row r="53" spans="1:6" ht="12" customHeight="1">
      <c r="A53" s="214" t="s">
        <v>72</v>
      </c>
      <c r="B53" s="4" t="s">
        <v>42</v>
      </c>
      <c r="C53" s="41"/>
      <c r="D53" s="41"/>
      <c r="E53" s="39"/>
      <c r="F53" s="39">
        <f>SUM(C53:E53)</f>
        <v>0</v>
      </c>
    </row>
    <row r="54" spans="1:6" ht="12" customHeight="1" thickBot="1">
      <c r="A54" s="214" t="s">
        <v>73</v>
      </c>
      <c r="B54" s="4" t="s">
        <v>2</v>
      </c>
      <c r="C54" s="41"/>
      <c r="D54" s="41"/>
      <c r="E54" s="39"/>
      <c r="F54" s="39">
        <f>SUM(C54:E54)</f>
        <v>0</v>
      </c>
    </row>
    <row r="55" spans="1:6" ht="15" customHeight="1" thickBot="1">
      <c r="A55" s="62" t="s">
        <v>8</v>
      </c>
      <c r="B55" s="80" t="s">
        <v>355</v>
      </c>
      <c r="C55" s="156">
        <f>+C44+C50</f>
        <v>95359566</v>
      </c>
      <c r="D55" s="156">
        <f>+D44+D50</f>
        <v>3301056</v>
      </c>
      <c r="E55" s="156">
        <f>+E44+E50</f>
        <v>2347279</v>
      </c>
      <c r="F55" s="156">
        <f>+F44+F50</f>
        <v>101007901</v>
      </c>
    </row>
    <row r="56" spans="3:6" ht="12.75">
      <c r="C56" s="157"/>
      <c r="D56" s="157"/>
      <c r="E56" s="157"/>
      <c r="F56" s="157"/>
    </row>
  </sheetData>
  <sheetProtection formatCells="0"/>
  <mergeCells count="1">
    <mergeCell ref="C5:F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  <headerFooter alignWithMargins="0">
    <oddFooter>&amp;CMódosította a 3/2021. (II.26.) önkormányzati rendelet.  Hatályos: 2021. február 27.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</cp:lastModifiedBy>
  <cp:lastPrinted>2021-03-01T12:31:00Z</cp:lastPrinted>
  <dcterms:created xsi:type="dcterms:W3CDTF">1999-10-30T10:30:45Z</dcterms:created>
  <dcterms:modified xsi:type="dcterms:W3CDTF">2021-03-01T12:32:50Z</dcterms:modified>
  <cp:category/>
  <cp:version/>
  <cp:contentType/>
  <cp:contentStatus/>
</cp:coreProperties>
</file>