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ító" sheetId="1" r:id="rId1"/>
    <sheet name="1.mell. -mérleg (2)" sheetId="2" r:id="rId2"/>
    <sheet name="2.mell - bevétel (2)" sheetId="3" r:id="rId3"/>
    <sheet name="3.mell. - bevét.Köá (2)" sheetId="4" r:id="rId4"/>
    <sheet name="4.mell. - kiadás (2)" sheetId="5" r:id="rId5"/>
    <sheet name="5.mell. - kiadás.köá. (2)" sheetId="6" r:id="rId6"/>
    <sheet name="6.mell - átadások (2)" sheetId="7" r:id="rId7"/>
    <sheet name="7.mell. - ellátottak jutt. (2)" sheetId="8" r:id="rId8"/>
    <sheet name="8.mell,berugázás (2)" sheetId="9" r:id="rId9"/>
    <sheet name="9.mell.felújítás (2)" sheetId="10" r:id="rId10"/>
    <sheet name="10.mell. -tartalék (2)" sheetId="11" r:id="rId11"/>
    <sheet name="11.mell. - közgazd.mérleg (2)" sheetId="12" r:id="rId12"/>
    <sheet name="12.mell. -ei.felh.ütemt. (2)" sheetId="13" r:id="rId13"/>
    <sheet name="13.mell. -részesedések" sheetId="14" r:id="rId14"/>
    <sheet name="14.mell.- közvetett" sheetId="15" r:id="rId15"/>
    <sheet name="15.mell.-középtávú" sheetId="16" r:id="rId16"/>
    <sheet name="Munka1" sheetId="17" r:id="rId17"/>
  </sheets>
  <definedNames/>
  <calcPr fullCalcOnLoad="1"/>
</workbook>
</file>

<file path=xl/sharedStrings.xml><?xml version="1.0" encoding="utf-8"?>
<sst xmlns="http://schemas.openxmlformats.org/spreadsheetml/2006/main" count="792" uniqueCount="463">
  <si>
    <t>Megnevezés</t>
  </si>
  <si>
    <t>Ft</t>
  </si>
  <si>
    <t>Összesen:</t>
  </si>
  <si>
    <t>létszám</t>
  </si>
  <si>
    <t>( e Ft-ban)</t>
  </si>
  <si>
    <t>e Ft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</si>
  <si>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</si>
  <si>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</si>
  <si>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</si>
  <si>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</si>
  <si>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</si>
  <si>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</si>
  <si>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</si>
  <si>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</si>
  <si>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</si>
  <si>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</si>
  <si>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</si>
  <si>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</si>
  <si>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</si>
  <si>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</si>
  <si>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</si>
  <si>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</si>
  <si>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</si>
  <si>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</si>
  <si>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</si>
  <si>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</si>
  <si>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</si>
  <si>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</si>
  <si>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</si>
  <si>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</si>
  <si>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</si>
  <si>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</si>
  <si>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</si>
  <si>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</si>
  <si>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</si>
  <si>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</si>
  <si>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</si>
  <si>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</si>
  <si>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</si>
  <si>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</si>
  <si>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</si>
  <si>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</si>
  <si>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</si>
  <si>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</si>
  <si>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</si>
  <si>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</si>
  <si>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</si>
  <si>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</si>
  <si>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</si>
  <si>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</si>
  <si>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</si>
  <si>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</si>
  <si>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</si>
  <si>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</si>
  <si>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</si>
  <si>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</si>
  <si>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</si>
  <si>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</si>
  <si>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</si>
  <si>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</si>
  <si>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</si>
  <si>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</si>
  <si>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</si>
  <si>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</si>
  <si>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</si>
  <si>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</si>
  <si>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</si>
  <si>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</si>
  <si>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</si>
  <si>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</si>
  <si>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</si>
  <si>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</si>
  <si>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</si>
  <si>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</si>
  <si>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</si>
  <si>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</si>
  <si>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</si>
  <si>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</si>
  <si>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</si>
  <si>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</si>
  <si>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</si>
  <si>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</si>
  <si>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</si>
  <si>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</si>
  <si>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</si>
  <si>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</si>
  <si>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</si>
  <si>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</si>
  <si>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</si>
  <si>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</si>
  <si>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</si>
  <si>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</si>
  <si>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</si>
  <si>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</si>
  <si>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</si>
  <si>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</si>
  <si>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</si>
  <si>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</si>
  <si>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</si>
  <si>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</si>
  <si>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</si>
  <si>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</si>
  <si>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</si>
  <si>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</si>
  <si>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</si>
  <si>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</si>
  <si>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</si>
  <si>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</si>
  <si>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</si>
  <si>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</si>
  <si>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</si>
  <si>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</si>
  <si>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</si>
  <si>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</si>
  <si>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</si>
  <si>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</si>
  <si>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</si>
  <si>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</si>
  <si>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</si>
  <si>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</si>
  <si>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</si>
  <si>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</si>
  <si>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</si>
  <si>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</si>
  <si>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</si>
  <si>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</si>
  <si>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</si>
  <si>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</si>
  <si>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</si>
  <si>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</si>
  <si>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</si>
  <si>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</si>
  <si>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</si>
  <si>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</si>
  <si>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</si>
  <si>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</si>
  <si>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</si>
  <si>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</si>
  <si>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</si>
  <si>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</si>
  <si>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</si>
  <si>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</si>
  <si>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</si>
  <si>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</si>
  <si>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</si>
  <si>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</si>
  <si>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</si>
  <si>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</si>
  <si>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</si>
  <si>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</si>
  <si>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</si>
  <si>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</si>
  <si>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</si>
  <si>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</si>
  <si>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</si>
  <si>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</si>
  <si>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</si>
  <si>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</si>
  <si>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</si>
  <si>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Sor-</t>
  </si>
  <si>
    <t>Feladat</t>
  </si>
  <si>
    <t>Mindösszesen: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</si>
  <si>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</si>
  <si>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</si>
  <si>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</si>
  <si>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</si>
  <si>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</si>
  <si>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</si>
  <si>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</si>
  <si>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</si>
  <si>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</si>
  <si>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</si>
  <si>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</si>
  <si>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</si>
  <si>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</si>
  <si>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</si>
  <si>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</si>
  <si>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</si>
  <si>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</si>
  <si>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</si>
  <si>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</si>
  <si>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</si>
  <si>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</si>
  <si>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</si>
  <si>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</si>
  <si>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</si>
  <si>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</si>
  <si>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</si>
  <si>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</si>
  <si>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</si>
  <si>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</si>
  <si>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</si>
  <si>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</si>
  <si>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</si>
  <si>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</si>
  <si>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</si>
  <si>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</si>
  <si>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</si>
  <si>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</si>
  <si>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</si>
  <si>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</si>
  <si>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</si>
  <si>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</si>
  <si>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</si>
  <si>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</si>
  <si>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</si>
  <si>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</si>
  <si>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</si>
  <si>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</si>
  <si>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</si>
  <si>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</si>
  <si>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</si>
  <si>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</si>
  <si>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</si>
  <si>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</si>
  <si>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</si>
  <si>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</si>
  <si>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</si>
  <si>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</si>
  <si>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</si>
  <si>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</si>
  <si>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</si>
  <si>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</si>
  <si>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</si>
  <si>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</si>
  <si>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</si>
  <si>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</si>
  <si>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</si>
  <si>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</si>
  <si>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</si>
  <si>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</si>
  <si>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</si>
  <si>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</si>
  <si>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</si>
  <si>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</si>
  <si>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</si>
  <si>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</si>
  <si>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</si>
  <si>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</si>
  <si>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</si>
  <si>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</si>
  <si>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</si>
  <si>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</si>
  <si>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</si>
  <si>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</si>
  <si>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</si>
  <si>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</si>
  <si>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</si>
  <si>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</si>
  <si>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</si>
  <si>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</si>
  <si>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</si>
  <si>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</si>
  <si>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</si>
  <si>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</si>
  <si>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</si>
  <si>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</si>
  <si>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</si>
  <si>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</si>
  <si>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</si>
  <si>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</si>
  <si>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</si>
  <si>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</si>
  <si>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</si>
  <si>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</si>
  <si>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</si>
  <si>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</si>
  <si>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</si>
  <si>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</si>
  <si>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</si>
  <si>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</si>
  <si>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Rendszeres gyermekvédelmi kedvezményben részesülők részére Erzsébet utalvány</t>
  </si>
  <si>
    <t>2017.</t>
  </si>
  <si>
    <t>2018.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</si>
  <si>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</si>
  <si>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</si>
  <si>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</si>
  <si>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</si>
  <si>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</si>
  <si>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</si>
  <si>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</si>
  <si>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</si>
  <si>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</si>
  <si>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</si>
  <si>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</si>
  <si>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</si>
  <si>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</si>
  <si>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</si>
  <si>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</si>
  <si>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</si>
  <si>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</si>
  <si>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</si>
  <si>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</si>
  <si>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</si>
  <si>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</si>
  <si>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</si>
  <si>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</si>
  <si>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</si>
  <si>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</si>
  <si>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</si>
  <si>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</si>
  <si>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</si>
  <si>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</si>
  <si>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</si>
  <si>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</si>
  <si>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</si>
  <si>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</si>
  <si>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</si>
  <si>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</si>
  <si>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</si>
  <si>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</si>
  <si>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</si>
  <si>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</si>
  <si>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</si>
  <si>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</si>
  <si>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</si>
  <si>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</si>
  <si>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</si>
  <si>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</si>
  <si>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</si>
  <si>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</si>
  <si>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</si>
  <si>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</si>
  <si>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</si>
  <si>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</si>
  <si>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</si>
  <si>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</si>
  <si>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</si>
  <si>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</si>
  <si>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</si>
  <si>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</si>
  <si>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</si>
  <si>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</si>
  <si>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</si>
  <si>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</si>
  <si>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</si>
  <si>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</si>
  <si>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</si>
  <si>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</si>
  <si>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</si>
  <si>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</si>
  <si>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</si>
  <si>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</si>
  <si>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</si>
  <si>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</si>
  <si>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</si>
  <si>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</si>
  <si>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</si>
  <si>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</si>
  <si>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</si>
  <si>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Magyar Önkormányzatok Szövetsége tagdíj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</si>
  <si>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</si>
  <si>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</si>
  <si>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</si>
  <si>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</si>
  <si>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</si>
  <si>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</si>
  <si>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</si>
  <si>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Eseti ellátások</t>
  </si>
  <si>
    <t>Eseti ellátások összesen: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</si>
  <si>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</si>
  <si>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</si>
  <si>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</si>
  <si>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</si>
  <si>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</si>
  <si>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</si>
  <si>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</si>
  <si>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</si>
  <si>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</si>
  <si>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</si>
  <si>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</si>
  <si>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</si>
  <si>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</si>
  <si>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</si>
  <si>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jóváhagyva:</t>
  </si>
  <si>
    <t xml:space="preserve">2016. évi 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</si>
  <si>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</si>
  <si>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</si>
  <si>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</si>
  <si>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</si>
  <si>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</si>
  <si>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</si>
  <si>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</si>
  <si>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</si>
  <si>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</si>
  <si>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</si>
  <si>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</si>
  <si>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</si>
  <si>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</si>
  <si>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</si>
  <si>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Gyermekek támogatása</t>
  </si>
  <si>
    <t>2017-2019. év</t>
  </si>
  <si>
    <t>2019.</t>
  </si>
  <si>
    <t>(2015. december 31-i állapot szerint)</t>
  </si>
  <si>
    <t>2016.év</t>
  </si>
  <si>
    <t>2016. ÉVI EGYÉB MŰKÖDÉSI CÉLÚ TÁMOGATÁSAI</t>
  </si>
  <si>
    <t>2016. évre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</si>
  <si>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</si>
  <si>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</si>
  <si>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</si>
  <si>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</si>
  <si>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</si>
  <si>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</si>
  <si>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</si>
  <si>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</si>
  <si>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 xml:space="preserve"> ebből: egyég tárgyi eszköz értékesítése</t>
  </si>
  <si>
    <t xml:space="preserve">         régi busz eladásából származó bevétel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</si>
  <si>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</si>
  <si>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</si>
  <si>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</si>
  <si>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</si>
  <si>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</si>
  <si>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</si>
  <si>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</si>
  <si>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</si>
  <si>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Fűnyíró kistraktor beszerzése</t>
  </si>
  <si>
    <t>066020 Zöldterület kezelés</t>
  </si>
  <si>
    <t>FELÚJÍTÁSI KIADÁSOK</t>
  </si>
  <si>
    <t>FELÚJÍTÁSOK ÖSSZESEN:</t>
  </si>
  <si>
    <t>045160 Közutak, hidak, alagutak üzemeltetése fenntartása</t>
  </si>
  <si>
    <t>Egyéb építméní felújítása</t>
  </si>
  <si>
    <t>2015.évi Önkományzatok feladatfejlesztési támogatásából áthúzódó összeg</t>
  </si>
  <si>
    <t>- utak felújítása</t>
  </si>
  <si>
    <t>Felújítási célú előzetesen felszámítottle nem vonható általános forgalmi adó</t>
  </si>
  <si>
    <t>2/2016. (II.15.) ÖR</t>
  </si>
  <si>
    <t>13. melléklet a 2/2016. (II.15.) önkormányzati rendelethez</t>
  </si>
  <si>
    <t>14. melléklet  a  2/2016. (II.15.) önkormányzati rendelethez</t>
  </si>
  <si>
    <t>15. melléklet  a 2/2016. (II.15.) önkormányzati rendelethez</t>
  </si>
  <si>
    <t xml:space="preserve"> Ft</t>
  </si>
  <si>
    <t>Közfoglalkoztatottak támogatása</t>
  </si>
  <si>
    <t>2016. évi bérkompenzáció</t>
  </si>
  <si>
    <t>Működési költségvetési kiegészítő támogatás</t>
  </si>
  <si>
    <t xml:space="preserve">6. </t>
  </si>
  <si>
    <t>( Ft-ban)</t>
  </si>
  <si>
    <t>Hosszabb időtartamú közfoglalkoztatás</t>
  </si>
  <si>
    <t>041233</t>
  </si>
  <si>
    <t>Támogatási célú finanszírozási műveletek</t>
  </si>
  <si>
    <t>018030</t>
  </si>
  <si>
    <t>(Ft-ban)</t>
  </si>
  <si>
    <t>Hosszabb időtartamú közfogllkoztatás</t>
  </si>
  <si>
    <t>2015. évi lakásfenntartási támogatás visszfizetése</t>
  </si>
  <si>
    <t>ELVONÁSOK ÉS BEFIZETÉSEK</t>
  </si>
  <si>
    <t>tervezett  előirányzat   ( Ft)</t>
  </si>
  <si>
    <t>Költségvetési maradvbányból képzett tartalék</t>
  </si>
  <si>
    <t xml:space="preserve"> Tartalék</t>
  </si>
  <si>
    <t>- A helyi önkorm.előző évi elszamolásaból származó kiadásai</t>
  </si>
  <si>
    <t>(Ft.ban)</t>
  </si>
  <si>
    <t xml:space="preserve"> tartalék</t>
  </si>
  <si>
    <t xml:space="preserve"> - államháztártáson belülre </t>
  </si>
  <si>
    <t>1. melléklet  a 2./2016. (II. 15.) önkormányzati rendelethez</t>
  </si>
  <si>
    <t>2. melléklet  a 2./2016. (II. 15.) önkormányzati rendelethez</t>
  </si>
  <si>
    <t>3. melléklet  a 2./2016. (II.15.) önkormányzati rendelethez</t>
  </si>
  <si>
    <t>4. melléklet  a 2./2016. (II.15.) önkormányzati rendelethez</t>
  </si>
  <si>
    <t>5. melléklet  a  2./2016. (II.15.) önkormányzati rendelethez</t>
  </si>
  <si>
    <t>6. melléklet  a 2./2016. (II. 15.) önkormányzati rendelethez</t>
  </si>
  <si>
    <t>7. melléklet  a  2./2016. (II. 15.) önkormányzati rendelethez</t>
  </si>
  <si>
    <t>8 sz. melléklet a 2./2016.(II.15.) sz. önkormányzati rendelethez</t>
  </si>
  <si>
    <t>9 sz. melléklet a 2./2016.(II.15.) sz. önkormányzati rendelethez</t>
  </si>
  <si>
    <t>10. melléklet a 2./2016. (II.15.) önkormányzati rendelethez</t>
  </si>
  <si>
    <t>11.melléklet a 2./2016. (II. 15.) önkormányzati rendelethez</t>
  </si>
  <si>
    <t>12. melléklet a 15./2016. (II. 15.) önkormányzati rendelethez</t>
  </si>
  <si>
    <t>módosítva:</t>
  </si>
  <si>
    <t>9/2016. (V.30.) ÖR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</si>
</sst>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1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8" fillId="0" borderId="0" xfId="58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 horizontal="right"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9" fillId="0" borderId="13" xfId="61" applyFont="1" applyBorder="1">
      <alignment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6" xfId="59" applyFont="1" applyBorder="1" applyAlignment="1">
      <alignment horizontal="left"/>
      <protection/>
    </xf>
    <xf numFmtId="0" fontId="10" fillId="0" borderId="16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3" xfId="59" applyFont="1" applyBorder="1" applyAlignment="1">
      <alignment horizontal="center"/>
      <protection/>
    </xf>
    <xf numFmtId="0" fontId="10" fillId="0" borderId="13" xfId="59" applyFont="1" applyBorder="1">
      <alignment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8" fillId="0" borderId="0" xfId="59" applyFont="1" applyAlignme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2" applyFont="1" applyBorder="1">
      <alignment/>
      <protection/>
    </xf>
    <xf numFmtId="0" fontId="9" fillId="0" borderId="20" xfId="62" applyFont="1" applyBorder="1">
      <alignment/>
      <protection/>
    </xf>
    <xf numFmtId="0" fontId="9" fillId="0" borderId="21" xfId="61" applyFont="1" applyBorder="1" applyAlignment="1" quotePrefix="1">
      <alignment horizontal="center" vertical="center" wrapText="1"/>
      <protection/>
    </xf>
    <xf numFmtId="0" fontId="9" fillId="0" borderId="22" xfId="62" applyFont="1" applyBorder="1">
      <alignment/>
      <protection/>
    </xf>
    <xf numFmtId="0" fontId="9" fillId="0" borderId="23" xfId="62" applyFont="1" applyBorder="1">
      <alignment/>
      <protection/>
    </xf>
    <xf numFmtId="0" fontId="9" fillId="0" borderId="24" xfId="62" applyFont="1" applyBorder="1">
      <alignment/>
      <protection/>
    </xf>
    <xf numFmtId="0" fontId="9" fillId="0" borderId="18" xfId="62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9" fillId="0" borderId="24" xfId="61" applyFont="1" applyBorder="1" applyAlignment="1">
      <alignment horizontal="right"/>
      <protection/>
    </xf>
    <xf numFmtId="0" fontId="9" fillId="0" borderId="19" xfId="61" applyFont="1" applyBorder="1" applyAlignment="1">
      <alignment horizontal="right"/>
      <protection/>
    </xf>
    <xf numFmtId="0" fontId="9" fillId="0" borderId="19" xfId="61" applyFont="1" applyBorder="1">
      <alignment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1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4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6" fillId="0" borderId="0" xfId="59" applyFont="1">
      <alignment/>
      <protection/>
    </xf>
    <xf numFmtId="0" fontId="10" fillId="0" borderId="25" xfId="59" applyFont="1" applyBorder="1" applyAlignment="1">
      <alignment horizontal="right"/>
      <protection/>
    </xf>
    <xf numFmtId="0" fontId="10" fillId="0" borderId="26" xfId="59" applyFont="1" applyBorder="1" applyAlignment="1">
      <alignment wrapText="1"/>
      <protection/>
    </xf>
    <xf numFmtId="0" fontId="10" fillId="0" borderId="0" xfId="59" applyFont="1" applyAlignment="1">
      <alignment horizontal="right"/>
      <protection/>
    </xf>
    <xf numFmtId="0" fontId="6" fillId="0" borderId="11" xfId="59" applyFont="1" applyBorder="1" applyAlignment="1">
      <alignment/>
      <protection/>
    </xf>
    <xf numFmtId="0" fontId="6" fillId="0" borderId="15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19" xfId="59" applyFont="1" applyBorder="1" applyAlignment="1">
      <alignment horizontal="right"/>
      <protection/>
    </xf>
    <xf numFmtId="0" fontId="10" fillId="0" borderId="19" xfId="59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25" xfId="59" applyFont="1" applyBorder="1" applyAlignment="1">
      <alignment horizontal="right"/>
      <protection/>
    </xf>
    <xf numFmtId="0" fontId="6" fillId="0" borderId="25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19" xfId="0" applyFont="1" applyBorder="1" applyAlignment="1">
      <alignment/>
    </xf>
    <xf numFmtId="0" fontId="6" fillId="0" borderId="0" xfId="60" applyFont="1">
      <alignment/>
      <protection/>
    </xf>
    <xf numFmtId="0" fontId="6" fillId="0" borderId="25" xfId="60" applyFont="1" applyBorder="1" applyAlignment="1">
      <alignment horizontal="right"/>
      <protection/>
    </xf>
    <xf numFmtId="0" fontId="6" fillId="0" borderId="25" xfId="60" applyFont="1" applyBorder="1">
      <alignment/>
      <protection/>
    </xf>
    <xf numFmtId="168" fontId="6" fillId="0" borderId="25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6" fillId="0" borderId="14" xfId="59" applyFont="1" applyBorder="1" applyAlignment="1">
      <alignment horizontal="center"/>
      <protection/>
    </xf>
    <xf numFmtId="0" fontId="9" fillId="0" borderId="27" xfId="62" applyFont="1" applyBorder="1">
      <alignment/>
      <protection/>
    </xf>
    <xf numFmtId="0" fontId="21" fillId="0" borderId="25" xfId="59" applyFont="1" applyBorder="1" applyAlignment="1">
      <alignment horizontal="center"/>
      <protection/>
    </xf>
    <xf numFmtId="0" fontId="7" fillId="0" borderId="25" xfId="59" applyFont="1" applyBorder="1" applyAlignment="1">
      <alignment horizontal="center"/>
      <protection/>
    </xf>
    <xf numFmtId="164" fontId="9" fillId="0" borderId="23" xfId="62" applyNumberFormat="1" applyFont="1" applyBorder="1">
      <alignment/>
      <protection/>
    </xf>
    <xf numFmtId="164" fontId="9" fillId="0" borderId="19" xfId="62" applyNumberFormat="1" applyFont="1" applyBorder="1">
      <alignment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28" xfId="62" applyFont="1" applyBorder="1">
      <alignment/>
      <protection/>
    </xf>
    <xf numFmtId="0" fontId="8" fillId="0" borderId="25" xfId="62" applyFont="1" applyBorder="1">
      <alignment/>
      <protection/>
    </xf>
    <xf numFmtId="0" fontId="9" fillId="0" borderId="29" xfId="61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9" fillId="0" borderId="20" xfId="61" applyFont="1" applyBorder="1" applyAlignment="1">
      <alignment horizontal="right"/>
      <protection/>
    </xf>
    <xf numFmtId="0" fontId="20" fillId="0" borderId="19" xfId="61" applyFont="1" applyBorder="1">
      <alignment/>
      <protection/>
    </xf>
    <xf numFmtId="0" fontId="20" fillId="0" borderId="23" xfId="61" applyFont="1" applyBorder="1">
      <alignment/>
      <protection/>
    </xf>
    <xf numFmtId="0" fontId="9" fillId="0" borderId="23" xfId="61" applyFont="1" applyBorder="1">
      <alignment/>
      <protection/>
    </xf>
    <xf numFmtId="0" fontId="9" fillId="0" borderId="30" xfId="61" applyFont="1" applyBorder="1">
      <alignment/>
      <protection/>
    </xf>
    <xf numFmtId="0" fontId="8" fillId="0" borderId="28" xfId="61" applyFont="1" applyBorder="1">
      <alignment/>
      <protection/>
    </xf>
    <xf numFmtId="0" fontId="8" fillId="0" borderId="25" xfId="61" applyFont="1" applyBorder="1">
      <alignment/>
      <protection/>
    </xf>
    <xf numFmtId="0" fontId="8" fillId="0" borderId="28" xfId="61" applyFont="1" applyBorder="1" applyAlignment="1">
      <alignment horizontal="right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6" fillId="0" borderId="25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6" fillId="0" borderId="27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10" fillId="0" borderId="19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1" xfId="58" applyFont="1" applyBorder="1" applyAlignment="1">
      <alignment horizontal="centerContinuous"/>
      <protection/>
    </xf>
    <xf numFmtId="0" fontId="6" fillId="0" borderId="13" xfId="58" applyFont="1" applyBorder="1" applyAlignment="1">
      <alignment horizontal="centerContinuous"/>
      <protection/>
    </xf>
    <xf numFmtId="0" fontId="6" fillId="0" borderId="25" xfId="58" applyFont="1" applyBorder="1" applyAlignment="1">
      <alignment horizontal="center"/>
      <protection/>
    </xf>
    <xf numFmtId="0" fontId="6" fillId="0" borderId="15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34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34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5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0" fillId="0" borderId="36" xfId="0" applyBorder="1" applyAlignment="1">
      <alignment wrapText="1"/>
    </xf>
    <xf numFmtId="0" fontId="33" fillId="0" borderId="37" xfId="0" applyFont="1" applyBorder="1" applyAlignment="1">
      <alignment horizont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0" fillId="0" borderId="34" xfId="0" applyBorder="1" applyAlignment="1">
      <alignment/>
    </xf>
    <xf numFmtId="0" fontId="0" fillId="0" borderId="0" xfId="0" applyAlignment="1" quotePrefix="1">
      <alignment/>
    </xf>
    <xf numFmtId="0" fontId="8" fillId="0" borderId="25" xfId="61" applyFont="1" applyBorder="1" applyAlignment="1">
      <alignment horizontal="right"/>
      <protection/>
    </xf>
    <xf numFmtId="0" fontId="8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10" xfId="59" applyFont="1" applyBorder="1" applyAlignment="1">
      <alignment horizontal="center" vertical="center"/>
      <protection/>
    </xf>
    <xf numFmtId="0" fontId="10" fillId="0" borderId="38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40" xfId="59" applyFont="1" applyBorder="1" applyAlignment="1">
      <alignment horizontal="center" vertical="center"/>
      <protection/>
    </xf>
    <xf numFmtId="0" fontId="10" fillId="0" borderId="14" xfId="59" applyFont="1" applyBorder="1" applyAlignment="1">
      <alignment horizontal="center" vertical="center"/>
      <protection/>
    </xf>
    <xf numFmtId="0" fontId="10" fillId="0" borderId="16" xfId="59" applyFont="1" applyBorder="1" applyAlignment="1">
      <alignment horizontal="center" vertical="center"/>
      <protection/>
    </xf>
    <xf numFmtId="0" fontId="10" fillId="0" borderId="4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horizontal="center"/>
      <protection/>
    </xf>
    <xf numFmtId="0" fontId="10" fillId="0" borderId="38" xfId="59" applyFont="1" applyBorder="1" applyAlignment="1">
      <alignment horizontal="center"/>
      <protection/>
    </xf>
    <xf numFmtId="0" fontId="10" fillId="0" borderId="39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40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41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34" fillId="0" borderId="0" xfId="0" applyFont="1" applyAlignment="1">
      <alignment horizontal="left" vertical="center"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9" fillId="0" borderId="16" xfId="62" applyFont="1" applyBorder="1" applyAlignment="1">
      <alignment horizontal="right"/>
      <protection/>
    </xf>
    <xf numFmtId="0" fontId="8" fillId="0" borderId="0" xfId="62" applyFont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28" xfId="59" applyFont="1" applyBorder="1" applyAlignment="1">
      <alignment horizontal="center"/>
      <protection/>
    </xf>
    <xf numFmtId="0" fontId="9" fillId="0" borderId="26" xfId="59" applyFont="1" applyBorder="1" applyAlignment="1">
      <alignment horizontal="center"/>
      <protection/>
    </xf>
    <xf numFmtId="0" fontId="9" fillId="0" borderId="42" xfId="59" applyFont="1" applyBorder="1" applyAlignment="1">
      <alignment horizont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3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/>
      <protection/>
    </xf>
    <xf numFmtId="0" fontId="7" fillId="0" borderId="40" xfId="59" applyFont="1" applyBorder="1" applyAlignment="1">
      <alignment horizontal="center"/>
      <protection/>
    </xf>
    <xf numFmtId="0" fontId="7" fillId="0" borderId="14" xfId="59" applyFont="1" applyBorder="1" applyAlignment="1">
      <alignment horizontal="center"/>
      <protection/>
    </xf>
    <xf numFmtId="0" fontId="7" fillId="0" borderId="41" xfId="59" applyFont="1" applyBorder="1" applyAlignment="1">
      <alignment horizontal="center"/>
      <protection/>
    </xf>
    <xf numFmtId="0" fontId="7" fillId="0" borderId="28" xfId="59" applyFont="1" applyBorder="1" applyAlignment="1">
      <alignment horizontal="center"/>
      <protection/>
    </xf>
    <xf numFmtId="0" fontId="7" fillId="0" borderId="42" xfId="59" applyFont="1" applyBorder="1" applyAlignment="1">
      <alignment horizontal="center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0" borderId="28" xfId="59" applyFont="1" applyBorder="1" applyAlignment="1">
      <alignment horizontal="center" wrapText="1"/>
      <protection/>
    </xf>
    <xf numFmtId="0" fontId="9" fillId="0" borderId="26" xfId="59" applyFont="1" applyBorder="1" applyAlignment="1">
      <alignment horizontal="center" wrapText="1"/>
      <protection/>
    </xf>
    <xf numFmtId="0" fontId="9" fillId="0" borderId="42" xfId="59" applyFont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left" wrapText="1"/>
      <protection/>
    </xf>
    <xf numFmtId="0" fontId="10" fillId="0" borderId="0" xfId="61" applyFont="1" applyBorder="1" applyAlignment="1">
      <alignment horizontal="left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" fillId="0" borderId="0" xfId="61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59" applyFont="1" applyAlignment="1">
      <alignment horizont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38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8" fontId="10" fillId="0" borderId="47" xfId="40" applyNumberFormat="1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9" xfId="40" applyNumberFormat="1" applyFont="1" applyBorder="1" applyAlignment="1">
      <alignment horizontal="center"/>
    </xf>
    <xf numFmtId="168" fontId="10" fillId="0" borderId="14" xfId="40" applyNumberFormat="1" applyFont="1" applyBorder="1" applyAlignment="1">
      <alignment horizontal="center"/>
    </xf>
    <xf numFmtId="168" fontId="10" fillId="0" borderId="41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9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41" xfId="40" applyNumberFormat="1" applyFont="1" applyBorder="1" applyAlignment="1">
      <alignment horizontal="center"/>
    </xf>
    <xf numFmtId="168" fontId="10" fillId="0" borderId="48" xfId="40" applyNumberFormat="1" applyFont="1" applyBorder="1" applyAlignment="1">
      <alignment horizontal="center"/>
    </xf>
    <xf numFmtId="168" fontId="10" fillId="0" borderId="49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8" fontId="10" fillId="0" borderId="19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27" xfId="40" applyNumberFormat="1" applyFont="1" applyBorder="1" applyAlignment="1">
      <alignment horizontal="center"/>
    </xf>
    <xf numFmtId="168" fontId="10" fillId="0" borderId="32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wrapText="1"/>
    </xf>
    <xf numFmtId="0" fontId="28" fillId="0" borderId="47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10" fillId="0" borderId="0" xfId="58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6" fillId="0" borderId="28" xfId="58" applyFont="1" applyBorder="1" applyAlignment="1">
      <alignment horizontal="center"/>
      <protection/>
    </xf>
    <xf numFmtId="0" fontId="6" fillId="0" borderId="26" xfId="58" applyFont="1" applyBorder="1" applyAlignment="1">
      <alignment horizontal="center"/>
      <protection/>
    </xf>
    <xf numFmtId="168" fontId="9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6" fillId="0" borderId="0" xfId="42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68" fontId="10" fillId="0" borderId="0" xfId="42" applyNumberFormat="1" applyFont="1" applyAlignment="1">
      <alignment/>
    </xf>
    <xf numFmtId="168" fontId="10" fillId="0" borderId="0" xfId="42" applyNumberFormat="1" applyFont="1" applyBorder="1" applyAlignment="1">
      <alignment horizontal="center"/>
    </xf>
    <xf numFmtId="168" fontId="10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0" fontId="0" fillId="0" borderId="0" xfId="0" applyAlignment="1">
      <alignment horizontal="left" wrapText="1"/>
    </xf>
    <xf numFmtId="168" fontId="10" fillId="0" borderId="0" xfId="42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6" fillId="0" borderId="0" xfId="0" applyFont="1" applyAlignment="1">
      <alignment/>
    </xf>
    <xf numFmtId="168" fontId="16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16" fillId="0" borderId="0" xfId="42" applyNumberFormat="1" applyFont="1" applyAlignment="1">
      <alignment wrapText="1"/>
    </xf>
    <xf numFmtId="0" fontId="0" fillId="0" borderId="0" xfId="0" applyAlignment="1">
      <alignment horizontal="right"/>
    </xf>
    <xf numFmtId="168" fontId="4" fillId="0" borderId="25" xfId="42" applyNumberFormat="1" applyFont="1" applyBorder="1" applyAlignment="1">
      <alignment/>
    </xf>
    <xf numFmtId="168" fontId="4" fillId="0" borderId="30" xfId="42" applyNumberFormat="1" applyFont="1" applyBorder="1" applyAlignment="1">
      <alignment/>
    </xf>
    <xf numFmtId="168" fontId="4" fillId="0" borderId="19" xfId="42" applyNumberFormat="1" applyFont="1" applyBorder="1" applyAlignment="1">
      <alignment/>
    </xf>
    <xf numFmtId="168" fontId="4" fillId="0" borderId="54" xfId="42" applyNumberFormat="1" applyFont="1" applyBorder="1" applyAlignment="1">
      <alignment/>
    </xf>
    <xf numFmtId="168" fontId="4" fillId="0" borderId="27" xfId="42" applyNumberFormat="1" applyFont="1" applyBorder="1" applyAlignment="1">
      <alignment/>
    </xf>
    <xf numFmtId="168" fontId="21" fillId="0" borderId="41" xfId="42" applyNumberFormat="1" applyFont="1" applyBorder="1" applyAlignment="1">
      <alignment horizontal="center"/>
    </xf>
    <xf numFmtId="168" fontId="21" fillId="0" borderId="16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/>
    </xf>
    <xf numFmtId="168" fontId="21" fillId="0" borderId="40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39" xfId="42" applyNumberFormat="1" applyFont="1" applyBorder="1" applyAlignment="1">
      <alignment horizontal="center"/>
    </xf>
    <xf numFmtId="168" fontId="21" fillId="0" borderId="38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 wrapText="1"/>
    </xf>
    <xf numFmtId="168" fontId="21" fillId="0" borderId="11" xfId="42" applyNumberFormat="1" applyFont="1" applyBorder="1" applyAlignment="1">
      <alignment horizontal="center"/>
    </xf>
    <xf numFmtId="168" fontId="21" fillId="0" borderId="39" xfId="42" applyNumberFormat="1" applyFont="1" applyBorder="1" applyAlignment="1">
      <alignment horizontal="center"/>
    </xf>
    <xf numFmtId="168" fontId="21" fillId="0" borderId="42" xfId="42" applyNumberFormat="1" applyFont="1" applyBorder="1" applyAlignment="1">
      <alignment horizontal="center"/>
    </xf>
    <xf numFmtId="168" fontId="21" fillId="0" borderId="26" xfId="42" applyNumberFormat="1" applyFont="1" applyBorder="1" applyAlignment="1">
      <alignment horizontal="center"/>
    </xf>
    <xf numFmtId="168" fontId="21" fillId="0" borderId="0" xfId="42" applyNumberFormat="1" applyFont="1" applyAlignment="1">
      <alignment horizontal="right"/>
    </xf>
    <xf numFmtId="168" fontId="21" fillId="0" borderId="0" xfId="42" applyNumberFormat="1" applyFont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4" fontId="9" fillId="0" borderId="42" xfId="66" applyFont="1" applyBorder="1" applyAlignment="1">
      <alignment horizontal="center"/>
    </xf>
    <xf numFmtId="44" fontId="9" fillId="0" borderId="26" xfId="66" applyFont="1" applyBorder="1" applyAlignment="1">
      <alignment horizontal="center"/>
    </xf>
    <xf numFmtId="44" fontId="9" fillId="0" borderId="28" xfId="66" applyFont="1" applyBorder="1" applyAlignment="1">
      <alignment horizontal="center"/>
    </xf>
    <xf numFmtId="0" fontId="0" fillId="0" borderId="0" xfId="0" applyAlignment="1">
      <alignment/>
    </xf>
    <xf numFmtId="0" fontId="4" fillId="0" borderId="0" xfId="62" applyFont="1" applyAlignment="1">
      <alignment horizontal="left"/>
      <protection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8" fontId="24" fillId="0" borderId="0" xfId="42" applyNumberFormat="1" applyFont="1" applyAlignment="1">
      <alignment horizontal="right"/>
    </xf>
    <xf numFmtId="168" fontId="24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8" fontId="15" fillId="0" borderId="0" xfId="42" applyNumberFormat="1" applyFont="1" applyAlignment="1">
      <alignment/>
    </xf>
    <xf numFmtId="168" fontId="14" fillId="0" borderId="0" xfId="42" applyNumberFormat="1" applyFont="1" applyAlignment="1">
      <alignment/>
    </xf>
    <xf numFmtId="0" fontId="8" fillId="0" borderId="0" xfId="61" applyFont="1" applyAlignment="1">
      <alignment horizontal="center"/>
      <protection/>
    </xf>
    <xf numFmtId="0" fontId="9" fillId="0" borderId="0" xfId="0" applyFont="1" applyAlignment="1">
      <alignment horizontal="left"/>
    </xf>
    <xf numFmtId="168" fontId="6" fillId="0" borderId="15" xfId="42" applyNumberFormat="1" applyFont="1" applyBorder="1" applyAlignment="1">
      <alignment/>
    </xf>
    <xf numFmtId="168" fontId="10" fillId="0" borderId="25" xfId="42" applyNumberFormat="1" applyFont="1" applyBorder="1" applyAlignment="1">
      <alignment/>
    </xf>
    <xf numFmtId="0" fontId="10" fillId="0" borderId="26" xfId="59" applyFont="1" applyBorder="1">
      <alignment/>
      <protection/>
    </xf>
    <xf numFmtId="0" fontId="10" fillId="0" borderId="25" xfId="59" applyFont="1" applyBorder="1" applyAlignment="1">
      <alignment horizontal="right"/>
      <protection/>
    </xf>
    <xf numFmtId="168" fontId="10" fillId="0" borderId="0" xfId="42" applyNumberFormat="1" applyFont="1" applyAlignment="1">
      <alignment/>
    </xf>
    <xf numFmtId="168" fontId="6" fillId="0" borderId="19" xfId="42" applyNumberFormat="1" applyFont="1" applyBorder="1" applyAlignment="1">
      <alignment/>
    </xf>
    <xf numFmtId="168" fontId="10" fillId="0" borderId="1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25" xfId="42" applyNumberFormat="1" applyFont="1" applyBorder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0" xfId="59" applyNumberFormat="1" applyFont="1" applyAlignment="1">
      <alignment horizontal="center"/>
      <protection/>
    </xf>
    <xf numFmtId="0" fontId="10" fillId="0" borderId="0" xfId="59" applyFont="1" quotePrefix="1">
      <alignment/>
      <protection/>
    </xf>
    <xf numFmtId="168" fontId="10" fillId="0" borderId="0" xfId="42" applyNumberFormat="1" applyFont="1" applyAlignment="1">
      <alignment horizontal="right"/>
    </xf>
    <xf numFmtId="168" fontId="16" fillId="0" borderId="0" xfId="42" applyNumberFormat="1" applyFont="1" applyAlignment="1">
      <alignment/>
    </xf>
    <xf numFmtId="0" fontId="16" fillId="0" borderId="0" xfId="59" applyFont="1" applyAlignment="1">
      <alignment/>
      <protection/>
    </xf>
    <xf numFmtId="169" fontId="10" fillId="0" borderId="0" xfId="42" applyNumberFormat="1" applyFont="1" applyAlignment="1">
      <alignment/>
    </xf>
    <xf numFmtId="168" fontId="10" fillId="0" borderId="55" xfId="42" applyNumberFormat="1" applyFont="1" applyBorder="1" applyAlignment="1">
      <alignment/>
    </xf>
    <xf numFmtId="168" fontId="10" fillId="0" borderId="56" xfId="42" applyNumberFormat="1" applyFont="1" applyBorder="1" applyAlignment="1">
      <alignment/>
    </xf>
    <xf numFmtId="168" fontId="6" fillId="0" borderId="25" xfId="42" applyNumberFormat="1" applyFont="1" applyBorder="1" applyAlignment="1">
      <alignment/>
    </xf>
    <xf numFmtId="168" fontId="6" fillId="0" borderId="57" xfId="42" applyNumberFormat="1" applyFont="1" applyBorder="1" applyAlignment="1">
      <alignment/>
    </xf>
    <xf numFmtId="168" fontId="10" fillId="0" borderId="30" xfId="42" applyNumberFormat="1" applyFont="1" applyBorder="1" applyAlignment="1">
      <alignment/>
    </xf>
    <xf numFmtId="168" fontId="10" fillId="0" borderId="19" xfId="42" applyNumberFormat="1" applyFont="1" applyBorder="1" applyAlignment="1">
      <alignment/>
    </xf>
    <xf numFmtId="0" fontId="10" fillId="0" borderId="19" xfId="0" applyFont="1" applyBorder="1" applyAlignment="1" quotePrefix="1">
      <alignment/>
    </xf>
    <xf numFmtId="168" fontId="10" fillId="0" borderId="58" xfId="42" applyNumberFormat="1" applyFont="1" applyBorder="1" applyAlignment="1">
      <alignment/>
    </xf>
    <xf numFmtId="168" fontId="10" fillId="0" borderId="19" xfId="42" applyNumberFormat="1" applyFont="1" applyFill="1" applyBorder="1" applyAlignment="1">
      <alignment/>
    </xf>
    <xf numFmtId="168" fontId="10" fillId="0" borderId="23" xfId="42" applyNumberFormat="1" applyFont="1" applyFill="1" applyBorder="1" applyAlignment="1">
      <alignment/>
    </xf>
    <xf numFmtId="168" fontId="27" fillId="0" borderId="23" xfId="42" applyNumberFormat="1" applyFont="1" applyFill="1" applyBorder="1" applyAlignment="1">
      <alignment/>
    </xf>
    <xf numFmtId="168" fontId="27" fillId="0" borderId="19" xfId="42" applyNumberFormat="1" applyFont="1" applyFill="1" applyBorder="1" applyAlignment="1">
      <alignment/>
    </xf>
    <xf numFmtId="168" fontId="10" fillId="0" borderId="19" xfId="42" applyNumberFormat="1" applyFont="1" applyBorder="1" applyAlignment="1">
      <alignment/>
    </xf>
    <xf numFmtId="168" fontId="10" fillId="0" borderId="15" xfId="42" applyNumberFormat="1" applyFont="1" applyBorder="1" applyAlignment="1">
      <alignment/>
    </xf>
    <xf numFmtId="168" fontId="10" fillId="0" borderId="59" xfId="42" applyNumberFormat="1" applyFont="1" applyBorder="1" applyAlignment="1">
      <alignment/>
    </xf>
    <xf numFmtId="168" fontId="10" fillId="0" borderId="51" xfId="42" applyNumberFormat="1" applyFont="1" applyBorder="1" applyAlignment="1">
      <alignment/>
    </xf>
    <xf numFmtId="168" fontId="10" fillId="0" borderId="60" xfId="42" applyNumberFormat="1" applyFont="1" applyBorder="1" applyAlignment="1">
      <alignment/>
    </xf>
    <xf numFmtId="168" fontId="10" fillId="0" borderId="46" xfId="42" applyNumberFormat="1" applyFont="1" applyBorder="1" applyAlignment="1">
      <alignment horizontal="center"/>
    </xf>
    <xf numFmtId="168" fontId="10" fillId="0" borderId="47" xfId="42" applyNumberFormat="1" applyFont="1" applyBorder="1" applyAlignment="1">
      <alignment horizontal="center"/>
    </xf>
    <xf numFmtId="168" fontId="10" fillId="0" borderId="44" xfId="42" applyNumberFormat="1" applyFont="1" applyBorder="1" applyAlignment="1">
      <alignment horizontal="center"/>
    </xf>
    <xf numFmtId="168" fontId="10" fillId="0" borderId="13" xfId="42" applyNumberFormat="1" applyFont="1" applyBorder="1" applyAlignment="1">
      <alignment horizontal="center"/>
    </xf>
    <xf numFmtId="168" fontId="10" fillId="0" borderId="11" xfId="42" applyNumberFormat="1" applyFont="1" applyBorder="1" applyAlignment="1">
      <alignment/>
    </xf>
    <xf numFmtId="168" fontId="10" fillId="0" borderId="61" xfId="42" applyNumberFormat="1" applyFont="1" applyBorder="1" applyAlignment="1">
      <alignment/>
    </xf>
    <xf numFmtId="168" fontId="10" fillId="0" borderId="50" xfId="42" applyNumberFormat="1" applyFont="1" applyBorder="1" applyAlignment="1">
      <alignment/>
    </xf>
    <xf numFmtId="168" fontId="6" fillId="0" borderId="50" xfId="42" applyNumberFormat="1" applyFont="1" applyBorder="1" applyAlignment="1">
      <alignment/>
    </xf>
    <xf numFmtId="168" fontId="6" fillId="0" borderId="61" xfId="42" applyNumberFormat="1" applyFont="1" applyBorder="1" applyAlignment="1">
      <alignment/>
    </xf>
    <xf numFmtId="168" fontId="6" fillId="0" borderId="62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78" fontId="10" fillId="0" borderId="0" xfId="42" applyNumberFormat="1" applyFont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5"/>
  <sheetViews>
    <sheetView tabSelected="1" zoomScalePageLayoutView="0" workbookViewId="0" topLeftCell="E31">
      <selection activeCell="N56" sqref="N56"/>
    </sheetView>
  </sheetViews>
  <sheetFormatPr defaultColWidth="9.00390625" defaultRowHeight="12.75"/>
  <cols>
    <col min="14" max="14" width="10.875" style="0" customWidth="1"/>
  </cols>
  <sheetData>
    <row r="42" spans="14:22" ht="22.5">
      <c r="N42" s="278" t="s">
        <v>372</v>
      </c>
      <c r="O42" s="278"/>
      <c r="P42" s="278"/>
      <c r="Q42" s="278"/>
      <c r="R42" s="278"/>
      <c r="S42" s="278"/>
      <c r="T42" s="278"/>
      <c r="U42" s="278"/>
      <c r="V42" s="278"/>
    </row>
    <row r="43" spans="14:21" ht="22.5">
      <c r="N43" s="278"/>
      <c r="O43" s="278"/>
      <c r="P43" s="278"/>
      <c r="Q43" s="278"/>
      <c r="R43" s="278"/>
      <c r="S43" s="278"/>
      <c r="T43" s="278"/>
      <c r="U43" s="278"/>
    </row>
    <row r="44" spans="14:22" ht="22.5">
      <c r="N44" s="278" t="s">
        <v>375</v>
      </c>
      <c r="O44" s="278"/>
      <c r="P44" s="278"/>
      <c r="Q44" s="278"/>
      <c r="R44" s="278"/>
      <c r="S44" s="278"/>
      <c r="T44" s="278"/>
      <c r="U44" s="278"/>
      <c r="V44" s="278"/>
    </row>
    <row r="45" spans="14:22" ht="22.5">
      <c r="N45" s="278" t="s">
        <v>373</v>
      </c>
      <c r="O45" s="278"/>
      <c r="P45" s="278"/>
      <c r="Q45" s="278"/>
      <c r="R45" s="278"/>
      <c r="S45" s="278"/>
      <c r="T45" s="278"/>
      <c r="U45" s="278"/>
      <c r="V45" s="278"/>
    </row>
    <row r="47" spans="17:19" ht="12.75">
      <c r="Q47" s="279"/>
      <c r="R47" s="280"/>
      <c r="S47" s="280"/>
    </row>
    <row r="48" spans="17:19" ht="12.75">
      <c r="Q48" s="280"/>
      <c r="R48" s="280"/>
      <c r="S48" s="280"/>
    </row>
    <row r="53" spans="14:16" s="167" customFormat="1" ht="15.75">
      <c r="N53" s="259" t="s">
        <v>374</v>
      </c>
      <c r="O53" s="19" t="s">
        <v>424</v>
      </c>
      <c r="P53" s="22"/>
    </row>
    <row r="55" spans="14:15" ht="12.75">
      <c r="N55" t="s">
        <v>461</v>
      </c>
      <c r="O55" s="271" t="s">
        <v>462</v>
      </c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64.875" style="0" customWidth="1"/>
    <col min="2" max="2" width="10.00390625" style="0" customWidth="1"/>
    <col min="3" max="10" width="9.125" style="0" hidden="1" customWidth="1"/>
  </cols>
  <sheetData>
    <row r="2" spans="1:2" ht="12.75">
      <c r="A2" s="511"/>
      <c r="B2" s="511"/>
    </row>
    <row r="3" spans="1:2" ht="12.75">
      <c r="A3" s="289" t="s">
        <v>457</v>
      </c>
      <c r="B3" s="289"/>
    </row>
    <row r="6" spans="1:10" ht="12.75">
      <c r="A6" s="498"/>
      <c r="B6" s="498"/>
      <c r="C6" s="265"/>
      <c r="D6" s="265"/>
      <c r="E6" s="265"/>
      <c r="F6" s="265"/>
      <c r="G6" s="265"/>
      <c r="H6" s="265"/>
      <c r="I6" s="265"/>
      <c r="J6" s="265"/>
    </row>
    <row r="7" spans="1:10" ht="12.75">
      <c r="A7" s="381" t="s">
        <v>342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ht="12.75">
      <c r="A8" s="381" t="s">
        <v>417</v>
      </c>
      <c r="B8" s="381"/>
      <c r="C8" s="381"/>
      <c r="D8" s="381"/>
      <c r="E8" s="381"/>
      <c r="F8" s="381"/>
      <c r="G8" s="381"/>
      <c r="H8" s="381"/>
      <c r="I8" s="381"/>
      <c r="J8" s="381"/>
    </row>
    <row r="9" spans="1:10" ht="12.75">
      <c r="A9" s="381" t="s">
        <v>378</v>
      </c>
      <c r="B9" s="381"/>
      <c r="C9" s="381"/>
      <c r="D9" s="381"/>
      <c r="E9" s="381"/>
      <c r="F9" s="381"/>
      <c r="G9" s="381"/>
      <c r="H9" s="381"/>
      <c r="I9" s="381"/>
      <c r="J9" s="381"/>
    </row>
    <row r="10" spans="1:10" ht="12.75">
      <c r="A10" s="268"/>
      <c r="B10" s="268"/>
      <c r="C10" s="268"/>
      <c r="D10" s="268"/>
      <c r="E10" s="268"/>
      <c r="F10" s="268"/>
      <c r="G10" s="268"/>
      <c r="H10" s="268"/>
      <c r="I10" s="268"/>
      <c r="J10" s="268"/>
    </row>
    <row r="11" ht="13.5" thickBot="1"/>
    <row r="12" spans="1:2" ht="40.5" thickBot="1" thickTop="1">
      <c r="A12" s="270" t="s">
        <v>0</v>
      </c>
      <c r="B12" s="269" t="s">
        <v>442</v>
      </c>
    </row>
    <row r="13" ht="13.5" thickTop="1"/>
    <row r="15" spans="1:4" ht="12.75">
      <c r="A15" s="273" t="s">
        <v>419</v>
      </c>
      <c r="D15" s="266"/>
    </row>
    <row r="17" ht="12.75">
      <c r="A17" t="s">
        <v>420</v>
      </c>
    </row>
    <row r="18" ht="12.75">
      <c r="A18" t="s">
        <v>421</v>
      </c>
    </row>
    <row r="19" spans="1:2" ht="12.75">
      <c r="A19" s="275" t="s">
        <v>422</v>
      </c>
      <c r="B19">
        <v>913000</v>
      </c>
    </row>
    <row r="20" spans="1:2" ht="12.75">
      <c r="A20" t="s">
        <v>423</v>
      </c>
      <c r="B20" s="274">
        <v>247000</v>
      </c>
    </row>
    <row r="21" spans="1:2" ht="12.75">
      <c r="A21" t="s">
        <v>410</v>
      </c>
      <c r="B21" s="267">
        <f>B19+B20</f>
        <v>1160000</v>
      </c>
    </row>
    <row r="25" spans="1:2" ht="12.75">
      <c r="A25" s="271" t="s">
        <v>418</v>
      </c>
      <c r="B25" s="272">
        <f>B21</f>
        <v>1160000</v>
      </c>
    </row>
  </sheetData>
  <sheetProtection/>
  <mergeCells count="6">
    <mergeCell ref="A7:J7"/>
    <mergeCell ref="A8:J8"/>
    <mergeCell ref="A9:J9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75390625" style="117" customWidth="1"/>
    <col min="2" max="2" width="74.375" style="117" customWidth="1"/>
    <col min="3" max="3" width="19.875" style="117" customWidth="1"/>
    <col min="4" max="16384" width="9.125" style="117" customWidth="1"/>
  </cols>
  <sheetData>
    <row r="1" spans="1:3" ht="15.75">
      <c r="A1" s="499"/>
      <c r="B1" s="511"/>
      <c r="C1" s="511"/>
    </row>
    <row r="2" spans="1:3" s="118" customFormat="1" ht="15.75">
      <c r="A2" s="281" t="s">
        <v>458</v>
      </c>
      <c r="B2" s="289"/>
      <c r="C2" s="289"/>
    </row>
    <row r="4" spans="1:3" ht="15.75">
      <c r="A4" s="383"/>
      <c r="B4" s="383"/>
      <c r="C4" s="383"/>
    </row>
    <row r="5" spans="1:3" ht="15.75">
      <c r="A5" s="377"/>
      <c r="B5" s="377"/>
      <c r="C5" s="377"/>
    </row>
    <row r="6" spans="1:3" ht="15.75">
      <c r="A6" s="383" t="s">
        <v>342</v>
      </c>
      <c r="B6" s="383"/>
      <c r="C6" s="383"/>
    </row>
    <row r="7" spans="1:3" ht="15.75">
      <c r="A7" s="383" t="s">
        <v>369</v>
      </c>
      <c r="B7" s="383"/>
      <c r="C7" s="383"/>
    </row>
    <row r="8" spans="1:3" ht="15.75">
      <c r="A8" s="383" t="s">
        <v>378</v>
      </c>
      <c r="B8" s="383"/>
      <c r="C8" s="383"/>
    </row>
    <row r="9" ht="16.5" thickBot="1"/>
    <row r="10" spans="1:3" s="3" customFormat="1" ht="15.75">
      <c r="A10" s="120" t="s">
        <v>159</v>
      </c>
      <c r="B10" s="121"/>
      <c r="C10" s="122" t="s">
        <v>16</v>
      </c>
    </row>
    <row r="11" spans="1:3" s="3" customFormat="1" ht="15.75">
      <c r="A11" s="123"/>
      <c r="B11" s="124" t="s">
        <v>160</v>
      </c>
      <c r="C11" s="125" t="s">
        <v>7</v>
      </c>
    </row>
    <row r="12" spans="1:3" s="3" customFormat="1" ht="16.5" thickBot="1">
      <c r="A12" s="126" t="s">
        <v>26</v>
      </c>
      <c r="B12" s="157"/>
      <c r="C12" s="127" t="s">
        <v>438</v>
      </c>
    </row>
    <row r="13" spans="1:3" s="69" customFormat="1" ht="41.25" customHeight="1" thickBot="1">
      <c r="A13" s="130" t="s">
        <v>27</v>
      </c>
      <c r="B13" s="131" t="s">
        <v>444</v>
      </c>
      <c r="C13" s="552">
        <f>1800000-63487-2000-10980</f>
        <v>1723533</v>
      </c>
    </row>
    <row r="14" spans="1:3" s="3" customFormat="1" ht="42" customHeight="1" thickBot="1">
      <c r="A14" s="554" t="s">
        <v>21</v>
      </c>
      <c r="B14" s="553" t="s">
        <v>443</v>
      </c>
      <c r="C14" s="552">
        <v>2821554</v>
      </c>
    </row>
    <row r="15" spans="1:3" s="3" customFormat="1" ht="42" customHeight="1" thickBot="1">
      <c r="A15" s="126"/>
      <c r="B15" s="128" t="s">
        <v>161</v>
      </c>
      <c r="C15" s="551">
        <f>C14+C13</f>
        <v>4545087</v>
      </c>
    </row>
    <row r="19" ht="15.75">
      <c r="A19" s="129"/>
    </row>
    <row r="20" ht="15.75">
      <c r="A20" s="129"/>
    </row>
    <row r="108" ht="15.75">
      <c r="A108" s="129"/>
    </row>
  </sheetData>
  <sheetProtection/>
  <mergeCells count="7">
    <mergeCell ref="A8:C8"/>
    <mergeCell ref="A4:C4"/>
    <mergeCell ref="A6:C6"/>
    <mergeCell ref="A7:C7"/>
    <mergeCell ref="A1:C1"/>
    <mergeCell ref="A2:C2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555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99"/>
      <c r="B1" s="511"/>
      <c r="C1" s="511"/>
    </row>
    <row r="2" spans="1:3" s="118" customFormat="1" ht="15.75">
      <c r="A2" s="569" t="s">
        <v>459</v>
      </c>
      <c r="B2" s="569"/>
      <c r="C2" s="568"/>
    </row>
    <row r="4" spans="1:3" s="101" customFormat="1" ht="15.75">
      <c r="A4" s="119"/>
      <c r="B4" s="68"/>
      <c r="C4" s="68"/>
    </row>
    <row r="5" spans="1:3" s="101" customFormat="1" ht="15.75">
      <c r="A5" s="377"/>
      <c r="B5" s="498"/>
      <c r="C5" s="498"/>
    </row>
    <row r="6" spans="1:3" ht="15.75">
      <c r="A6" s="383" t="s">
        <v>342</v>
      </c>
      <c r="B6" s="383"/>
      <c r="C6" s="383"/>
    </row>
    <row r="7" spans="1:3" ht="15.75">
      <c r="A7" s="310" t="s">
        <v>370</v>
      </c>
      <c r="B7" s="310"/>
      <c r="C7" s="310"/>
    </row>
    <row r="8" spans="1:3" ht="15.75">
      <c r="A8" s="310" t="s">
        <v>162</v>
      </c>
      <c r="B8" s="310"/>
      <c r="C8" s="310"/>
    </row>
    <row r="9" spans="1:3" ht="15.75">
      <c r="A9" s="310" t="s">
        <v>378</v>
      </c>
      <c r="B9" s="310"/>
      <c r="C9" s="310"/>
    </row>
    <row r="10" ht="16.5" thickBot="1">
      <c r="C10" s="567" t="s">
        <v>446</v>
      </c>
    </row>
    <row r="11" spans="1:3" ht="15.75">
      <c r="A11" s="133" t="s">
        <v>25</v>
      </c>
      <c r="B11" s="122"/>
      <c r="C11" s="561" t="s">
        <v>16</v>
      </c>
    </row>
    <row r="12" spans="1:3" ht="15.75">
      <c r="A12" s="123"/>
      <c r="B12" s="125" t="s">
        <v>0</v>
      </c>
      <c r="C12" s="560"/>
    </row>
    <row r="13" spans="1:3" ht="34.5" customHeight="1" thickBot="1">
      <c r="A13" s="126" t="s">
        <v>26</v>
      </c>
      <c r="B13" s="134"/>
      <c r="C13" s="559" t="s">
        <v>7</v>
      </c>
    </row>
    <row r="14" spans="1:3" ht="20.25" customHeight="1">
      <c r="A14" s="388" t="s">
        <v>163</v>
      </c>
      <c r="B14" s="388"/>
      <c r="C14" s="388"/>
    </row>
    <row r="15" spans="1:3" ht="20.25" customHeight="1">
      <c r="A15" s="135" t="s">
        <v>27</v>
      </c>
      <c r="B15" s="136" t="s">
        <v>164</v>
      </c>
      <c r="C15" s="564"/>
    </row>
    <row r="16" spans="1:3" ht="20.25" customHeight="1">
      <c r="A16" s="135"/>
      <c r="B16" s="22" t="s">
        <v>165</v>
      </c>
      <c r="C16" s="564">
        <f>16098000+48+24003+67818</f>
        <v>16189869</v>
      </c>
    </row>
    <row r="17" spans="1:5" ht="20.25" customHeight="1">
      <c r="A17" s="135"/>
      <c r="B17" s="79" t="s">
        <v>166</v>
      </c>
      <c r="C17" s="564">
        <f>1717000+812474</f>
        <v>2529474</v>
      </c>
      <c r="D17" s="77"/>
      <c r="E17" s="77"/>
    </row>
    <row r="18" spans="1:3" ht="20.25" customHeight="1">
      <c r="A18" s="135" t="s">
        <v>21</v>
      </c>
      <c r="B18" s="136" t="s">
        <v>167</v>
      </c>
      <c r="C18" s="564">
        <v>1495000</v>
      </c>
    </row>
    <row r="19" spans="1:3" ht="20.25" customHeight="1">
      <c r="A19" s="135" t="s">
        <v>28</v>
      </c>
      <c r="B19" s="136" t="s">
        <v>168</v>
      </c>
      <c r="C19" s="564">
        <v>515000</v>
      </c>
    </row>
    <row r="20" spans="1:3" ht="20.25" customHeight="1">
      <c r="A20" s="135" t="s">
        <v>68</v>
      </c>
      <c r="B20" s="137" t="s">
        <v>169</v>
      </c>
      <c r="C20" s="564"/>
    </row>
    <row r="21" spans="1:5" ht="36" customHeight="1">
      <c r="A21" s="135"/>
      <c r="B21" s="79" t="s">
        <v>170</v>
      </c>
      <c r="C21" s="564"/>
      <c r="D21" s="79"/>
      <c r="E21" s="79"/>
    </row>
    <row r="22" spans="1:3" ht="20.25" customHeight="1">
      <c r="A22" s="135"/>
      <c r="B22" s="22" t="s">
        <v>171</v>
      </c>
      <c r="C22" s="564"/>
    </row>
    <row r="23" spans="1:3" ht="36" customHeight="1">
      <c r="A23" s="138"/>
      <c r="B23" s="139" t="s">
        <v>172</v>
      </c>
      <c r="C23" s="557">
        <f>SUM(C16:C22)</f>
        <v>20729343</v>
      </c>
    </row>
    <row r="24" spans="1:3" ht="21" customHeight="1">
      <c r="A24" s="132" t="s">
        <v>69</v>
      </c>
      <c r="B24" s="136" t="s">
        <v>173</v>
      </c>
      <c r="C24" s="490">
        <f>5046000+18900+53400+639743</f>
        <v>5758043</v>
      </c>
    </row>
    <row r="25" spans="1:3" ht="21" customHeight="1">
      <c r="A25" s="132" t="s">
        <v>74</v>
      </c>
      <c r="B25" s="136" t="s">
        <v>174</v>
      </c>
      <c r="C25" s="490">
        <f>1398000+5103+14418+172731</f>
        <v>1590252</v>
      </c>
    </row>
    <row r="26" spans="1:3" ht="21" customHeight="1">
      <c r="A26" s="132" t="s">
        <v>175</v>
      </c>
      <c r="B26" s="140" t="s">
        <v>176</v>
      </c>
      <c r="C26" s="490">
        <f>9556000+48+63487+2000</f>
        <v>9621535</v>
      </c>
    </row>
    <row r="27" spans="1:3" ht="21" customHeight="1">
      <c r="A27" s="132" t="s">
        <v>177</v>
      </c>
      <c r="B27" s="140" t="s">
        <v>178</v>
      </c>
      <c r="C27" s="490">
        <v>1361000</v>
      </c>
    </row>
    <row r="28" spans="1:3" ht="21" customHeight="1">
      <c r="A28" s="132" t="s">
        <v>179</v>
      </c>
      <c r="B28" s="140" t="s">
        <v>180</v>
      </c>
      <c r="C28" s="490"/>
    </row>
    <row r="29" spans="1:3" ht="21" customHeight="1">
      <c r="A29" s="132"/>
      <c r="B29" s="140"/>
      <c r="C29" s="490"/>
    </row>
    <row r="30" spans="1:3" ht="15.75">
      <c r="A30" s="132"/>
      <c r="B30" s="141" t="s">
        <v>181</v>
      </c>
      <c r="C30" s="567">
        <v>288000</v>
      </c>
    </row>
    <row r="31" spans="1:3" ht="15.75">
      <c r="A31" s="132"/>
      <c r="B31" s="141" t="s">
        <v>182</v>
      </c>
      <c r="C31" s="555">
        <f>1800000-63487-2000-10980+2821554</f>
        <v>4545087</v>
      </c>
    </row>
    <row r="32" spans="1:5" ht="15.75">
      <c r="A32" s="132"/>
      <c r="B32" s="566" t="s">
        <v>445</v>
      </c>
      <c r="C32" s="565">
        <v>10980</v>
      </c>
      <c r="E32" s="80"/>
    </row>
    <row r="33" spans="1:6" ht="33.75" customHeight="1">
      <c r="A33" s="138"/>
      <c r="B33" s="139" t="s">
        <v>183</v>
      </c>
      <c r="C33" s="557">
        <f>SUM(C24:C32)</f>
        <v>23174897</v>
      </c>
      <c r="E33" s="80"/>
      <c r="F33" s="80"/>
    </row>
    <row r="34" spans="1:6" ht="21.75" customHeight="1">
      <c r="A34" s="135"/>
      <c r="B34" s="136"/>
      <c r="C34" s="564"/>
      <c r="E34" s="80"/>
      <c r="F34" s="80"/>
    </row>
    <row r="35" spans="1:6" ht="22.5" customHeight="1">
      <c r="A35" s="135"/>
      <c r="B35" s="136"/>
      <c r="C35" s="564"/>
      <c r="E35" s="80"/>
      <c r="F35" s="80"/>
    </row>
    <row r="36" spans="1:3" ht="19.5" customHeight="1" thickBot="1">
      <c r="A36" s="305"/>
      <c r="B36" s="305"/>
      <c r="C36" s="305"/>
    </row>
    <row r="37" spans="1:3" ht="15.75">
      <c r="A37" s="133" t="s">
        <v>25</v>
      </c>
      <c r="B37" s="122"/>
      <c r="C37" s="561" t="s">
        <v>16</v>
      </c>
    </row>
    <row r="38" spans="1:3" ht="15.75">
      <c r="A38" s="123"/>
      <c r="B38" s="125" t="s">
        <v>0</v>
      </c>
      <c r="C38" s="560"/>
    </row>
    <row r="39" spans="1:3" ht="15.75" customHeight="1" thickBot="1">
      <c r="A39" s="126" t="s">
        <v>26</v>
      </c>
      <c r="B39" s="134"/>
      <c r="C39" s="559" t="s">
        <v>7</v>
      </c>
    </row>
    <row r="40" spans="1:3" ht="21" customHeight="1">
      <c r="A40" s="389" t="s">
        <v>184</v>
      </c>
      <c r="B40" s="389"/>
      <c r="C40" s="389"/>
    </row>
    <row r="41" spans="1:2" ht="21" customHeight="1">
      <c r="A41" s="132" t="s">
        <v>185</v>
      </c>
      <c r="B41" s="59" t="s">
        <v>186</v>
      </c>
    </row>
    <row r="42" spans="1:3" ht="16.5" customHeight="1">
      <c r="A42" s="132" t="s">
        <v>187</v>
      </c>
      <c r="B42" s="59" t="s">
        <v>188</v>
      </c>
      <c r="C42" s="555">
        <v>1800000</v>
      </c>
    </row>
    <row r="43" spans="1:2" ht="15" customHeight="1">
      <c r="A43" s="132" t="s">
        <v>189</v>
      </c>
      <c r="B43" s="137" t="s">
        <v>190</v>
      </c>
    </row>
    <row r="44" spans="1:2" ht="30" customHeight="1">
      <c r="A44" s="132"/>
      <c r="B44" s="96" t="s">
        <v>191</v>
      </c>
    </row>
    <row r="45" spans="1:2" ht="15.75" customHeight="1">
      <c r="A45" s="132"/>
      <c r="B45" s="54" t="s">
        <v>192</v>
      </c>
    </row>
    <row r="46" spans="1:5" ht="32.25" customHeight="1">
      <c r="A46" s="138"/>
      <c r="B46" s="139" t="s">
        <v>193</v>
      </c>
      <c r="C46" s="557">
        <f>SUM(C41:C45)</f>
        <v>1800000</v>
      </c>
      <c r="E46" s="80"/>
    </row>
    <row r="47" spans="1:3" ht="21" customHeight="1">
      <c r="A47" s="132" t="s">
        <v>194</v>
      </c>
      <c r="B47" s="59" t="s">
        <v>195</v>
      </c>
      <c r="C47" s="555">
        <v>1016000</v>
      </c>
    </row>
    <row r="48" spans="1:3" ht="21" customHeight="1">
      <c r="A48" s="132" t="s">
        <v>196</v>
      </c>
      <c r="B48" s="59" t="s">
        <v>197</v>
      </c>
      <c r="C48" s="555">
        <v>1160000</v>
      </c>
    </row>
    <row r="49" spans="1:2" ht="18.75" customHeight="1">
      <c r="A49" s="132" t="s">
        <v>198</v>
      </c>
      <c r="B49" s="137" t="s">
        <v>199</v>
      </c>
    </row>
    <row r="50" spans="1:2" ht="33" customHeight="1">
      <c r="A50" s="132"/>
      <c r="B50" s="96" t="s">
        <v>200</v>
      </c>
    </row>
    <row r="51" spans="1:2" ht="18" customHeight="1">
      <c r="A51" s="132"/>
      <c r="B51" s="141" t="s">
        <v>201</v>
      </c>
    </row>
    <row r="52" spans="1:2" ht="18" customHeight="1">
      <c r="A52" s="132"/>
      <c r="B52" s="141" t="s">
        <v>182</v>
      </c>
    </row>
    <row r="53" spans="1:6" s="9" customFormat="1" ht="27" customHeight="1" thickBot="1">
      <c r="A53" s="138"/>
      <c r="B53" s="139" t="s">
        <v>202</v>
      </c>
      <c r="C53" s="557">
        <f>SUM(C47:C52)</f>
        <v>2176000</v>
      </c>
      <c r="F53" s="142"/>
    </row>
    <row r="54" spans="1:3" s="9" customFormat="1" ht="27" customHeight="1" thickBot="1">
      <c r="A54" s="143"/>
      <c r="B54" s="144" t="s">
        <v>203</v>
      </c>
      <c r="C54" s="563">
        <f>C23+C46</f>
        <v>22529343</v>
      </c>
    </row>
    <row r="55" spans="1:6" s="9" customFormat="1" ht="27" customHeight="1" thickBot="1">
      <c r="A55" s="143"/>
      <c r="B55" s="144" t="s">
        <v>204</v>
      </c>
      <c r="C55" s="563">
        <f>C33+C53</f>
        <v>25350897</v>
      </c>
      <c r="F55" s="142"/>
    </row>
    <row r="56" spans="1:3" s="9" customFormat="1" ht="15.75">
      <c r="A56" s="145"/>
      <c r="B56" s="146"/>
      <c r="C56" s="562"/>
    </row>
    <row r="57" spans="1:3" s="147" customFormat="1" ht="16.5" thickBot="1">
      <c r="A57" s="146"/>
      <c r="B57" s="155"/>
      <c r="C57" s="558"/>
    </row>
    <row r="58" spans="1:3" s="147" customFormat="1" ht="19.5" customHeight="1">
      <c r="A58" s="133" t="s">
        <v>25</v>
      </c>
      <c r="B58" s="384" t="s">
        <v>0</v>
      </c>
      <c r="C58" s="561" t="s">
        <v>16</v>
      </c>
    </row>
    <row r="59" spans="1:3" s="147" customFormat="1" ht="15.75">
      <c r="A59" s="123"/>
      <c r="B59" s="385"/>
      <c r="C59" s="560"/>
    </row>
    <row r="60" spans="1:3" s="147" customFormat="1" ht="12" customHeight="1" thickBot="1">
      <c r="A60" s="126" t="s">
        <v>26</v>
      </c>
      <c r="B60" s="386"/>
      <c r="C60" s="559" t="s">
        <v>7</v>
      </c>
    </row>
    <row r="61" spans="1:3" s="147" customFormat="1" ht="15.75">
      <c r="A61" s="146"/>
      <c r="B61" s="155"/>
      <c r="C61" s="558"/>
    </row>
    <row r="62" spans="1:3" ht="15" customHeight="1">
      <c r="A62" s="387" t="s">
        <v>205</v>
      </c>
      <c r="B62" s="387"/>
      <c r="C62" s="387"/>
    </row>
    <row r="63" spans="1:3" ht="15" customHeight="1">
      <c r="A63" s="148"/>
      <c r="B63" s="148"/>
      <c r="C63" s="148"/>
    </row>
    <row r="64" spans="1:3" ht="20.25" customHeight="1">
      <c r="A64" s="138" t="s">
        <v>206</v>
      </c>
      <c r="B64" s="149" t="s">
        <v>207</v>
      </c>
      <c r="C64" s="557">
        <f>913446+2821554</f>
        <v>3735000</v>
      </c>
    </row>
    <row r="65" spans="1:3" ht="21" customHeight="1">
      <c r="A65" s="138"/>
      <c r="B65" s="262" t="s">
        <v>208</v>
      </c>
      <c r="C65" s="556">
        <f>SUM(C64:C64)</f>
        <v>3735000</v>
      </c>
    </row>
    <row r="66" spans="1:3" ht="15.75">
      <c r="A66" s="135" t="s">
        <v>209</v>
      </c>
      <c r="B66" s="149" t="s">
        <v>401</v>
      </c>
      <c r="C66" s="557">
        <v>913446</v>
      </c>
    </row>
    <row r="67" spans="1:3" s="150" customFormat="1" ht="27" customHeight="1" thickBot="1">
      <c r="A67" s="138"/>
      <c r="B67" s="262" t="s">
        <v>211</v>
      </c>
      <c r="C67" s="556">
        <f>SUM(C66:C66)</f>
        <v>913446</v>
      </c>
    </row>
    <row r="68" spans="1:5" s="150" customFormat="1" ht="27" customHeight="1" thickBot="1">
      <c r="A68" s="151"/>
      <c r="B68" s="152" t="s">
        <v>212</v>
      </c>
      <c r="C68" s="153">
        <f>C54+C65</f>
        <v>26264343</v>
      </c>
      <c r="E68" s="154"/>
    </row>
    <row r="69" spans="1:5" ht="27" customHeight="1" thickBot="1">
      <c r="A69" s="151"/>
      <c r="B69" s="152" t="s">
        <v>213</v>
      </c>
      <c r="C69" s="153">
        <f>C55+C67</f>
        <v>26264343</v>
      </c>
      <c r="E69" s="154"/>
    </row>
  </sheetData>
  <sheetProtection/>
  <mergeCells count="12">
    <mergeCell ref="A36:C36"/>
    <mergeCell ref="A40:C40"/>
    <mergeCell ref="A1:C1"/>
    <mergeCell ref="A2:B2"/>
    <mergeCell ref="A5:C5"/>
    <mergeCell ref="A6:C6"/>
    <mergeCell ref="B58:B60"/>
    <mergeCell ref="A62:C62"/>
    <mergeCell ref="A7:C7"/>
    <mergeCell ref="A8:C8"/>
    <mergeCell ref="A9:C9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5.125" style="54" customWidth="1"/>
    <col min="2" max="2" width="43.625" style="54" customWidth="1"/>
    <col min="3" max="15" width="15.375" style="490" customWidth="1"/>
    <col min="16" max="16" width="12.625" style="54" bestFit="1" customWidth="1"/>
    <col min="17" max="16384" width="9.125" style="54" customWidth="1"/>
  </cols>
  <sheetData>
    <row r="1" spans="3:15" s="258" customFormat="1" ht="15.75"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1:15" s="81" customFormat="1" ht="15.75">
      <c r="A2" s="534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</row>
    <row r="3" spans="1:15" ht="15.75">
      <c r="A3" s="533" t="s">
        <v>460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2:15" ht="15.75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15.75"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2:15" ht="15.75">
      <c r="B6" s="283" t="s">
        <v>342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2:15" ht="15.75">
      <c r="B7" s="283" t="s">
        <v>230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2:15" ht="15.75">
      <c r="B8" s="283" t="s">
        <v>378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3:15" ht="16.5" thickBot="1">
      <c r="C9" s="489"/>
      <c r="D9" s="489"/>
      <c r="E9" s="489"/>
      <c r="F9" s="600"/>
      <c r="G9" s="489"/>
      <c r="H9" s="489"/>
      <c r="I9" s="489"/>
      <c r="J9" s="489"/>
      <c r="O9" s="599" t="s">
        <v>433</v>
      </c>
    </row>
    <row r="10" spans="1:15" ht="15.75">
      <c r="A10" s="180" t="s">
        <v>25</v>
      </c>
      <c r="B10" s="181"/>
      <c r="C10" s="598"/>
      <c r="D10" s="597"/>
      <c r="E10" s="596"/>
      <c r="F10" s="595"/>
      <c r="G10" s="595"/>
      <c r="H10" s="595"/>
      <c r="I10" s="595"/>
      <c r="J10" s="595"/>
      <c r="K10" s="594"/>
      <c r="L10" s="594"/>
      <c r="M10" s="594"/>
      <c r="N10" s="593"/>
      <c r="O10" s="592"/>
    </row>
    <row r="11" spans="1:15" ht="15.75">
      <c r="A11" s="182"/>
      <c r="B11" s="183" t="s">
        <v>0</v>
      </c>
      <c r="C11" s="591" t="s">
        <v>231</v>
      </c>
      <c r="D11" s="590" t="s">
        <v>232</v>
      </c>
      <c r="E11" s="588" t="s">
        <v>233</v>
      </c>
      <c r="F11" s="589" t="s">
        <v>234</v>
      </c>
      <c r="G11" s="589" t="s">
        <v>235</v>
      </c>
      <c r="H11" s="589" t="s">
        <v>236</v>
      </c>
      <c r="I11" s="589" t="s">
        <v>237</v>
      </c>
      <c r="J11" s="589" t="s">
        <v>238</v>
      </c>
      <c r="K11" s="589" t="s">
        <v>239</v>
      </c>
      <c r="L11" s="589" t="s">
        <v>240</v>
      </c>
      <c r="M11" s="589" t="s">
        <v>241</v>
      </c>
      <c r="N11" s="588" t="s">
        <v>242</v>
      </c>
      <c r="O11" s="560" t="s">
        <v>227</v>
      </c>
    </row>
    <row r="12" spans="1:15" ht="16.5" thickBot="1">
      <c r="A12" s="184" t="s">
        <v>26</v>
      </c>
      <c r="B12" s="185"/>
      <c r="C12" s="584"/>
      <c r="D12" s="587"/>
      <c r="E12" s="585"/>
      <c r="F12" s="586"/>
      <c r="G12" s="586"/>
      <c r="H12" s="586"/>
      <c r="I12" s="586"/>
      <c r="J12" s="586"/>
      <c r="K12" s="586"/>
      <c r="L12" s="586"/>
      <c r="M12" s="586"/>
      <c r="N12" s="585"/>
      <c r="O12" s="584"/>
    </row>
    <row r="13" spans="1:15" ht="28.5" customHeight="1">
      <c r="A13" s="186"/>
      <c r="B13" s="187" t="s">
        <v>243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5"/>
    </row>
    <row r="14" spans="1:15" ht="28.5" customHeight="1">
      <c r="A14" s="186" t="s">
        <v>27</v>
      </c>
      <c r="B14" s="187" t="s">
        <v>244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5"/>
    </row>
    <row r="15" spans="1:15" ht="28.5" customHeight="1">
      <c r="A15" s="186"/>
      <c r="B15" s="187" t="s">
        <v>245</v>
      </c>
      <c r="C15" s="576">
        <v>852000</v>
      </c>
      <c r="D15" s="576">
        <f>1386000+48</f>
        <v>1386048</v>
      </c>
      <c r="E15" s="576">
        <v>1386000</v>
      </c>
      <c r="F15" s="576">
        <f>1386000+24003+67818</f>
        <v>1477821</v>
      </c>
      <c r="G15" s="576">
        <v>1386000</v>
      </c>
      <c r="H15" s="576">
        <v>1386000</v>
      </c>
      <c r="I15" s="576">
        <v>1386000</v>
      </c>
      <c r="J15" s="576">
        <v>1386000</v>
      </c>
      <c r="K15" s="576">
        <v>1386000</v>
      </c>
      <c r="L15" s="576">
        <v>1386000</v>
      </c>
      <c r="M15" s="576">
        <v>1386000</v>
      </c>
      <c r="N15" s="576">
        <v>1386000</v>
      </c>
      <c r="O15" s="575">
        <f>SUM(C15:N15)</f>
        <v>16189869</v>
      </c>
    </row>
    <row r="16" spans="1:15" ht="28.5" customHeight="1">
      <c r="A16" s="186"/>
      <c r="B16" s="187" t="s">
        <v>246</v>
      </c>
      <c r="C16" s="576">
        <f>2000+39000</f>
        <v>41000</v>
      </c>
      <c r="D16" s="576"/>
      <c r="E16" s="576"/>
      <c r="F16" s="576"/>
      <c r="G16" s="576">
        <v>632792</v>
      </c>
      <c r="H16" s="576">
        <f>140000+179682</f>
        <v>319682</v>
      </c>
      <c r="I16" s="576"/>
      <c r="J16" s="576">
        <v>38000</v>
      </c>
      <c r="K16" s="576">
        <v>725000</v>
      </c>
      <c r="L16" s="576"/>
      <c r="M16" s="576">
        <v>38000</v>
      </c>
      <c r="N16" s="576">
        <v>735000</v>
      </c>
      <c r="O16" s="575">
        <f>SUM(C16:N16)</f>
        <v>2529474</v>
      </c>
    </row>
    <row r="17" spans="1:15" ht="28.5" customHeight="1">
      <c r="A17" s="186" t="s">
        <v>21</v>
      </c>
      <c r="B17" s="187" t="s">
        <v>247</v>
      </c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5">
        <f>SUM(C17:N17)</f>
        <v>0</v>
      </c>
    </row>
    <row r="18" spans="1:15" ht="15.75">
      <c r="A18" s="186" t="s">
        <v>28</v>
      </c>
      <c r="B18" s="187" t="s">
        <v>248</v>
      </c>
      <c r="C18" s="576">
        <v>23000</v>
      </c>
      <c r="D18" s="576">
        <v>83000</v>
      </c>
      <c r="E18" s="576">
        <v>415000</v>
      </c>
      <c r="F18" s="576">
        <v>69000</v>
      </c>
      <c r="G18" s="576">
        <v>64000</v>
      </c>
      <c r="H18" s="576">
        <v>24000</v>
      </c>
      <c r="I18" s="576">
        <v>9000</v>
      </c>
      <c r="J18" s="576">
        <v>120000</v>
      </c>
      <c r="K18" s="576">
        <v>410000</v>
      </c>
      <c r="L18" s="576">
        <v>22000</v>
      </c>
      <c r="M18" s="576">
        <v>184000</v>
      </c>
      <c r="N18" s="576">
        <v>72000</v>
      </c>
      <c r="O18" s="575">
        <f>SUM(C18:N18)</f>
        <v>1495000</v>
      </c>
    </row>
    <row r="19" spans="1:17" ht="15.75">
      <c r="A19" s="186" t="s">
        <v>68</v>
      </c>
      <c r="B19" s="187" t="s">
        <v>249</v>
      </c>
      <c r="C19" s="576">
        <v>43000</v>
      </c>
      <c r="D19" s="576">
        <v>43000</v>
      </c>
      <c r="E19" s="576">
        <v>43000</v>
      </c>
      <c r="F19" s="576">
        <v>43000</v>
      </c>
      <c r="G19" s="576">
        <v>43000</v>
      </c>
      <c r="H19" s="576">
        <v>43000</v>
      </c>
      <c r="I19" s="576">
        <v>43000</v>
      </c>
      <c r="J19" s="576">
        <v>43000</v>
      </c>
      <c r="K19" s="576">
        <v>42000</v>
      </c>
      <c r="L19" s="576">
        <v>43000</v>
      </c>
      <c r="M19" s="576">
        <v>43000</v>
      </c>
      <c r="N19" s="576">
        <v>43000</v>
      </c>
      <c r="O19" s="575">
        <f>SUM(C19:N19)</f>
        <v>515000</v>
      </c>
      <c r="P19" s="198"/>
      <c r="Q19" s="198"/>
    </row>
    <row r="20" spans="1:15" ht="15.75">
      <c r="A20" s="186" t="s">
        <v>69</v>
      </c>
      <c r="B20" s="188" t="s">
        <v>250</v>
      </c>
      <c r="C20" s="583">
        <v>1800000</v>
      </c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75">
        <f>SUM(C20:N20)</f>
        <v>1800000</v>
      </c>
    </row>
    <row r="21" spans="1:15" ht="15.75">
      <c r="A21" s="186" t="s">
        <v>74</v>
      </c>
      <c r="B21" s="188" t="s">
        <v>169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1"/>
      <c r="O21" s="575">
        <f>SUM(C21:N21)</f>
        <v>0</v>
      </c>
    </row>
    <row r="22" spans="1:15" ht="31.5">
      <c r="A22" s="186"/>
      <c r="B22" s="187" t="s">
        <v>251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80"/>
      <c r="O22" s="575">
        <f>SUM(C22:N22)</f>
        <v>0</v>
      </c>
    </row>
    <row r="23" spans="1:15" ht="17.25" customHeight="1">
      <c r="A23" s="186"/>
      <c r="B23" s="187" t="s">
        <v>252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80"/>
      <c r="O23" s="575">
        <f>SUM(C23:N23)</f>
        <v>0</v>
      </c>
    </row>
    <row r="24" spans="1:15" ht="15.75">
      <c r="A24" s="186" t="s">
        <v>175</v>
      </c>
      <c r="B24" s="188" t="s">
        <v>253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80"/>
      <c r="O24" s="575">
        <f>SUM(C24:N24)</f>
        <v>0</v>
      </c>
    </row>
    <row r="25" spans="1:15" ht="47.25">
      <c r="A25" s="186"/>
      <c r="B25" s="197" t="s">
        <v>254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80"/>
      <c r="O25" s="575">
        <f>SUM(C25:N25)</f>
        <v>0</v>
      </c>
    </row>
    <row r="26" spans="1:15" ht="15.75">
      <c r="A26" s="186"/>
      <c r="B26" s="187" t="s">
        <v>255</v>
      </c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80"/>
      <c r="O26" s="575">
        <f>SUM(C26:N26)</f>
        <v>0</v>
      </c>
    </row>
    <row r="27" spans="1:15" ht="15.75">
      <c r="A27" s="186" t="s">
        <v>177</v>
      </c>
      <c r="B27" s="188" t="s">
        <v>256</v>
      </c>
      <c r="C27" s="579">
        <v>913446</v>
      </c>
      <c r="D27" s="579"/>
      <c r="E27" s="579"/>
      <c r="F27" s="579"/>
      <c r="G27" s="579">
        <v>2821554</v>
      </c>
      <c r="H27" s="579"/>
      <c r="I27" s="579"/>
      <c r="J27" s="579"/>
      <c r="K27" s="579"/>
      <c r="L27" s="579"/>
      <c r="M27" s="579"/>
      <c r="N27" s="580"/>
      <c r="O27" s="575">
        <f>SUM(C27:N27)</f>
        <v>3735000</v>
      </c>
    </row>
    <row r="28" spans="1:15" ht="16.5" thickBot="1">
      <c r="A28" s="189" t="s">
        <v>179</v>
      </c>
      <c r="B28" s="190" t="s">
        <v>257</v>
      </c>
      <c r="C28" s="579"/>
      <c r="D28" s="579">
        <f>C48</f>
        <v>1268952</v>
      </c>
      <c r="E28" s="579">
        <f>D48</f>
        <v>1369000</v>
      </c>
      <c r="F28" s="579">
        <f>E48</f>
        <v>1088000</v>
      </c>
      <c r="G28" s="579">
        <f>F48</f>
        <v>1172000</v>
      </c>
      <c r="H28" s="579">
        <f>G48</f>
        <v>933533</v>
      </c>
      <c r="I28" s="579">
        <f>H48</f>
        <v>63533</v>
      </c>
      <c r="J28" s="579">
        <f>I48</f>
        <v>85533</v>
      </c>
      <c r="K28" s="579">
        <f>J48</f>
        <v>219533</v>
      </c>
      <c r="L28" s="579">
        <f>K48</f>
        <v>1301533</v>
      </c>
      <c r="M28" s="579">
        <f>L48</f>
        <v>1329533</v>
      </c>
      <c r="N28" s="579">
        <f>M48</f>
        <v>1255533</v>
      </c>
      <c r="O28" s="575"/>
    </row>
    <row r="29" spans="1:16" s="19" customFormat="1" ht="27.75" customHeight="1" thickBot="1">
      <c r="A29" s="191"/>
      <c r="B29" s="191" t="s">
        <v>258</v>
      </c>
      <c r="C29" s="574">
        <f>SUM(C15:C28)</f>
        <v>3672446</v>
      </c>
      <c r="D29" s="574">
        <f>SUM(D15:D28)</f>
        <v>2781000</v>
      </c>
      <c r="E29" s="574">
        <f>SUM(E15:E28)</f>
        <v>3213000</v>
      </c>
      <c r="F29" s="574">
        <f>SUM(F15:F28)</f>
        <v>2677821</v>
      </c>
      <c r="G29" s="574">
        <f>SUM(G15:G28)</f>
        <v>6119346</v>
      </c>
      <c r="H29" s="574">
        <f>SUM(H15:H28)</f>
        <v>2706215</v>
      </c>
      <c r="I29" s="574">
        <f>SUM(I15:I28)</f>
        <v>1501533</v>
      </c>
      <c r="J29" s="574">
        <f>SUM(J15:J28)</f>
        <v>1672533</v>
      </c>
      <c r="K29" s="574">
        <f>SUM(K15:K28)</f>
        <v>2782533</v>
      </c>
      <c r="L29" s="574">
        <f>SUM(L15:L28)</f>
        <v>2752533</v>
      </c>
      <c r="M29" s="574">
        <f>SUM(M15:M28)</f>
        <v>2980533</v>
      </c>
      <c r="N29" s="574">
        <f>SUM(N15:N28)</f>
        <v>3491533</v>
      </c>
      <c r="O29" s="573">
        <f>SUM(O14:O28)</f>
        <v>26264343</v>
      </c>
      <c r="P29" s="88"/>
    </row>
    <row r="30" spans="1:15" ht="15.75">
      <c r="A30" s="192"/>
      <c r="B30" s="193" t="s">
        <v>259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8"/>
    </row>
    <row r="31" spans="1:16" ht="15.75">
      <c r="A31" s="186" t="s">
        <v>185</v>
      </c>
      <c r="B31" s="188" t="s">
        <v>127</v>
      </c>
      <c r="C31" s="576">
        <v>421000</v>
      </c>
      <c r="D31" s="576">
        <v>421000</v>
      </c>
      <c r="E31" s="576">
        <v>421000</v>
      </c>
      <c r="F31" s="576">
        <f>421000+18900+53400</f>
        <v>493300</v>
      </c>
      <c r="G31" s="576">
        <f>421000+498261</f>
        <v>919261</v>
      </c>
      <c r="H31" s="576">
        <f>421000+141482</f>
        <v>562482</v>
      </c>
      <c r="I31" s="576">
        <v>421000</v>
      </c>
      <c r="J31" s="576">
        <v>421000</v>
      </c>
      <c r="K31" s="576">
        <v>421000</v>
      </c>
      <c r="L31" s="576">
        <v>421000</v>
      </c>
      <c r="M31" s="576">
        <v>415000</v>
      </c>
      <c r="N31" s="576">
        <v>421000</v>
      </c>
      <c r="O31" s="575">
        <f>SUM(C31:N31)</f>
        <v>5758043</v>
      </c>
      <c r="P31" s="198"/>
    </row>
    <row r="32" spans="1:15" ht="31.5">
      <c r="A32" s="186" t="s">
        <v>187</v>
      </c>
      <c r="B32" s="197" t="s">
        <v>260</v>
      </c>
      <c r="C32" s="576">
        <v>117000</v>
      </c>
      <c r="D32" s="576">
        <v>116000</v>
      </c>
      <c r="E32" s="576">
        <v>116000</v>
      </c>
      <c r="F32" s="576">
        <f>116000+5103+14418</f>
        <v>135521</v>
      </c>
      <c r="G32" s="576">
        <f>116000+134531</f>
        <v>250531</v>
      </c>
      <c r="H32" s="576">
        <f>116000+38200</f>
        <v>154200</v>
      </c>
      <c r="I32" s="576">
        <v>116000</v>
      </c>
      <c r="J32" s="576">
        <v>116000</v>
      </c>
      <c r="K32" s="576">
        <v>116000</v>
      </c>
      <c r="L32" s="576">
        <v>116000</v>
      </c>
      <c r="M32" s="576">
        <v>121000</v>
      </c>
      <c r="N32" s="576">
        <v>116000</v>
      </c>
      <c r="O32" s="575">
        <f>SUM(C32:N32)</f>
        <v>1590252</v>
      </c>
    </row>
    <row r="33" spans="1:17" ht="15.75">
      <c r="A33" s="186" t="s">
        <v>189</v>
      </c>
      <c r="B33" s="188" t="s">
        <v>129</v>
      </c>
      <c r="C33" s="576">
        <f>796000+48</f>
        <v>796048</v>
      </c>
      <c r="D33" s="576">
        <v>750000</v>
      </c>
      <c r="E33" s="576">
        <v>800000</v>
      </c>
      <c r="F33" s="576">
        <v>794000</v>
      </c>
      <c r="G33" s="576">
        <f>760000+63487+2000</f>
        <v>825487</v>
      </c>
      <c r="H33" s="576">
        <v>654000</v>
      </c>
      <c r="I33" s="576">
        <v>817000</v>
      </c>
      <c r="J33" s="576">
        <v>796000</v>
      </c>
      <c r="K33" s="576">
        <v>840000</v>
      </c>
      <c r="L33" s="576">
        <v>790000</v>
      </c>
      <c r="M33" s="576">
        <v>934000</v>
      </c>
      <c r="N33" s="576">
        <v>825000</v>
      </c>
      <c r="O33" s="575">
        <f>SUM(C33:N33)</f>
        <v>9621535</v>
      </c>
      <c r="Q33" s="264"/>
    </row>
    <row r="34" spans="1:15" ht="15.75">
      <c r="A34" s="186" t="s">
        <v>194</v>
      </c>
      <c r="B34" s="188" t="s">
        <v>130</v>
      </c>
      <c r="C34" s="576">
        <v>115000</v>
      </c>
      <c r="D34" s="576">
        <v>115000</v>
      </c>
      <c r="E34" s="576">
        <v>110000</v>
      </c>
      <c r="F34" s="576">
        <v>62000</v>
      </c>
      <c r="G34" s="576">
        <v>62000</v>
      </c>
      <c r="H34" s="576">
        <v>62000</v>
      </c>
      <c r="I34" s="576">
        <v>62000</v>
      </c>
      <c r="J34" s="576">
        <v>120000</v>
      </c>
      <c r="K34" s="576">
        <v>61000</v>
      </c>
      <c r="L34" s="576">
        <v>62000</v>
      </c>
      <c r="M34" s="576">
        <v>124000</v>
      </c>
      <c r="N34" s="576">
        <v>406000</v>
      </c>
      <c r="O34" s="575">
        <f>SUM(C34:N34)</f>
        <v>1361000</v>
      </c>
    </row>
    <row r="35" spans="1:15" ht="15.75">
      <c r="A35" s="186" t="s">
        <v>196</v>
      </c>
      <c r="B35" s="188" t="s">
        <v>261</v>
      </c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5"/>
    </row>
    <row r="36" spans="1:15" ht="15.75">
      <c r="A36" s="186"/>
      <c r="B36" s="577" t="s">
        <v>448</v>
      </c>
      <c r="C36" s="576"/>
      <c r="D36" s="576"/>
      <c r="E36" s="576"/>
      <c r="F36" s="576"/>
      <c r="G36" s="576">
        <v>10980</v>
      </c>
      <c r="H36" s="576"/>
      <c r="I36" s="576"/>
      <c r="J36" s="576"/>
      <c r="K36" s="576"/>
      <c r="L36" s="576"/>
      <c r="M36" s="576"/>
      <c r="N36" s="576"/>
      <c r="O36" s="575">
        <f>SUM(C36:N36)</f>
        <v>10980</v>
      </c>
    </row>
    <row r="37" spans="1:16" ht="15.75">
      <c r="A37" s="186"/>
      <c r="B37" s="188" t="s">
        <v>263</v>
      </c>
      <c r="C37" s="576">
        <v>41000</v>
      </c>
      <c r="D37" s="576">
        <f>10000</f>
        <v>10000</v>
      </c>
      <c r="E37" s="576">
        <f>43000</f>
        <v>43000</v>
      </c>
      <c r="F37" s="576">
        <f>21000</f>
        <v>21000</v>
      </c>
      <c r="G37" s="576">
        <v>46000</v>
      </c>
      <c r="H37" s="576">
        <v>50000</v>
      </c>
      <c r="I37" s="576"/>
      <c r="J37" s="576"/>
      <c r="K37" s="576">
        <f>43000</f>
        <v>43000</v>
      </c>
      <c r="L37" s="576">
        <v>34000</v>
      </c>
      <c r="M37" s="576"/>
      <c r="N37" s="576"/>
      <c r="O37" s="575">
        <f>SUM(C37:N37)</f>
        <v>288000</v>
      </c>
      <c r="P37" s="198"/>
    </row>
    <row r="38" spans="1:15" ht="15.75">
      <c r="A38" s="186" t="s">
        <v>198</v>
      </c>
      <c r="B38" s="188" t="s">
        <v>133</v>
      </c>
      <c r="C38" s="576"/>
      <c r="D38" s="576"/>
      <c r="E38" s="576">
        <v>635000</v>
      </c>
      <c r="F38" s="576"/>
      <c r="G38" s="576">
        <v>250000</v>
      </c>
      <c r="H38" s="576"/>
      <c r="I38" s="576"/>
      <c r="J38" s="576"/>
      <c r="K38" s="576"/>
      <c r="L38" s="576"/>
      <c r="M38" s="576">
        <v>131000</v>
      </c>
      <c r="N38" s="576"/>
      <c r="O38" s="575">
        <f>SUM(C38:N38)</f>
        <v>1016000</v>
      </c>
    </row>
    <row r="39" spans="1:15" ht="15.75">
      <c r="A39" s="186" t="s">
        <v>206</v>
      </c>
      <c r="B39" s="188" t="s">
        <v>45</v>
      </c>
      <c r="C39" s="576"/>
      <c r="D39" s="576"/>
      <c r="E39" s="576"/>
      <c r="F39" s="576"/>
      <c r="G39" s="576"/>
      <c r="H39" s="576">
        <v>1160000</v>
      </c>
      <c r="I39" s="576"/>
      <c r="J39" s="576"/>
      <c r="K39" s="576"/>
      <c r="L39" s="576"/>
      <c r="M39" s="576"/>
      <c r="N39" s="576"/>
      <c r="O39" s="575">
        <f>SUM(C39:N39)</f>
        <v>1160000</v>
      </c>
    </row>
    <row r="40" spans="1:15" ht="20.25" customHeight="1">
      <c r="A40" s="186" t="s">
        <v>209</v>
      </c>
      <c r="B40" s="188" t="s">
        <v>199</v>
      </c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5">
        <f>SUM(C40:N40)</f>
        <v>0</v>
      </c>
    </row>
    <row r="41" spans="1:15" ht="20.25" customHeight="1">
      <c r="A41" s="186"/>
      <c r="B41" s="188" t="s">
        <v>262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5">
        <f>SUM(C41:N41)</f>
        <v>0</v>
      </c>
    </row>
    <row r="42" spans="1:15" ht="15.75">
      <c r="A42" s="186"/>
      <c r="B42" s="188" t="s">
        <v>263</v>
      </c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5">
        <f>SUM(C42:N42)</f>
        <v>0</v>
      </c>
    </row>
    <row r="43" spans="1:15" ht="15.75">
      <c r="A43" s="186" t="s">
        <v>210</v>
      </c>
      <c r="B43" s="188" t="s">
        <v>126</v>
      </c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5">
        <f>SUM(C43:N43)</f>
        <v>0</v>
      </c>
    </row>
    <row r="44" spans="1:15" ht="15.75">
      <c r="A44" s="186"/>
      <c r="B44" s="188" t="s">
        <v>402</v>
      </c>
      <c r="C44" s="576">
        <v>913446</v>
      </c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5">
        <f>SUM(C44:N44)</f>
        <v>913446</v>
      </c>
    </row>
    <row r="45" spans="1:15" ht="15.75">
      <c r="A45" s="186"/>
      <c r="B45" s="188" t="s">
        <v>264</v>
      </c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5">
        <f>SUM(C45:N45)</f>
        <v>0</v>
      </c>
    </row>
    <row r="46" spans="1:16" ht="16.5" thickBot="1">
      <c r="A46" s="186" t="s">
        <v>265</v>
      </c>
      <c r="B46" s="188" t="s">
        <v>447</v>
      </c>
      <c r="C46" s="576"/>
      <c r="D46" s="576"/>
      <c r="E46" s="576"/>
      <c r="F46" s="576"/>
      <c r="G46" s="576">
        <v>2821554</v>
      </c>
      <c r="H46" s="576"/>
      <c r="I46" s="576"/>
      <c r="J46" s="576"/>
      <c r="K46" s="576"/>
      <c r="L46" s="576"/>
      <c r="M46" s="576"/>
      <c r="N46" s="576">
        <f>1800000-76467</f>
        <v>1723533</v>
      </c>
      <c r="O46" s="575">
        <f>SUM(C46:N46)</f>
        <v>4545087</v>
      </c>
      <c r="P46" s="198"/>
    </row>
    <row r="47" spans="1:19" s="19" customFormat="1" ht="24" customHeight="1" thickBot="1">
      <c r="A47" s="191"/>
      <c r="B47" s="191" t="s">
        <v>266</v>
      </c>
      <c r="C47" s="574">
        <f>SUM(C31:C46)</f>
        <v>2403494</v>
      </c>
      <c r="D47" s="574">
        <f>SUM(D31:D46)</f>
        <v>1412000</v>
      </c>
      <c r="E47" s="574">
        <f>SUM(E31:E46)</f>
        <v>2125000</v>
      </c>
      <c r="F47" s="574">
        <f>SUM(F31:F46)</f>
        <v>1505821</v>
      </c>
      <c r="G47" s="574">
        <f>SUM(G31:G46)</f>
        <v>5185813</v>
      </c>
      <c r="H47" s="574">
        <f>SUM(H31:H46)</f>
        <v>2642682</v>
      </c>
      <c r="I47" s="574">
        <f>SUM(I31:I46)</f>
        <v>1416000</v>
      </c>
      <c r="J47" s="574">
        <f>SUM(J31:J46)</f>
        <v>1453000</v>
      </c>
      <c r="K47" s="574">
        <f>SUM(K31:K46)</f>
        <v>1481000</v>
      </c>
      <c r="L47" s="574">
        <f>SUM(L31:L46)</f>
        <v>1423000</v>
      </c>
      <c r="M47" s="574">
        <f>SUM(M31:M46)</f>
        <v>1725000</v>
      </c>
      <c r="N47" s="574">
        <f>SUM(N31:N46)</f>
        <v>3491533</v>
      </c>
      <c r="O47" s="573">
        <f>SUM(O31:O46)</f>
        <v>26264343</v>
      </c>
      <c r="S47" s="194"/>
    </row>
    <row r="48" spans="1:15" ht="26.25" customHeight="1" thickBot="1">
      <c r="A48" s="195"/>
      <c r="B48" s="196" t="s">
        <v>267</v>
      </c>
      <c r="C48" s="572">
        <f>C29-C47</f>
        <v>1268952</v>
      </c>
      <c r="D48" s="572">
        <f>D29-D47</f>
        <v>1369000</v>
      </c>
      <c r="E48" s="572">
        <f>E29-E47</f>
        <v>1088000</v>
      </c>
      <c r="F48" s="572">
        <f>F29-F47</f>
        <v>1172000</v>
      </c>
      <c r="G48" s="572">
        <f>G29-G47</f>
        <v>933533</v>
      </c>
      <c r="H48" s="572">
        <f>H29-H47</f>
        <v>63533</v>
      </c>
      <c r="I48" s="572">
        <f>I29-I47</f>
        <v>85533</v>
      </c>
      <c r="J48" s="572">
        <f>J29-J47</f>
        <v>219533</v>
      </c>
      <c r="K48" s="572">
        <f>K29-K47</f>
        <v>1301533</v>
      </c>
      <c r="L48" s="572">
        <f>L29-L47</f>
        <v>1329533</v>
      </c>
      <c r="M48" s="572">
        <f>M29-M47</f>
        <v>1255533</v>
      </c>
      <c r="N48" s="572">
        <f>N29-N47</f>
        <v>0</v>
      </c>
      <c r="O48" s="571"/>
    </row>
    <row r="50" spans="3:14" ht="15.75"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</row>
  </sheetData>
  <sheetProtection/>
  <mergeCells count="7">
    <mergeCell ref="B8:O8"/>
    <mergeCell ref="B4:O4"/>
    <mergeCell ref="B5:O5"/>
    <mergeCell ref="B6:O6"/>
    <mergeCell ref="B7:O7"/>
    <mergeCell ref="A2:O2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26" customWidth="1"/>
    <col min="2" max="2" width="56.25390625" style="26" customWidth="1"/>
    <col min="3" max="3" width="17.875" style="26" customWidth="1"/>
    <col min="4" max="4" width="4.875" style="26" customWidth="1"/>
    <col min="5" max="16384" width="9.125" style="26" customWidth="1"/>
  </cols>
  <sheetData>
    <row r="1" spans="1:5" ht="15.75">
      <c r="A1" s="81" t="s">
        <v>425</v>
      </c>
      <c r="B1" s="81"/>
      <c r="C1" s="81"/>
      <c r="D1" s="81"/>
      <c r="E1" s="25"/>
    </row>
    <row r="2" spans="1:5" ht="15.75">
      <c r="A2" s="27"/>
      <c r="B2" s="27"/>
      <c r="C2" s="27"/>
      <c r="D2" s="28"/>
      <c r="E2" s="25"/>
    </row>
    <row r="3" spans="1:5" ht="12.75" customHeight="1">
      <c r="A3" s="28"/>
      <c r="B3" s="28"/>
      <c r="C3" s="28"/>
      <c r="D3" s="28"/>
      <c r="E3" s="25"/>
    </row>
    <row r="4" spans="1:5" ht="15.75">
      <c r="A4" s="390" t="s">
        <v>342</v>
      </c>
      <c r="B4" s="390"/>
      <c r="C4" s="390"/>
      <c r="D4" s="390"/>
      <c r="E4" s="25"/>
    </row>
    <row r="5" spans="1:5" ht="15.75">
      <c r="A5" s="390" t="s">
        <v>362</v>
      </c>
      <c r="B5" s="390"/>
      <c r="C5" s="390"/>
      <c r="D5" s="390"/>
      <c r="E5" s="25"/>
    </row>
    <row r="6" spans="1:5" ht="15.75">
      <c r="A6" s="390" t="s">
        <v>393</v>
      </c>
      <c r="B6" s="390"/>
      <c r="C6" s="390"/>
      <c r="D6" s="390"/>
      <c r="E6" s="25"/>
    </row>
    <row r="7" spans="1:5" ht="15.75">
      <c r="A7" s="27"/>
      <c r="B7" s="27"/>
      <c r="C7" s="27"/>
      <c r="D7" s="25"/>
      <c r="E7" s="25"/>
    </row>
    <row r="8" spans="1:5" ht="15.75">
      <c r="A8" s="27"/>
      <c r="B8" s="27"/>
      <c r="C8" s="27"/>
      <c r="D8" s="25"/>
      <c r="E8" s="25"/>
    </row>
    <row r="9" spans="1:5" ht="15.75">
      <c r="A9" s="27"/>
      <c r="B9" s="27"/>
      <c r="C9" s="27"/>
      <c r="D9" s="25"/>
      <c r="E9" s="25"/>
    </row>
    <row r="10" spans="1:5" ht="15.75">
      <c r="A10" s="27"/>
      <c r="B10" s="27"/>
      <c r="C10" s="27"/>
      <c r="D10" s="25"/>
      <c r="E10" s="25"/>
    </row>
    <row r="11" spans="1:5" ht="15.75">
      <c r="A11" s="27"/>
      <c r="B11" s="29" t="s">
        <v>9</v>
      </c>
      <c r="C11" s="27"/>
      <c r="D11" s="25"/>
      <c r="E11" s="25"/>
    </row>
    <row r="12" spans="1:5" ht="10.5" customHeight="1">
      <c r="A12" s="27"/>
      <c r="B12" s="29"/>
      <c r="C12" s="27"/>
      <c r="D12" s="25"/>
      <c r="E12" s="25"/>
    </row>
    <row r="13" spans="1:5" ht="12" customHeight="1">
      <c r="A13" s="27"/>
      <c r="B13" s="29"/>
      <c r="C13" s="30"/>
      <c r="D13" s="25"/>
      <c r="E13" s="25"/>
    </row>
    <row r="14" spans="1:3" s="34" customFormat="1" ht="15">
      <c r="A14" s="31"/>
      <c r="B14" s="32" t="s">
        <v>10</v>
      </c>
      <c r="C14" s="33"/>
    </row>
    <row r="15" spans="1:5" ht="19.5" customHeight="1">
      <c r="A15" s="35"/>
      <c r="B15" s="25" t="s">
        <v>11</v>
      </c>
      <c r="C15" s="36">
        <v>1740000</v>
      </c>
      <c r="D15" s="25" t="s">
        <v>1</v>
      </c>
      <c r="E15" s="25"/>
    </row>
    <row r="16" spans="1:5" ht="19.5" customHeight="1">
      <c r="A16" s="25"/>
      <c r="B16" s="28" t="s">
        <v>12</v>
      </c>
      <c r="C16" s="37">
        <f>SUM(C15)</f>
        <v>1740000</v>
      </c>
      <c r="D16" s="28" t="s">
        <v>1</v>
      </c>
      <c r="E16" s="25"/>
    </row>
    <row r="17" spans="1:5" ht="19.5" customHeight="1">
      <c r="A17" s="25"/>
      <c r="B17" s="28"/>
      <c r="C17" s="37"/>
      <c r="D17" s="28"/>
      <c r="E17" s="25"/>
    </row>
    <row r="18" spans="1:5" ht="19.5" customHeight="1">
      <c r="A18" s="25"/>
      <c r="B18" s="28"/>
      <c r="C18" s="37"/>
      <c r="D18" s="28"/>
      <c r="E18" s="25"/>
    </row>
    <row r="19" spans="1:5" ht="10.5" customHeight="1">
      <c r="A19" s="25"/>
      <c r="B19" s="28"/>
      <c r="C19" s="37"/>
      <c r="D19" s="28"/>
      <c r="E19" s="25"/>
    </row>
    <row r="20" spans="1:5" ht="15.75">
      <c r="A20" s="25"/>
      <c r="B20" s="38"/>
      <c r="C20" s="37"/>
      <c r="D20" s="25"/>
      <c r="E20" s="25"/>
    </row>
    <row r="21" spans="1:5" ht="18">
      <c r="A21" s="25"/>
      <c r="B21" s="25"/>
      <c r="C21" s="39"/>
      <c r="D21" s="25"/>
      <c r="E21" s="25"/>
    </row>
    <row r="22" spans="1:5" s="40" customFormat="1" ht="15.75">
      <c r="A22" s="28"/>
      <c r="B22" s="28"/>
      <c r="C22" s="37"/>
      <c r="D22" s="28"/>
      <c r="E22" s="28"/>
    </row>
    <row r="23" spans="1:5" ht="15.75">
      <c r="A23" s="25"/>
      <c r="B23" s="25"/>
      <c r="C23" s="25"/>
      <c r="D23" s="25"/>
      <c r="E23" s="25"/>
    </row>
    <row r="24" spans="1:5" ht="15.75">
      <c r="A24" s="25"/>
      <c r="B24" s="70"/>
      <c r="C24" s="25"/>
      <c r="D24" s="25"/>
      <c r="E24" s="25"/>
    </row>
    <row r="25" spans="1:5" ht="15.75">
      <c r="A25" s="25"/>
      <c r="B25" s="25"/>
      <c r="C25" s="25"/>
      <c r="D25" s="25"/>
      <c r="E25" s="25"/>
    </row>
    <row r="26" spans="1:5" ht="15.75">
      <c r="A26" s="25"/>
      <c r="B26" s="25"/>
      <c r="C26" s="25"/>
      <c r="D26" s="25"/>
      <c r="E26" s="25"/>
    </row>
    <row r="27" spans="1:5" ht="15.75">
      <c r="A27" s="25"/>
      <c r="B27" s="25"/>
      <c r="C27" s="25"/>
      <c r="D27" s="25"/>
      <c r="E27" s="25"/>
    </row>
    <row r="28" spans="1:5" ht="15.75">
      <c r="A28" s="25"/>
      <c r="B28" s="25"/>
      <c r="C28" s="25"/>
      <c r="D28" s="25"/>
      <c r="E28" s="25"/>
    </row>
    <row r="29" spans="1:5" ht="15.75">
      <c r="A29" s="25"/>
      <c r="B29" s="25"/>
      <c r="C29" s="25"/>
      <c r="D29" s="25"/>
      <c r="E29" s="25"/>
    </row>
    <row r="30" spans="1:5" ht="15.75">
      <c r="A30" s="25"/>
      <c r="B30" s="25"/>
      <c r="C30" s="25"/>
      <c r="D30" s="25"/>
      <c r="E30" s="25"/>
    </row>
    <row r="31" spans="1:5" ht="15.75">
      <c r="A31" s="25"/>
      <c r="B31" s="25"/>
      <c r="C31" s="25"/>
      <c r="D31" s="25"/>
      <c r="E31" s="25"/>
    </row>
    <row r="32" spans="1:5" ht="15.75">
      <c r="A32" s="25"/>
      <c r="B32" s="25"/>
      <c r="C32" s="25"/>
      <c r="D32" s="25"/>
      <c r="E32" s="25"/>
    </row>
  </sheetData>
  <sheetProtection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67">
      <selection activeCell="A5" sqref="A5:M5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462"/>
      <c r="L1" s="462"/>
      <c r="M1" s="462"/>
    </row>
    <row r="2" spans="1:13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5.75">
      <c r="A3" s="119" t="s">
        <v>426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5.75">
      <c r="A4" s="119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s="54" customFormat="1" ht="15.75">
      <c r="A5" s="283" t="s">
        <v>342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s="54" customFormat="1" ht="15.75">
      <c r="A6" s="283" t="s">
        <v>274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3" s="54" customFormat="1" ht="15.75">
      <c r="A7" s="283" t="s">
        <v>378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3" ht="12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3" s="54" customFormat="1" ht="15.75">
      <c r="A9" s="203" t="s">
        <v>275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0" spans="1:13" ht="12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15.75">
      <c r="A11" s="204" t="s">
        <v>276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2" customHeight="1" thickBo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ht="16.5" thickBot="1">
      <c r="A13" s="409" t="s">
        <v>277</v>
      </c>
      <c r="B13" s="410"/>
      <c r="C13" s="410"/>
      <c r="D13" s="456" t="s">
        <v>278</v>
      </c>
      <c r="E13" s="457"/>
      <c r="F13" s="458"/>
      <c r="G13" s="456" t="s">
        <v>279</v>
      </c>
      <c r="H13" s="457"/>
      <c r="I13" s="458"/>
      <c r="J13" s="456" t="s">
        <v>280</v>
      </c>
      <c r="K13" s="457"/>
      <c r="L13" s="458"/>
      <c r="M13" s="415" t="s">
        <v>281</v>
      </c>
    </row>
    <row r="14" spans="1:13" ht="15.75">
      <c r="A14" s="411"/>
      <c r="B14" s="412"/>
      <c r="C14" s="412"/>
      <c r="D14" s="205" t="s">
        <v>282</v>
      </c>
      <c r="E14" s="206" t="s">
        <v>283</v>
      </c>
      <c r="F14" s="207" t="s">
        <v>284</v>
      </c>
      <c r="G14" s="206" t="s">
        <v>285</v>
      </c>
      <c r="H14" s="206" t="s">
        <v>283</v>
      </c>
      <c r="I14" s="207" t="s">
        <v>286</v>
      </c>
      <c r="J14" s="206" t="s">
        <v>285</v>
      </c>
      <c r="K14" s="207" t="s">
        <v>283</v>
      </c>
      <c r="L14" s="206" t="s">
        <v>286</v>
      </c>
      <c r="M14" s="416"/>
    </row>
    <row r="15" spans="1:13" ht="16.5" thickBot="1">
      <c r="A15" s="411"/>
      <c r="B15" s="412"/>
      <c r="C15" s="412"/>
      <c r="D15" s="208" t="s">
        <v>287</v>
      </c>
      <c r="E15" s="209" t="s">
        <v>288</v>
      </c>
      <c r="F15" s="210" t="s">
        <v>5</v>
      </c>
      <c r="G15" s="211" t="s">
        <v>287</v>
      </c>
      <c r="H15" s="209" t="s">
        <v>288</v>
      </c>
      <c r="I15" s="210" t="s">
        <v>5</v>
      </c>
      <c r="J15" s="211" t="s">
        <v>287</v>
      </c>
      <c r="K15" s="210" t="s">
        <v>288</v>
      </c>
      <c r="L15" s="209" t="s">
        <v>5</v>
      </c>
      <c r="M15" s="417"/>
    </row>
    <row r="16" spans="1:13" ht="7.5" customHeight="1">
      <c r="A16" s="469"/>
      <c r="B16" s="470"/>
      <c r="C16" s="471"/>
      <c r="D16" s="453"/>
      <c r="E16" s="437"/>
      <c r="F16" s="440"/>
      <c r="G16" s="463"/>
      <c r="H16" s="466"/>
      <c r="I16" s="460"/>
      <c r="J16" s="437"/>
      <c r="K16" s="437"/>
      <c r="L16" s="437"/>
      <c r="M16" s="442"/>
    </row>
    <row r="17" spans="1:13" ht="7.5" customHeight="1">
      <c r="A17" s="472"/>
      <c r="B17" s="473"/>
      <c r="C17" s="474"/>
      <c r="D17" s="454"/>
      <c r="E17" s="401"/>
      <c r="F17" s="418"/>
      <c r="G17" s="464"/>
      <c r="H17" s="467"/>
      <c r="I17" s="401"/>
      <c r="J17" s="401"/>
      <c r="K17" s="401"/>
      <c r="L17" s="401"/>
      <c r="M17" s="401"/>
    </row>
    <row r="18" spans="1:13" ht="15.75" customHeight="1" thickBot="1">
      <c r="A18" s="475"/>
      <c r="B18" s="476"/>
      <c r="C18" s="477"/>
      <c r="D18" s="455"/>
      <c r="E18" s="438"/>
      <c r="F18" s="441"/>
      <c r="G18" s="465"/>
      <c r="H18" s="468"/>
      <c r="I18" s="461"/>
      <c r="J18" s="438"/>
      <c r="K18" s="438"/>
      <c r="L18" s="438"/>
      <c r="M18" s="438"/>
    </row>
    <row r="19" spans="1:13" s="95" customFormat="1" ht="12.75" customHeight="1">
      <c r="A19" s="405" t="s">
        <v>2</v>
      </c>
      <c r="B19" s="430"/>
      <c r="C19" s="406"/>
      <c r="D19" s="433"/>
      <c r="E19" s="433"/>
      <c r="F19" s="435">
        <f>SUM(F16)</f>
        <v>0</v>
      </c>
      <c r="G19" s="433"/>
      <c r="H19" s="433"/>
      <c r="I19" s="433"/>
      <c r="J19" s="433"/>
      <c r="K19" s="433"/>
      <c r="L19" s="433"/>
      <c r="M19" s="459">
        <f>M16</f>
        <v>0</v>
      </c>
    </row>
    <row r="20" spans="1:13" s="95" customFormat="1" ht="13.5" customHeight="1" thickBot="1">
      <c r="A20" s="407"/>
      <c r="B20" s="431"/>
      <c r="C20" s="408"/>
      <c r="D20" s="434"/>
      <c r="E20" s="434"/>
      <c r="F20" s="436"/>
      <c r="G20" s="434"/>
      <c r="H20" s="434"/>
      <c r="I20" s="434"/>
      <c r="J20" s="434"/>
      <c r="K20" s="434"/>
      <c r="L20" s="434"/>
      <c r="M20" s="434"/>
    </row>
    <row r="21" spans="1:13" ht="12" customHeight="1">
      <c r="A21" s="202"/>
      <c r="B21" s="202"/>
      <c r="C21" s="202"/>
      <c r="D21" s="202"/>
      <c r="E21" s="202"/>
      <c r="F21" s="212"/>
      <c r="G21" s="202"/>
      <c r="H21" s="202"/>
      <c r="I21" s="202"/>
      <c r="J21" s="202"/>
      <c r="K21" s="202"/>
      <c r="L21" s="202"/>
      <c r="M21" s="202"/>
    </row>
    <row r="22" spans="1:6" s="204" customFormat="1" ht="12" customHeight="1">
      <c r="A22" s="204" t="s">
        <v>289</v>
      </c>
      <c r="F22" s="213"/>
    </row>
    <row r="23" spans="1:13" ht="13.5" customHeight="1">
      <c r="A23" s="214" t="s">
        <v>290</v>
      </c>
      <c r="B23" s="214"/>
      <c r="C23" s="214"/>
      <c r="D23" s="214"/>
      <c r="E23" s="214"/>
      <c r="F23" s="215"/>
      <c r="G23" s="216" t="s">
        <v>5</v>
      </c>
      <c r="H23" s="202"/>
      <c r="I23" s="202"/>
      <c r="J23" s="202"/>
      <c r="K23" s="202"/>
      <c r="L23" s="202"/>
      <c r="M23" s="202"/>
    </row>
    <row r="24" spans="1:13" ht="13.5" customHeight="1">
      <c r="A24" s="214" t="s">
        <v>291</v>
      </c>
      <c r="B24" s="214"/>
      <c r="C24" s="214"/>
      <c r="D24" s="214"/>
      <c r="E24" s="214"/>
      <c r="F24" s="215"/>
      <c r="G24" s="216" t="s">
        <v>5</v>
      </c>
      <c r="H24" s="202"/>
      <c r="I24" s="202"/>
      <c r="J24" s="202"/>
      <c r="K24" s="202"/>
      <c r="L24" s="202"/>
      <c r="M24" s="202"/>
    </row>
    <row r="25" spans="1:13" ht="13.5" customHeight="1">
      <c r="A25" s="214" t="s">
        <v>292</v>
      </c>
      <c r="B25" s="214"/>
      <c r="C25" s="214"/>
      <c r="D25" s="214"/>
      <c r="E25" s="214"/>
      <c r="F25" s="217"/>
      <c r="G25" s="218" t="s">
        <v>5</v>
      </c>
      <c r="H25" s="202"/>
      <c r="I25" s="202"/>
      <c r="J25" s="202"/>
      <c r="K25" s="202"/>
      <c r="L25" s="202"/>
      <c r="M25" s="202"/>
    </row>
    <row r="26" spans="1:13" ht="13.5" customHeight="1">
      <c r="A26" s="214" t="s">
        <v>293</v>
      </c>
      <c r="B26" s="214"/>
      <c r="C26" s="214"/>
      <c r="D26" s="214"/>
      <c r="E26" s="214"/>
      <c r="F26" s="219">
        <f>SUM(F23:F25)</f>
        <v>0</v>
      </c>
      <c r="G26" s="220" t="s">
        <v>5</v>
      </c>
      <c r="H26" s="202"/>
      <c r="I26" s="202"/>
      <c r="J26" s="202"/>
      <c r="K26" s="202"/>
      <c r="L26" s="202"/>
      <c r="M26" s="202"/>
    </row>
    <row r="27" spans="1:13" ht="13.5" customHeight="1">
      <c r="A27" s="214"/>
      <c r="B27" s="214"/>
      <c r="C27" s="214"/>
      <c r="D27" s="214"/>
      <c r="E27" s="214"/>
      <c r="F27" s="219"/>
      <c r="G27" s="220"/>
      <c r="H27" s="202"/>
      <c r="I27" s="202"/>
      <c r="J27" s="202"/>
      <c r="K27" s="202"/>
      <c r="L27" s="202"/>
      <c r="M27" s="202"/>
    </row>
    <row r="28" spans="1:13" ht="15.75">
      <c r="A28" s="204" t="s">
        <v>294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3.5" customHeight="1">
      <c r="A29" s="214"/>
      <c r="B29" s="214"/>
      <c r="C29" s="214"/>
      <c r="D29" s="214"/>
      <c r="E29" s="214"/>
      <c r="F29" s="219"/>
      <c r="G29" s="220"/>
      <c r="H29" s="202"/>
      <c r="I29" s="202"/>
      <c r="J29" s="202"/>
      <c r="K29" s="202"/>
      <c r="L29" s="202"/>
      <c r="M29" s="202"/>
    </row>
    <row r="30" spans="1:13" ht="13.5" customHeight="1" thickBot="1">
      <c r="A30" s="214"/>
      <c r="B30" s="214"/>
      <c r="C30" s="214"/>
      <c r="D30" s="214"/>
      <c r="E30" s="214"/>
      <c r="F30" s="219"/>
      <c r="G30" s="220"/>
      <c r="H30" s="202"/>
      <c r="I30" s="202"/>
      <c r="J30" s="202"/>
      <c r="K30" s="202"/>
      <c r="L30" s="202"/>
      <c r="M30" s="202"/>
    </row>
    <row r="31" spans="1:13" ht="16.5" thickBot="1">
      <c r="A31" s="409" t="s">
        <v>277</v>
      </c>
      <c r="B31" s="410"/>
      <c r="C31" s="410"/>
      <c r="D31" s="456" t="s">
        <v>278</v>
      </c>
      <c r="E31" s="457"/>
      <c r="F31" s="458"/>
      <c r="G31" s="456" t="s">
        <v>279</v>
      </c>
      <c r="H31" s="457"/>
      <c r="I31" s="458"/>
      <c r="J31" s="456" t="s">
        <v>280</v>
      </c>
      <c r="K31" s="457"/>
      <c r="L31" s="458"/>
      <c r="M31" s="415" t="s">
        <v>281</v>
      </c>
    </row>
    <row r="32" spans="1:13" ht="15.75">
      <c r="A32" s="411"/>
      <c r="B32" s="412"/>
      <c r="C32" s="412"/>
      <c r="D32" s="205" t="s">
        <v>282</v>
      </c>
      <c r="E32" s="206" t="s">
        <v>283</v>
      </c>
      <c r="F32" s="207" t="s">
        <v>284</v>
      </c>
      <c r="G32" s="206" t="s">
        <v>285</v>
      </c>
      <c r="H32" s="206" t="s">
        <v>283</v>
      </c>
      <c r="I32" s="207" t="s">
        <v>286</v>
      </c>
      <c r="J32" s="206" t="s">
        <v>285</v>
      </c>
      <c r="K32" s="207" t="s">
        <v>283</v>
      </c>
      <c r="L32" s="206" t="s">
        <v>286</v>
      </c>
      <c r="M32" s="416"/>
    </row>
    <row r="33" spans="1:13" ht="16.5" thickBot="1">
      <c r="A33" s="411"/>
      <c r="B33" s="412"/>
      <c r="C33" s="412"/>
      <c r="D33" s="208" t="s">
        <v>287</v>
      </c>
      <c r="E33" s="209" t="s">
        <v>288</v>
      </c>
      <c r="F33" s="210" t="s">
        <v>5</v>
      </c>
      <c r="G33" s="211" t="s">
        <v>287</v>
      </c>
      <c r="H33" s="209" t="s">
        <v>288</v>
      </c>
      <c r="I33" s="210" t="s">
        <v>5</v>
      </c>
      <c r="J33" s="211" t="s">
        <v>287</v>
      </c>
      <c r="K33" s="210" t="s">
        <v>288</v>
      </c>
      <c r="L33" s="209" t="s">
        <v>5</v>
      </c>
      <c r="M33" s="417"/>
    </row>
    <row r="34" spans="1:13" ht="7.5" customHeight="1">
      <c r="A34" s="444" t="s">
        <v>363</v>
      </c>
      <c r="B34" s="445"/>
      <c r="C34" s="446"/>
      <c r="D34" s="453" t="s">
        <v>364</v>
      </c>
      <c r="E34" s="437"/>
      <c r="F34" s="440">
        <v>39</v>
      </c>
      <c r="G34" s="432"/>
      <c r="H34" s="432"/>
      <c r="I34" s="432"/>
      <c r="J34" s="437"/>
      <c r="K34" s="437"/>
      <c r="L34" s="437"/>
      <c r="M34" s="442">
        <v>32</v>
      </c>
    </row>
    <row r="35" spans="1:13" ht="7.5" customHeight="1">
      <c r="A35" s="447"/>
      <c r="B35" s="448"/>
      <c r="C35" s="449"/>
      <c r="D35" s="454"/>
      <c r="E35" s="401"/>
      <c r="F35" s="418"/>
      <c r="G35" s="432"/>
      <c r="H35" s="432"/>
      <c r="I35" s="432"/>
      <c r="J35" s="401"/>
      <c r="K35" s="401"/>
      <c r="L35" s="401"/>
      <c r="M35" s="401"/>
    </row>
    <row r="36" spans="1:13" ht="7.5" customHeight="1">
      <c r="A36" s="450"/>
      <c r="B36" s="451"/>
      <c r="C36" s="452"/>
      <c r="D36" s="455"/>
      <c r="E36" s="438"/>
      <c r="F36" s="441"/>
      <c r="G36" s="432"/>
      <c r="H36" s="432"/>
      <c r="I36" s="432"/>
      <c r="J36" s="438"/>
      <c r="K36" s="438"/>
      <c r="L36" s="438"/>
      <c r="M36" s="438"/>
    </row>
    <row r="37" spans="1:13" ht="7.5" customHeight="1">
      <c r="A37" s="444" t="s">
        <v>365</v>
      </c>
      <c r="B37" s="445"/>
      <c r="C37" s="446"/>
      <c r="D37" s="453" t="s">
        <v>367</v>
      </c>
      <c r="E37" s="437"/>
      <c r="F37" s="440"/>
      <c r="G37" s="432"/>
      <c r="H37" s="432"/>
      <c r="I37" s="432"/>
      <c r="J37" s="437"/>
      <c r="K37" s="437"/>
      <c r="L37" s="437"/>
      <c r="M37" s="442"/>
    </row>
    <row r="38" spans="1:13" ht="7.5" customHeight="1">
      <c r="A38" s="447"/>
      <c r="B38" s="448"/>
      <c r="C38" s="449"/>
      <c r="D38" s="454"/>
      <c r="E38" s="401"/>
      <c r="F38" s="418"/>
      <c r="G38" s="432"/>
      <c r="H38" s="432"/>
      <c r="I38" s="432"/>
      <c r="J38" s="401"/>
      <c r="K38" s="401"/>
      <c r="L38" s="401"/>
      <c r="M38" s="401"/>
    </row>
    <row r="39" spans="1:13" ht="7.5" customHeight="1">
      <c r="A39" s="450"/>
      <c r="B39" s="451"/>
      <c r="C39" s="452"/>
      <c r="D39" s="455"/>
      <c r="E39" s="438"/>
      <c r="F39" s="441"/>
      <c r="G39" s="432"/>
      <c r="H39" s="432"/>
      <c r="I39" s="432"/>
      <c r="J39" s="438"/>
      <c r="K39" s="438"/>
      <c r="L39" s="438"/>
      <c r="M39" s="438"/>
    </row>
    <row r="40" spans="1:13" ht="7.5" customHeight="1">
      <c r="A40" s="444" t="s">
        <v>295</v>
      </c>
      <c r="B40" s="445"/>
      <c r="C40" s="446"/>
      <c r="D40" s="453" t="s">
        <v>296</v>
      </c>
      <c r="E40" s="437"/>
      <c r="F40" s="440">
        <v>34</v>
      </c>
      <c r="G40" s="432"/>
      <c r="H40" s="432"/>
      <c r="I40" s="432"/>
      <c r="J40" s="437"/>
      <c r="K40" s="437"/>
      <c r="L40" s="437"/>
      <c r="M40" s="442">
        <f>L40+I40+F40</f>
        <v>34</v>
      </c>
    </row>
    <row r="41" spans="1:13" ht="7.5" customHeight="1">
      <c r="A41" s="447"/>
      <c r="B41" s="448"/>
      <c r="C41" s="449"/>
      <c r="D41" s="454"/>
      <c r="E41" s="401"/>
      <c r="F41" s="418"/>
      <c r="G41" s="432"/>
      <c r="H41" s="432"/>
      <c r="I41" s="432"/>
      <c r="J41" s="401"/>
      <c r="K41" s="401"/>
      <c r="L41" s="401"/>
      <c r="M41" s="401"/>
    </row>
    <row r="42" spans="1:13" ht="7.5" customHeight="1">
      <c r="A42" s="450"/>
      <c r="B42" s="451"/>
      <c r="C42" s="452"/>
      <c r="D42" s="455"/>
      <c r="E42" s="438"/>
      <c r="F42" s="441"/>
      <c r="G42" s="432"/>
      <c r="H42" s="432"/>
      <c r="I42" s="432"/>
      <c r="J42" s="438"/>
      <c r="K42" s="438"/>
      <c r="L42" s="438"/>
      <c r="M42" s="438"/>
    </row>
    <row r="43" spans="1:13" ht="7.5" customHeight="1">
      <c r="A43" s="444" t="s">
        <v>297</v>
      </c>
      <c r="B43" s="445"/>
      <c r="C43" s="446"/>
      <c r="D43" s="453"/>
      <c r="E43" s="437"/>
      <c r="F43" s="440"/>
      <c r="G43" s="443" t="s">
        <v>366</v>
      </c>
      <c r="H43" s="432"/>
      <c r="I43" s="439"/>
      <c r="J43" s="437"/>
      <c r="K43" s="437"/>
      <c r="L43" s="437"/>
      <c r="M43" s="442">
        <f>L43+I43+F43</f>
        <v>0</v>
      </c>
    </row>
    <row r="44" spans="1:13" ht="7.5" customHeight="1">
      <c r="A44" s="447"/>
      <c r="B44" s="448"/>
      <c r="C44" s="449"/>
      <c r="D44" s="454"/>
      <c r="E44" s="401"/>
      <c r="F44" s="418"/>
      <c r="G44" s="443"/>
      <c r="H44" s="432"/>
      <c r="I44" s="439"/>
      <c r="J44" s="401"/>
      <c r="K44" s="401"/>
      <c r="L44" s="401"/>
      <c r="M44" s="401"/>
    </row>
    <row r="45" spans="1:13" ht="7.5" customHeight="1">
      <c r="A45" s="450"/>
      <c r="B45" s="451"/>
      <c r="C45" s="452"/>
      <c r="D45" s="455"/>
      <c r="E45" s="438"/>
      <c r="F45" s="441"/>
      <c r="G45" s="443"/>
      <c r="H45" s="432"/>
      <c r="I45" s="439"/>
      <c r="J45" s="438"/>
      <c r="K45" s="438"/>
      <c r="L45" s="438"/>
      <c r="M45" s="438"/>
    </row>
    <row r="46" spans="1:13" ht="7.5" customHeight="1">
      <c r="A46" s="444" t="s">
        <v>297</v>
      </c>
      <c r="B46" s="445"/>
      <c r="C46" s="446"/>
      <c r="D46" s="453"/>
      <c r="E46" s="437"/>
      <c r="F46" s="440"/>
      <c r="G46" s="443" t="s">
        <v>298</v>
      </c>
      <c r="H46" s="432"/>
      <c r="I46" s="439">
        <v>60</v>
      </c>
      <c r="J46" s="437"/>
      <c r="K46" s="437"/>
      <c r="L46" s="437"/>
      <c r="M46" s="442">
        <f>L46+I46+F46</f>
        <v>60</v>
      </c>
    </row>
    <row r="47" spans="1:13" ht="7.5" customHeight="1">
      <c r="A47" s="447"/>
      <c r="B47" s="448"/>
      <c r="C47" s="449"/>
      <c r="D47" s="454"/>
      <c r="E47" s="401"/>
      <c r="F47" s="418"/>
      <c r="G47" s="443"/>
      <c r="H47" s="432"/>
      <c r="I47" s="439"/>
      <c r="J47" s="401"/>
      <c r="K47" s="401"/>
      <c r="L47" s="401"/>
      <c r="M47" s="401"/>
    </row>
    <row r="48" spans="1:13" ht="7.5" customHeight="1">
      <c r="A48" s="450"/>
      <c r="B48" s="451"/>
      <c r="C48" s="452"/>
      <c r="D48" s="455"/>
      <c r="E48" s="438"/>
      <c r="F48" s="441"/>
      <c r="G48" s="443"/>
      <c r="H48" s="432"/>
      <c r="I48" s="439"/>
      <c r="J48" s="438"/>
      <c r="K48" s="438"/>
      <c r="L48" s="438"/>
      <c r="M48" s="438"/>
    </row>
    <row r="49" spans="1:13" ht="7.5" customHeight="1">
      <c r="A49" s="444" t="s">
        <v>297</v>
      </c>
      <c r="B49" s="445"/>
      <c r="C49" s="446"/>
      <c r="D49" s="453"/>
      <c r="E49" s="437"/>
      <c r="F49" s="440"/>
      <c r="G49" s="443" t="s">
        <v>366</v>
      </c>
      <c r="H49" s="432"/>
      <c r="I49" s="439"/>
      <c r="J49" s="437"/>
      <c r="K49" s="437"/>
      <c r="L49" s="437"/>
      <c r="M49" s="442"/>
    </row>
    <row r="50" spans="1:13" ht="7.5" customHeight="1">
      <c r="A50" s="447"/>
      <c r="B50" s="448"/>
      <c r="C50" s="449"/>
      <c r="D50" s="454"/>
      <c r="E50" s="401"/>
      <c r="F50" s="418"/>
      <c r="G50" s="443"/>
      <c r="H50" s="432"/>
      <c r="I50" s="439"/>
      <c r="J50" s="401"/>
      <c r="K50" s="401"/>
      <c r="L50" s="401"/>
      <c r="M50" s="401"/>
    </row>
    <row r="51" spans="1:13" ht="7.5" customHeight="1">
      <c r="A51" s="450"/>
      <c r="B51" s="451"/>
      <c r="C51" s="452"/>
      <c r="D51" s="455"/>
      <c r="E51" s="438"/>
      <c r="F51" s="441"/>
      <c r="G51" s="443"/>
      <c r="H51" s="432"/>
      <c r="I51" s="439"/>
      <c r="J51" s="438"/>
      <c r="K51" s="438"/>
      <c r="L51" s="438"/>
      <c r="M51" s="438"/>
    </row>
    <row r="52" spans="1:13" ht="7.5" customHeight="1">
      <c r="A52" s="444" t="s">
        <v>297</v>
      </c>
      <c r="B52" s="445"/>
      <c r="C52" s="446"/>
      <c r="D52" s="453"/>
      <c r="E52" s="437"/>
      <c r="F52" s="440"/>
      <c r="G52" s="443" t="s">
        <v>298</v>
      </c>
      <c r="H52" s="432"/>
      <c r="I52" s="439"/>
      <c r="J52" s="437"/>
      <c r="K52" s="437"/>
      <c r="L52" s="437"/>
      <c r="M52" s="442"/>
    </row>
    <row r="53" spans="1:13" ht="7.5" customHeight="1">
      <c r="A53" s="447"/>
      <c r="B53" s="448"/>
      <c r="C53" s="449"/>
      <c r="D53" s="454"/>
      <c r="E53" s="401"/>
      <c r="F53" s="418"/>
      <c r="G53" s="443"/>
      <c r="H53" s="432"/>
      <c r="I53" s="439"/>
      <c r="J53" s="401"/>
      <c r="K53" s="401"/>
      <c r="L53" s="401"/>
      <c r="M53" s="401"/>
    </row>
    <row r="54" spans="1:13" ht="7.5" customHeight="1" thickBot="1">
      <c r="A54" s="450"/>
      <c r="B54" s="451"/>
      <c r="C54" s="452"/>
      <c r="D54" s="455"/>
      <c r="E54" s="438"/>
      <c r="F54" s="441"/>
      <c r="G54" s="443"/>
      <c r="H54" s="432"/>
      <c r="I54" s="439"/>
      <c r="J54" s="438"/>
      <c r="K54" s="438"/>
      <c r="L54" s="438"/>
      <c r="M54" s="438"/>
    </row>
    <row r="55" spans="1:13" s="95" customFormat="1" ht="12.75" customHeight="1">
      <c r="A55" s="405" t="s">
        <v>2</v>
      </c>
      <c r="B55" s="430"/>
      <c r="C55" s="406"/>
      <c r="D55" s="433"/>
      <c r="E55" s="433"/>
      <c r="F55" s="435">
        <f>SUM(F34:F54)</f>
        <v>73</v>
      </c>
      <c r="G55" s="433"/>
      <c r="H55" s="433"/>
      <c r="I55" s="435">
        <f>SUM(I34:I54)</f>
        <v>60</v>
      </c>
      <c r="J55" s="433"/>
      <c r="K55" s="433"/>
      <c r="L55" s="433"/>
      <c r="M55" s="435">
        <f>SUM(M34:M54)</f>
        <v>126</v>
      </c>
    </row>
    <row r="56" spans="1:13" s="95" customFormat="1" ht="13.5" customHeight="1" thickBot="1">
      <c r="A56" s="407"/>
      <c r="B56" s="431"/>
      <c r="C56" s="408"/>
      <c r="D56" s="434"/>
      <c r="E56" s="434"/>
      <c r="F56" s="436"/>
      <c r="G56" s="434"/>
      <c r="H56" s="434"/>
      <c r="I56" s="436"/>
      <c r="J56" s="434"/>
      <c r="K56" s="434"/>
      <c r="L56" s="434"/>
      <c r="M56" s="436"/>
    </row>
    <row r="57" spans="1:13" ht="13.5" customHeight="1">
      <c r="A57" s="214"/>
      <c r="B57" s="214"/>
      <c r="C57" s="214"/>
      <c r="D57" s="214"/>
      <c r="E57" s="214"/>
      <c r="F57" s="219"/>
      <c r="G57" s="220"/>
      <c r="H57" s="202"/>
      <c r="I57" s="202"/>
      <c r="J57" s="202"/>
      <c r="K57" s="202"/>
      <c r="L57" s="202"/>
      <c r="M57" s="202"/>
    </row>
    <row r="58" spans="1:13" ht="13.5" customHeight="1">
      <c r="A58" s="214"/>
      <c r="B58" s="214"/>
      <c r="C58" s="214"/>
      <c r="D58" s="214"/>
      <c r="E58" s="214"/>
      <c r="F58" s="219"/>
      <c r="G58" s="220"/>
      <c r="H58" s="202"/>
      <c r="I58" s="202"/>
      <c r="J58" s="202"/>
      <c r="K58" s="202"/>
      <c r="L58" s="202"/>
      <c r="M58" s="202"/>
    </row>
    <row r="59" spans="1:13" ht="13.5" customHeight="1">
      <c r="A59" s="214"/>
      <c r="B59" s="214"/>
      <c r="C59" s="214"/>
      <c r="D59" s="214"/>
      <c r="E59" s="214"/>
      <c r="F59" s="219"/>
      <c r="G59" s="220"/>
      <c r="H59" s="202"/>
      <c r="I59" s="202"/>
      <c r="J59" s="202"/>
      <c r="K59" s="202"/>
      <c r="L59" s="202"/>
      <c r="M59" s="202"/>
    </row>
    <row r="60" spans="1:13" ht="15.75">
      <c r="A60" s="5" t="s">
        <v>299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ht="12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</row>
    <row r="62" spans="1:13" ht="15.75">
      <c r="A62" s="5" t="s">
        <v>300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2" customHeight="1" thickBo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</row>
    <row r="64" spans="1:11" ht="12.75" customHeight="1">
      <c r="A64" s="409" t="s">
        <v>277</v>
      </c>
      <c r="B64" s="410"/>
      <c r="C64" s="410"/>
      <c r="D64" s="409" t="s">
        <v>301</v>
      </c>
      <c r="E64" s="415"/>
      <c r="F64" s="409" t="s">
        <v>302</v>
      </c>
      <c r="G64" s="415"/>
      <c r="H64" s="409" t="s">
        <v>303</v>
      </c>
      <c r="I64" s="415"/>
      <c r="J64" s="409" t="s">
        <v>304</v>
      </c>
      <c r="K64" s="415"/>
    </row>
    <row r="65" spans="1:11" ht="12.75" customHeight="1">
      <c r="A65" s="411"/>
      <c r="B65" s="412"/>
      <c r="C65" s="412"/>
      <c r="D65" s="411"/>
      <c r="E65" s="416"/>
      <c r="F65" s="411"/>
      <c r="G65" s="416"/>
      <c r="H65" s="411"/>
      <c r="I65" s="416"/>
      <c r="J65" s="411"/>
      <c r="K65" s="416"/>
    </row>
    <row r="66" spans="1:11" ht="13.5" customHeight="1" thickBot="1">
      <c r="A66" s="413"/>
      <c r="B66" s="414"/>
      <c r="C66" s="414"/>
      <c r="D66" s="413"/>
      <c r="E66" s="417"/>
      <c r="F66" s="413"/>
      <c r="G66" s="417"/>
      <c r="H66" s="413"/>
      <c r="I66" s="417"/>
      <c r="J66" s="413"/>
      <c r="K66" s="417"/>
    </row>
    <row r="67" spans="1:12" s="54" customFormat="1" ht="25.5" customHeight="1" thickBot="1">
      <c r="A67" s="401" t="s">
        <v>305</v>
      </c>
      <c r="B67" s="401"/>
      <c r="C67" s="401"/>
      <c r="D67" s="401" t="s">
        <v>306</v>
      </c>
      <c r="E67" s="401"/>
      <c r="F67" s="402" t="s">
        <v>306</v>
      </c>
      <c r="G67" s="403"/>
      <c r="H67" s="402" t="s">
        <v>306</v>
      </c>
      <c r="I67" s="403"/>
      <c r="J67" s="401" t="s">
        <v>306</v>
      </c>
      <c r="K67" s="401"/>
      <c r="L67" s="221"/>
    </row>
    <row r="68" spans="1:13" s="95" customFormat="1" ht="12.75" customHeight="1">
      <c r="A68" s="405" t="s">
        <v>2</v>
      </c>
      <c r="B68" s="430"/>
      <c r="C68" s="406"/>
      <c r="D68" s="405"/>
      <c r="E68" s="406"/>
      <c r="F68" s="405"/>
      <c r="G68" s="406"/>
      <c r="H68" s="405"/>
      <c r="I68" s="406"/>
      <c r="J68" s="405" t="s">
        <v>306</v>
      </c>
      <c r="K68" s="406"/>
      <c r="L68" s="429"/>
      <c r="M68" s="429"/>
    </row>
    <row r="69" spans="1:13" s="95" customFormat="1" ht="13.5" customHeight="1" thickBot="1">
      <c r="A69" s="407"/>
      <c r="B69" s="431"/>
      <c r="C69" s="408"/>
      <c r="D69" s="407"/>
      <c r="E69" s="408"/>
      <c r="F69" s="407"/>
      <c r="G69" s="408"/>
      <c r="H69" s="407"/>
      <c r="I69" s="408"/>
      <c r="J69" s="407"/>
      <c r="K69" s="408"/>
      <c r="L69" s="429"/>
      <c r="M69" s="429"/>
    </row>
    <row r="71" spans="1:13" ht="15.75">
      <c r="A71" s="5" t="s">
        <v>307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ht="13.5" thickBot="1"/>
    <row r="73" spans="1:11" ht="12.75" customHeight="1">
      <c r="A73" s="409" t="s">
        <v>277</v>
      </c>
      <c r="B73" s="410"/>
      <c r="C73" s="410"/>
      <c r="D73" s="409" t="s">
        <v>301</v>
      </c>
      <c r="E73" s="415"/>
      <c r="F73" s="409" t="s">
        <v>308</v>
      </c>
      <c r="G73" s="415"/>
      <c r="H73" s="409" t="s">
        <v>303</v>
      </c>
      <c r="I73" s="415"/>
      <c r="J73" s="409" t="s">
        <v>304</v>
      </c>
      <c r="K73" s="415"/>
    </row>
    <row r="74" spans="1:11" ht="12.75" customHeight="1">
      <c r="A74" s="411"/>
      <c r="B74" s="412"/>
      <c r="C74" s="412"/>
      <c r="D74" s="411"/>
      <c r="E74" s="416"/>
      <c r="F74" s="411"/>
      <c r="G74" s="416"/>
      <c r="H74" s="411"/>
      <c r="I74" s="416"/>
      <c r="J74" s="411"/>
      <c r="K74" s="416"/>
    </row>
    <row r="75" spans="1:11" ht="13.5" customHeight="1" thickBot="1">
      <c r="A75" s="413"/>
      <c r="B75" s="414"/>
      <c r="C75" s="414"/>
      <c r="D75" s="413"/>
      <c r="E75" s="417"/>
      <c r="F75" s="413"/>
      <c r="G75" s="417"/>
      <c r="H75" s="413"/>
      <c r="I75" s="417"/>
      <c r="J75" s="413"/>
      <c r="K75" s="417"/>
    </row>
    <row r="76" spans="1:12" s="54" customFormat="1" ht="25.5" customHeight="1" thickBot="1">
      <c r="A76" s="401" t="s">
        <v>309</v>
      </c>
      <c r="B76" s="401"/>
      <c r="C76" s="401"/>
      <c r="D76" s="401" t="s">
        <v>310</v>
      </c>
      <c r="E76" s="401"/>
      <c r="F76" s="427" t="s">
        <v>306</v>
      </c>
      <c r="G76" s="428"/>
      <c r="H76" s="427"/>
      <c r="I76" s="428"/>
      <c r="J76" s="418"/>
      <c r="K76" s="418"/>
      <c r="L76" s="221"/>
    </row>
    <row r="77" spans="1:13" ht="12.75" customHeight="1">
      <c r="A77" s="391" t="s">
        <v>2</v>
      </c>
      <c r="B77" s="392"/>
      <c r="C77" s="393"/>
      <c r="D77" s="397"/>
      <c r="E77" s="398"/>
      <c r="F77" s="419">
        <f>SUM(F76)</f>
        <v>0</v>
      </c>
      <c r="G77" s="420"/>
      <c r="H77" s="423">
        <f>SUM(H76)</f>
        <v>0</v>
      </c>
      <c r="I77" s="424"/>
      <c r="J77" s="423">
        <f>SUM(J76)</f>
        <v>0</v>
      </c>
      <c r="K77" s="424"/>
      <c r="L77" s="404"/>
      <c r="M77" s="404"/>
    </row>
    <row r="78" spans="1:13" ht="13.5" customHeight="1" thickBot="1">
      <c r="A78" s="394"/>
      <c r="B78" s="395"/>
      <c r="C78" s="396"/>
      <c r="D78" s="399"/>
      <c r="E78" s="400"/>
      <c r="F78" s="421"/>
      <c r="G78" s="422"/>
      <c r="H78" s="425"/>
      <c r="I78" s="426"/>
      <c r="J78" s="425"/>
      <c r="K78" s="426"/>
      <c r="L78" s="404"/>
      <c r="M78" s="404"/>
    </row>
    <row r="80" spans="1:13" ht="15.75">
      <c r="A80" s="5" t="s">
        <v>311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ht="13.5" thickBot="1"/>
    <row r="82" spans="1:11" ht="12.75" customHeight="1">
      <c r="A82" s="409" t="s">
        <v>277</v>
      </c>
      <c r="B82" s="410"/>
      <c r="C82" s="410"/>
      <c r="D82" s="409" t="s">
        <v>301</v>
      </c>
      <c r="E82" s="415"/>
      <c r="F82" s="409" t="s">
        <v>302</v>
      </c>
      <c r="G82" s="415"/>
      <c r="H82" s="409" t="s">
        <v>303</v>
      </c>
      <c r="I82" s="415"/>
      <c r="J82" s="409" t="s">
        <v>304</v>
      </c>
      <c r="K82" s="415"/>
    </row>
    <row r="83" spans="1:11" ht="12.75" customHeight="1">
      <c r="A83" s="411"/>
      <c r="B83" s="412"/>
      <c r="C83" s="412"/>
      <c r="D83" s="411"/>
      <c r="E83" s="416"/>
      <c r="F83" s="411"/>
      <c r="G83" s="416"/>
      <c r="H83" s="411"/>
      <c r="I83" s="416"/>
      <c r="J83" s="411"/>
      <c r="K83" s="416"/>
    </row>
    <row r="84" spans="1:11" ht="13.5" customHeight="1" thickBot="1">
      <c r="A84" s="413"/>
      <c r="B84" s="414"/>
      <c r="C84" s="414"/>
      <c r="D84" s="413"/>
      <c r="E84" s="417"/>
      <c r="F84" s="413"/>
      <c r="G84" s="417"/>
      <c r="H84" s="413"/>
      <c r="I84" s="417"/>
      <c r="J84" s="413"/>
      <c r="K84" s="417"/>
    </row>
    <row r="85" spans="1:12" s="54" customFormat="1" ht="25.5" customHeight="1" thickBot="1">
      <c r="A85" s="401" t="s">
        <v>309</v>
      </c>
      <c r="B85" s="401"/>
      <c r="C85" s="401"/>
      <c r="D85" s="401" t="s">
        <v>312</v>
      </c>
      <c r="E85" s="401"/>
      <c r="F85" s="402" t="s">
        <v>306</v>
      </c>
      <c r="G85" s="403"/>
      <c r="H85" s="402"/>
      <c r="I85" s="403"/>
      <c r="J85" s="401"/>
      <c r="K85" s="401"/>
      <c r="L85" s="221"/>
    </row>
    <row r="86" spans="1:13" ht="12.75" customHeight="1">
      <c r="A86" s="391" t="s">
        <v>2</v>
      </c>
      <c r="B86" s="392"/>
      <c r="C86" s="393"/>
      <c r="D86" s="397"/>
      <c r="E86" s="398"/>
      <c r="F86" s="397"/>
      <c r="G86" s="398"/>
      <c r="H86" s="405">
        <f>SUM(H85)</f>
        <v>0</v>
      </c>
      <c r="I86" s="406"/>
      <c r="J86" s="405">
        <f>SUM(J85)</f>
        <v>0</v>
      </c>
      <c r="K86" s="406"/>
      <c r="L86" s="404"/>
      <c r="M86" s="404"/>
    </row>
    <row r="87" spans="1:13" ht="13.5" customHeight="1" thickBot="1">
      <c r="A87" s="394"/>
      <c r="B87" s="395"/>
      <c r="C87" s="396"/>
      <c r="D87" s="399"/>
      <c r="E87" s="400"/>
      <c r="F87" s="399"/>
      <c r="G87" s="400"/>
      <c r="H87" s="407"/>
      <c r="I87" s="408"/>
      <c r="J87" s="407"/>
      <c r="K87" s="408"/>
      <c r="L87" s="404"/>
      <c r="M87" s="404"/>
    </row>
    <row r="89" spans="1:13" ht="15.75">
      <c r="A89" s="5" t="s">
        <v>313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ht="13.5" thickBot="1"/>
    <row r="91" spans="1:11" ht="12.75" customHeight="1">
      <c r="A91" s="409" t="s">
        <v>277</v>
      </c>
      <c r="B91" s="410"/>
      <c r="C91" s="410"/>
      <c r="D91" s="409" t="s">
        <v>301</v>
      </c>
      <c r="E91" s="415"/>
      <c r="F91" s="409" t="s">
        <v>302</v>
      </c>
      <c r="G91" s="415"/>
      <c r="H91" s="409" t="s">
        <v>303</v>
      </c>
      <c r="I91" s="415"/>
      <c r="J91" s="409" t="s">
        <v>304</v>
      </c>
      <c r="K91" s="415"/>
    </row>
    <row r="92" spans="1:11" ht="12.75" customHeight="1">
      <c r="A92" s="411"/>
      <c r="B92" s="412"/>
      <c r="C92" s="412"/>
      <c r="D92" s="411"/>
      <c r="E92" s="416"/>
      <c r="F92" s="411"/>
      <c r="G92" s="416"/>
      <c r="H92" s="411"/>
      <c r="I92" s="416"/>
      <c r="J92" s="411"/>
      <c r="K92" s="416"/>
    </row>
    <row r="93" spans="1:11" ht="13.5" customHeight="1" thickBot="1">
      <c r="A93" s="413"/>
      <c r="B93" s="414"/>
      <c r="C93" s="414"/>
      <c r="D93" s="413"/>
      <c r="E93" s="417"/>
      <c r="F93" s="413"/>
      <c r="G93" s="417"/>
      <c r="H93" s="413"/>
      <c r="I93" s="417"/>
      <c r="J93" s="413"/>
      <c r="K93" s="417"/>
    </row>
    <row r="94" spans="1:12" s="54" customFormat="1" ht="25.5" customHeight="1" thickBot="1">
      <c r="A94" s="401" t="s">
        <v>309</v>
      </c>
      <c r="B94" s="401"/>
      <c r="C94" s="401"/>
      <c r="D94" s="401"/>
      <c r="E94" s="401"/>
      <c r="F94" s="402" t="s">
        <v>306</v>
      </c>
      <c r="G94" s="403"/>
      <c r="H94" s="402"/>
      <c r="I94" s="403"/>
      <c r="J94" s="401"/>
      <c r="K94" s="401"/>
      <c r="L94" s="221"/>
    </row>
    <row r="95" spans="1:13" ht="12.75" customHeight="1">
      <c r="A95" s="391" t="s">
        <v>2</v>
      </c>
      <c r="B95" s="392"/>
      <c r="C95" s="393"/>
      <c r="D95" s="397"/>
      <c r="E95" s="398"/>
      <c r="F95" s="397"/>
      <c r="G95" s="398"/>
      <c r="H95" s="405">
        <f>SUM(H94)</f>
        <v>0</v>
      </c>
      <c r="I95" s="406"/>
      <c r="J95" s="405">
        <f>SUM(J94)</f>
        <v>0</v>
      </c>
      <c r="K95" s="406"/>
      <c r="L95" s="404"/>
      <c r="M95" s="404"/>
    </row>
    <row r="96" spans="1:13" ht="13.5" customHeight="1" thickBot="1">
      <c r="A96" s="394"/>
      <c r="B96" s="395"/>
      <c r="C96" s="396"/>
      <c r="D96" s="399"/>
      <c r="E96" s="400"/>
      <c r="F96" s="399"/>
      <c r="G96" s="400"/>
      <c r="H96" s="407"/>
      <c r="I96" s="408"/>
      <c r="J96" s="407"/>
      <c r="K96" s="408"/>
      <c r="L96" s="404"/>
      <c r="M96" s="404"/>
    </row>
  </sheetData>
  <sheetProtection/>
  <mergeCells count="193">
    <mergeCell ref="K52:K54"/>
    <mergeCell ref="L52:L54"/>
    <mergeCell ref="M52:M54"/>
    <mergeCell ref="G52:G54"/>
    <mergeCell ref="H52:H54"/>
    <mergeCell ref="I52:I54"/>
    <mergeCell ref="J52:J54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I46:I48"/>
    <mergeCell ref="J46:J48"/>
    <mergeCell ref="L49:L51"/>
    <mergeCell ref="M49:M51"/>
    <mergeCell ref="K46:K48"/>
    <mergeCell ref="L46:L48"/>
    <mergeCell ref="M46:M48"/>
    <mergeCell ref="K49:K51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E16:E18"/>
    <mergeCell ref="F16:F18"/>
    <mergeCell ref="A19:C20"/>
    <mergeCell ref="D19:D20"/>
    <mergeCell ref="E19:E20"/>
    <mergeCell ref="F19:F20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F40:F42"/>
    <mergeCell ref="G40:G42"/>
    <mergeCell ref="H19:H20"/>
    <mergeCell ref="G19:G20"/>
    <mergeCell ref="G34:G36"/>
    <mergeCell ref="H34:H36"/>
    <mergeCell ref="H40:H42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L77:L78"/>
    <mergeCell ref="M77:M78"/>
    <mergeCell ref="A82:C84"/>
    <mergeCell ref="D82:E84"/>
    <mergeCell ref="F82:G84"/>
    <mergeCell ref="H82:I84"/>
    <mergeCell ref="J82:K84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A91:C93"/>
    <mergeCell ref="D91:E93"/>
    <mergeCell ref="F91:G93"/>
    <mergeCell ref="H91:I93"/>
    <mergeCell ref="M86:M87"/>
    <mergeCell ref="J91:K93"/>
    <mergeCell ref="L86:L87"/>
    <mergeCell ref="L95:L96"/>
    <mergeCell ref="M95:M96"/>
    <mergeCell ref="J94:K94"/>
    <mergeCell ref="H94:I94"/>
    <mergeCell ref="H95:I96"/>
    <mergeCell ref="J95:K96"/>
    <mergeCell ref="A95:C96"/>
    <mergeCell ref="D95:E96"/>
    <mergeCell ref="F95:G96"/>
    <mergeCell ref="A94:C94"/>
    <mergeCell ref="D94:E94"/>
    <mergeCell ref="F94:G9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75390625" style="25" customWidth="1"/>
    <col min="2" max="2" width="65.75390625" style="25" customWidth="1"/>
    <col min="3" max="5" width="15.75390625" style="25" bestFit="1" customWidth="1"/>
    <col min="6" max="6" width="18.00390625" style="25" bestFit="1" customWidth="1"/>
    <col min="7" max="7" width="11.375" style="54" bestFit="1" customWidth="1"/>
    <col min="8" max="16384" width="9.125" style="54" customWidth="1"/>
  </cols>
  <sheetData>
    <row r="1" spans="1:6" ht="15.75">
      <c r="A1" s="119" t="s">
        <v>427</v>
      </c>
      <c r="C1" s="478"/>
      <c r="D1" s="478"/>
      <c r="E1" s="478"/>
      <c r="F1" s="478"/>
    </row>
    <row r="2" spans="1:6" ht="15.75">
      <c r="A2" s="27"/>
      <c r="B2" s="27"/>
      <c r="C2" s="27"/>
      <c r="D2" s="27"/>
      <c r="E2" s="27"/>
      <c r="F2" s="27"/>
    </row>
    <row r="3" spans="1:6" ht="15.75">
      <c r="A3" s="390" t="s">
        <v>343</v>
      </c>
      <c r="B3" s="390"/>
      <c r="C3" s="390"/>
      <c r="D3" s="390"/>
      <c r="E3" s="390"/>
      <c r="F3" s="390"/>
    </row>
    <row r="4" spans="1:6" ht="15.75">
      <c r="A4" s="390" t="s">
        <v>314</v>
      </c>
      <c r="B4" s="390"/>
      <c r="C4" s="390"/>
      <c r="D4" s="390"/>
      <c r="E4" s="390"/>
      <c r="F4" s="390"/>
    </row>
    <row r="5" spans="1:6" ht="15.75">
      <c r="A5" s="390" t="s">
        <v>391</v>
      </c>
      <c r="B5" s="390"/>
      <c r="C5" s="390"/>
      <c r="D5" s="390"/>
      <c r="E5" s="390"/>
      <c r="F5" s="390"/>
    </row>
    <row r="6" spans="1:6" ht="16.5" thickBot="1">
      <c r="A6" s="27"/>
      <c r="B6" s="27"/>
      <c r="C6" s="54"/>
      <c r="D6" s="223"/>
      <c r="E6" s="54"/>
      <c r="F6" s="223" t="s">
        <v>4</v>
      </c>
    </row>
    <row r="7" spans="1:6" ht="15.75">
      <c r="A7" s="224" t="s">
        <v>25</v>
      </c>
      <c r="B7" s="479" t="s">
        <v>315</v>
      </c>
      <c r="C7" s="482" t="s">
        <v>316</v>
      </c>
      <c r="D7" s="483"/>
      <c r="E7" s="483"/>
      <c r="F7" s="479" t="s">
        <v>227</v>
      </c>
    </row>
    <row r="8" spans="1:6" ht="16.5" thickBot="1">
      <c r="A8" s="225"/>
      <c r="B8" s="480"/>
      <c r="C8" s="484"/>
      <c r="D8" s="485"/>
      <c r="E8" s="485"/>
      <c r="F8" s="480"/>
    </row>
    <row r="9" spans="1:6" ht="16.5" thickBot="1">
      <c r="A9" s="225"/>
      <c r="B9" s="480"/>
      <c r="C9" s="226" t="s">
        <v>272</v>
      </c>
      <c r="D9" s="226" t="s">
        <v>273</v>
      </c>
      <c r="E9" s="226" t="s">
        <v>392</v>
      </c>
      <c r="F9" s="480"/>
    </row>
    <row r="10" spans="1:6" ht="16.5" thickBot="1">
      <c r="A10" s="227" t="s">
        <v>26</v>
      </c>
      <c r="B10" s="481"/>
      <c r="C10" s="486" t="s">
        <v>317</v>
      </c>
      <c r="D10" s="487"/>
      <c r="E10" s="487"/>
      <c r="F10" s="481"/>
    </row>
    <row r="11" spans="1:6" ht="15.75">
      <c r="A11" s="222" t="s">
        <v>27</v>
      </c>
      <c r="B11" s="252" t="s">
        <v>323</v>
      </c>
      <c r="C11" s="228">
        <v>1450</v>
      </c>
      <c r="D11" s="228">
        <v>1450</v>
      </c>
      <c r="E11" s="228">
        <v>1450</v>
      </c>
      <c r="F11" s="228">
        <f>SUM(C11:E11)</f>
        <v>4350</v>
      </c>
    </row>
    <row r="12" spans="1:6" ht="31.5">
      <c r="A12" s="222" t="s">
        <v>21</v>
      </c>
      <c r="B12" s="253" t="s">
        <v>324</v>
      </c>
      <c r="C12" s="229"/>
      <c r="D12" s="229"/>
      <c r="E12" s="229"/>
      <c r="F12" s="228">
        <f>SUM(C12:E12)</f>
        <v>0</v>
      </c>
    </row>
    <row r="13" spans="1:2" s="200" customFormat="1" ht="15.75">
      <c r="A13" s="222" t="s">
        <v>28</v>
      </c>
      <c r="B13" s="252" t="s">
        <v>325</v>
      </c>
    </row>
    <row r="14" spans="1:6" s="200" customFormat="1" ht="31.5">
      <c r="A14" s="222" t="s">
        <v>68</v>
      </c>
      <c r="B14" s="253" t="s">
        <v>326</v>
      </c>
      <c r="C14" s="230"/>
      <c r="D14" s="230"/>
      <c r="E14" s="230"/>
      <c r="F14" s="228">
        <f>SUM(C14:E14)</f>
        <v>0</v>
      </c>
    </row>
    <row r="15" spans="1:6" s="200" customFormat="1" ht="15.75">
      <c r="A15" s="222" t="s">
        <v>69</v>
      </c>
      <c r="B15" s="252" t="s">
        <v>318</v>
      </c>
      <c r="C15" s="230">
        <v>40</v>
      </c>
      <c r="D15" s="230">
        <v>40</v>
      </c>
      <c r="E15" s="230">
        <v>40</v>
      </c>
      <c r="F15" s="228">
        <f>SUM(C15:E15)</f>
        <v>120</v>
      </c>
    </row>
    <row r="16" spans="1:6" s="200" customFormat="1" ht="15.75">
      <c r="A16" s="222" t="s">
        <v>74</v>
      </c>
      <c r="B16" s="252" t="s">
        <v>327</v>
      </c>
      <c r="C16" s="231"/>
      <c r="D16" s="231"/>
      <c r="E16" s="231"/>
      <c r="F16" s="231"/>
    </row>
    <row r="17" spans="1:6" s="235" customFormat="1" ht="15.75">
      <c r="A17" s="222" t="s">
        <v>175</v>
      </c>
      <c r="B17" s="233" t="s">
        <v>319</v>
      </c>
      <c r="C17" s="234">
        <f>SUM(C11:C16)</f>
        <v>1490</v>
      </c>
      <c r="D17" s="234">
        <f>SUM(D11:D16)</f>
        <v>1490</v>
      </c>
      <c r="E17" s="234">
        <f>SUM(E11:E16)</f>
        <v>1490</v>
      </c>
      <c r="F17" s="234">
        <f>SUM(F11:F16)</f>
        <v>4470</v>
      </c>
    </row>
    <row r="18" spans="1:6" s="240" customFormat="1" ht="18.75">
      <c r="A18" s="236" t="s">
        <v>177</v>
      </c>
      <c r="B18" s="237" t="s">
        <v>320</v>
      </c>
      <c r="C18" s="238">
        <f>C17*0.5</f>
        <v>745</v>
      </c>
      <c r="D18" s="238">
        <f>D17*0.5</f>
        <v>745</v>
      </c>
      <c r="E18" s="238">
        <f>E17*0.5</f>
        <v>745</v>
      </c>
      <c r="F18" s="239">
        <f>SUM(C18:E18)</f>
        <v>2235</v>
      </c>
    </row>
    <row r="19" spans="1:6" s="200" customFormat="1" ht="31.5">
      <c r="A19" s="241" t="s">
        <v>179</v>
      </c>
      <c r="B19" s="253" t="s">
        <v>328</v>
      </c>
      <c r="C19" s="230"/>
      <c r="D19" s="230"/>
      <c r="E19" s="230"/>
      <c r="F19" s="230">
        <f>SUM(C19:E19)</f>
        <v>0</v>
      </c>
    </row>
    <row r="20" spans="1:6" s="200" customFormat="1" ht="31.5">
      <c r="A20" s="241" t="s">
        <v>185</v>
      </c>
      <c r="B20" s="253" t="s">
        <v>329</v>
      </c>
      <c r="C20" s="230"/>
      <c r="D20" s="230"/>
      <c r="E20" s="230"/>
      <c r="F20" s="230">
        <f>SUM(C20:E20)</f>
        <v>0</v>
      </c>
    </row>
    <row r="21" spans="1:6" s="200" customFormat="1" ht="15.75">
      <c r="A21" s="241" t="s">
        <v>187</v>
      </c>
      <c r="B21" s="252" t="s">
        <v>330</v>
      </c>
      <c r="C21" s="230"/>
      <c r="D21" s="230"/>
      <c r="E21" s="230"/>
      <c r="F21" s="230"/>
    </row>
    <row r="22" spans="1:6" s="200" customFormat="1" ht="31.5">
      <c r="A22" s="241" t="s">
        <v>189</v>
      </c>
      <c r="B22" s="242" t="s">
        <v>331</v>
      </c>
      <c r="C22" s="230"/>
      <c r="D22" s="230"/>
      <c r="E22" s="230"/>
      <c r="F22" s="230"/>
    </row>
    <row r="23" spans="1:6" s="200" customFormat="1" ht="47.25">
      <c r="A23" s="241" t="s">
        <v>194</v>
      </c>
      <c r="B23" s="242" t="s">
        <v>371</v>
      </c>
      <c r="C23" s="230"/>
      <c r="D23" s="230"/>
      <c r="E23" s="230"/>
      <c r="F23" s="230"/>
    </row>
    <row r="24" spans="1:6" s="200" customFormat="1" ht="31.5">
      <c r="A24" s="241" t="s">
        <v>196</v>
      </c>
      <c r="B24" s="242" t="s">
        <v>332</v>
      </c>
      <c r="C24" s="230"/>
      <c r="D24" s="230"/>
      <c r="E24" s="230"/>
      <c r="F24" s="230"/>
    </row>
    <row r="25" spans="1:6" s="200" customFormat="1" ht="31.5">
      <c r="A25" s="241" t="s">
        <v>198</v>
      </c>
      <c r="B25" s="242" t="s">
        <v>333</v>
      </c>
      <c r="C25" s="243"/>
      <c r="D25" s="243"/>
      <c r="E25" s="243"/>
      <c r="F25" s="243"/>
    </row>
    <row r="26" spans="1:6" s="235" customFormat="1" ht="15.75">
      <c r="A26" s="232" t="s">
        <v>206</v>
      </c>
      <c r="B26" s="244" t="s">
        <v>321</v>
      </c>
      <c r="C26" s="245">
        <f>SUM(C19:C24)</f>
        <v>0</v>
      </c>
      <c r="D26" s="245">
        <f>SUM(D19:D24)</f>
        <v>0</v>
      </c>
      <c r="E26" s="245">
        <f>SUM(E19:E24)</f>
        <v>0</v>
      </c>
      <c r="F26" s="245">
        <f>SUM(F19:F24)</f>
        <v>0</v>
      </c>
    </row>
    <row r="27" spans="1:6" s="248" customFormat="1" ht="37.5">
      <c r="A27" s="236" t="s">
        <v>209</v>
      </c>
      <c r="B27" s="246" t="s">
        <v>322</v>
      </c>
      <c r="C27" s="247">
        <f>C18-C26</f>
        <v>745</v>
      </c>
      <c r="D27" s="247">
        <f>D18-D26</f>
        <v>745</v>
      </c>
      <c r="E27" s="247">
        <f>E18-E26</f>
        <v>745</v>
      </c>
      <c r="F27" s="247">
        <f>SUM(C27:E27)</f>
        <v>2235</v>
      </c>
    </row>
    <row r="28" spans="1:6" s="200" customFormat="1" ht="15.75">
      <c r="A28" s="249"/>
      <c r="B28" s="250"/>
      <c r="C28" s="230"/>
      <c r="D28" s="230"/>
      <c r="E28" s="230"/>
      <c r="F28" s="230"/>
    </row>
    <row r="29" spans="1:7" s="200" customFormat="1" ht="15.75">
      <c r="A29" s="249"/>
      <c r="B29" s="250"/>
      <c r="C29" s="230"/>
      <c r="D29" s="230"/>
      <c r="E29" s="230"/>
      <c r="F29" s="230"/>
      <c r="G29" s="230"/>
    </row>
    <row r="30" spans="1:6" s="200" customFormat="1" ht="15.75">
      <c r="A30" s="250"/>
      <c r="B30" s="250"/>
      <c r="C30" s="230"/>
      <c r="D30" s="230"/>
      <c r="E30" s="230"/>
      <c r="F30" s="230"/>
    </row>
    <row r="31" spans="1:6" s="200" customFormat="1" ht="15.75">
      <c r="A31" s="250"/>
      <c r="B31" s="250"/>
      <c r="C31" s="230"/>
      <c r="D31" s="230"/>
      <c r="E31" s="230"/>
      <c r="F31" s="230"/>
    </row>
    <row r="32" spans="1:6" s="200" customFormat="1" ht="15.75">
      <c r="A32" s="250"/>
      <c r="B32" s="250"/>
      <c r="C32" s="230"/>
      <c r="D32" s="230"/>
      <c r="E32" s="230"/>
      <c r="F32" s="230"/>
    </row>
    <row r="33" spans="1:6" s="200" customFormat="1" ht="15.75">
      <c r="A33" s="250"/>
      <c r="B33" s="251"/>
      <c r="C33" s="230"/>
      <c r="D33" s="230"/>
      <c r="E33" s="230"/>
      <c r="F33" s="230"/>
    </row>
    <row r="34" spans="1:6" s="200" customFormat="1" ht="15.75">
      <c r="A34" s="250"/>
      <c r="B34" s="250"/>
      <c r="C34" s="230"/>
      <c r="D34" s="230"/>
      <c r="E34" s="230"/>
      <c r="F34" s="230"/>
    </row>
    <row r="35" spans="1:6" s="200" customFormat="1" ht="15.75">
      <c r="A35" s="250"/>
      <c r="B35" s="250"/>
      <c r="C35" s="230"/>
      <c r="D35" s="230"/>
      <c r="E35" s="230"/>
      <c r="F35" s="230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4.625" style="2" customWidth="1"/>
    <col min="2" max="2" width="14.875" style="488" customWidth="1"/>
    <col min="3" max="3" width="4.875" style="2" customWidth="1"/>
    <col min="4" max="4" width="15.00390625" style="488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499"/>
      <c r="B1" s="499"/>
      <c r="C1" s="499"/>
      <c r="D1" s="499"/>
      <c r="E1" s="499"/>
    </row>
    <row r="2" spans="1:5" ht="15">
      <c r="A2" s="281" t="s">
        <v>449</v>
      </c>
      <c r="B2" s="281"/>
      <c r="C2" s="281"/>
      <c r="D2" s="281"/>
      <c r="E2" s="281"/>
    </row>
    <row r="3" spans="1:5" s="54" customFormat="1" ht="15.75">
      <c r="A3" s="284"/>
      <c r="B3" s="284"/>
      <c r="C3" s="284"/>
      <c r="D3" s="284"/>
      <c r="E3" s="284"/>
    </row>
    <row r="4" spans="1:5" s="54" customFormat="1" ht="15.75">
      <c r="A4" s="283" t="s">
        <v>342</v>
      </c>
      <c r="B4" s="283"/>
      <c r="C4" s="283"/>
      <c r="D4" s="283"/>
      <c r="E4" s="283"/>
    </row>
    <row r="5" spans="1:5" ht="15.75">
      <c r="A5" s="283" t="s">
        <v>100</v>
      </c>
      <c r="B5" s="283"/>
      <c r="C5" s="283"/>
      <c r="D5" s="283"/>
      <c r="E5" s="283"/>
    </row>
    <row r="6" spans="1:5" ht="12.75" customHeight="1">
      <c r="A6" s="282" t="s">
        <v>396</v>
      </c>
      <c r="B6" s="282"/>
      <c r="C6" s="282"/>
      <c r="D6" s="282"/>
      <c r="E6" s="282"/>
    </row>
    <row r="7" spans="1:5" s="1" customFormat="1" ht="14.25">
      <c r="A7" s="282"/>
      <c r="B7" s="498"/>
      <c r="C7" s="498"/>
      <c r="D7" s="498"/>
      <c r="E7" s="498"/>
    </row>
    <row r="8" spans="1:4" s="1" customFormat="1" ht="18.75">
      <c r="A8" s="94" t="s">
        <v>101</v>
      </c>
      <c r="B8" s="491"/>
      <c r="D8" s="95"/>
    </row>
    <row r="9" spans="1:5" ht="15.75">
      <c r="A9" s="5" t="s">
        <v>102</v>
      </c>
      <c r="B9" s="491"/>
      <c r="C9" s="1"/>
      <c r="D9" s="496">
        <f>B10+B11</f>
        <v>18719343</v>
      </c>
      <c r="E9" s="1" t="s">
        <v>428</v>
      </c>
    </row>
    <row r="10" spans="1:7" ht="15.75">
      <c r="A10" s="96" t="s">
        <v>103</v>
      </c>
      <c r="B10" s="488">
        <f>'2.mell - bevétel (2)'!H62</f>
        <v>16189869</v>
      </c>
      <c r="C10" s="2" t="s">
        <v>428</v>
      </c>
      <c r="D10" s="492"/>
      <c r="G10" s="71"/>
    </row>
    <row r="11" spans="1:5" s="1" customFormat="1" ht="15.75" customHeight="1">
      <c r="A11" s="96" t="s">
        <v>104</v>
      </c>
      <c r="B11" s="488">
        <f>'2.mell - bevétel (2)'!H71</f>
        <v>2529474</v>
      </c>
      <c r="C11" s="2" t="s">
        <v>428</v>
      </c>
      <c r="D11" s="492"/>
      <c r="E11" s="2"/>
    </row>
    <row r="12" spans="1:4" s="1" customFormat="1" ht="15.75">
      <c r="A12" s="5"/>
      <c r="B12" s="491"/>
      <c r="D12" s="496"/>
    </row>
    <row r="13" spans="1:5" s="1" customFormat="1" ht="15.75">
      <c r="A13" s="5" t="s">
        <v>105</v>
      </c>
      <c r="B13" s="491"/>
      <c r="D13" s="496"/>
      <c r="E13" s="1" t="s">
        <v>428</v>
      </c>
    </row>
    <row r="14" spans="1:4" s="1" customFormat="1" ht="15.75">
      <c r="A14" s="5"/>
      <c r="B14" s="491"/>
      <c r="D14" s="496"/>
    </row>
    <row r="15" spans="1:5" s="1" customFormat="1" ht="15.75">
      <c r="A15" s="5" t="s">
        <v>77</v>
      </c>
      <c r="B15" s="491"/>
      <c r="D15" s="496">
        <f>'2.mell - bevétel (2)'!H85</f>
        <v>1495000</v>
      </c>
      <c r="E15" s="1" t="s">
        <v>428</v>
      </c>
    </row>
    <row r="16" spans="1:7" s="1" customFormat="1" ht="15.75">
      <c r="A16" s="5"/>
      <c r="B16" s="491"/>
      <c r="D16" s="496"/>
      <c r="G16" s="72"/>
    </row>
    <row r="17" spans="1:5" s="1" customFormat="1" ht="15.75">
      <c r="A17" s="5" t="s">
        <v>37</v>
      </c>
      <c r="B17" s="491"/>
      <c r="D17" s="496">
        <f>'2.mell - bevétel (2)'!H97</f>
        <v>515000</v>
      </c>
      <c r="E17" s="1" t="s">
        <v>428</v>
      </c>
    </row>
    <row r="18" spans="1:4" s="1" customFormat="1" ht="15.75">
      <c r="A18" s="8"/>
      <c r="B18" s="495"/>
      <c r="D18" s="496"/>
    </row>
    <row r="19" spans="1:5" s="1" customFormat="1" ht="15.75">
      <c r="A19" s="5" t="s">
        <v>106</v>
      </c>
      <c r="B19" s="491"/>
      <c r="D19" s="497">
        <f>B21</f>
        <v>1800000</v>
      </c>
      <c r="E19" s="1" t="s">
        <v>428</v>
      </c>
    </row>
    <row r="20" spans="1:4" s="1" customFormat="1" ht="15.75">
      <c r="A20" s="22" t="s">
        <v>405</v>
      </c>
      <c r="B20" s="491"/>
      <c r="D20" s="497"/>
    </row>
    <row r="21" spans="1:4" s="1" customFormat="1" ht="15.75">
      <c r="A21" s="22" t="s">
        <v>406</v>
      </c>
      <c r="B21" s="491">
        <v>1800000</v>
      </c>
      <c r="C21" s="1" t="s">
        <v>428</v>
      </c>
      <c r="D21" s="497"/>
    </row>
    <row r="22" spans="1:4" s="1" customFormat="1" ht="15.75">
      <c r="A22" s="8"/>
      <c r="B22" s="491"/>
      <c r="D22" s="496"/>
    </row>
    <row r="23" spans="1:5" s="1" customFormat="1" ht="15.75">
      <c r="A23" s="5" t="s">
        <v>107</v>
      </c>
      <c r="D23" s="496">
        <f>B24+B25</f>
        <v>0</v>
      </c>
      <c r="E23" s="1" t="s">
        <v>428</v>
      </c>
    </row>
    <row r="24" spans="1:7" s="4" customFormat="1" ht="32.25">
      <c r="A24" s="96" t="s">
        <v>108</v>
      </c>
      <c r="B24" s="495">
        <v>0</v>
      </c>
      <c r="C24" s="1" t="s">
        <v>428</v>
      </c>
      <c r="D24" s="496"/>
      <c r="E24" s="1"/>
      <c r="F24" s="1"/>
      <c r="G24" s="73"/>
    </row>
    <row r="25" spans="1:7" ht="18.75">
      <c r="A25" s="54" t="s">
        <v>109</v>
      </c>
      <c r="B25" s="491">
        <v>0</v>
      </c>
      <c r="C25" s="1" t="s">
        <v>428</v>
      </c>
      <c r="D25" s="496"/>
      <c r="E25" s="1"/>
      <c r="F25" s="4"/>
      <c r="G25" s="74"/>
    </row>
    <row r="26" spans="1:5" s="1" customFormat="1" ht="15.75">
      <c r="A26" s="5" t="s">
        <v>88</v>
      </c>
      <c r="B26" s="491"/>
      <c r="D26" s="496">
        <f>B27+B28</f>
        <v>0</v>
      </c>
      <c r="E26" s="1" t="s">
        <v>428</v>
      </c>
    </row>
    <row r="27" spans="1:4" s="1" customFormat="1" ht="31.5">
      <c r="A27" s="96" t="s">
        <v>110</v>
      </c>
      <c r="B27" s="491">
        <v>0</v>
      </c>
      <c r="C27" s="1" t="s">
        <v>428</v>
      </c>
      <c r="D27" s="496"/>
    </row>
    <row r="28" spans="1:4" s="1" customFormat="1" ht="15.75">
      <c r="A28" s="54" t="s">
        <v>111</v>
      </c>
      <c r="B28" s="491">
        <v>0</v>
      </c>
      <c r="C28" s="1" t="s">
        <v>428</v>
      </c>
      <c r="D28" s="496"/>
    </row>
    <row r="29" spans="1:4" s="1" customFormat="1" ht="15.75">
      <c r="A29" s="60"/>
      <c r="D29" s="95"/>
    </row>
    <row r="30" spans="1:5" s="1" customFormat="1" ht="15.75">
      <c r="A30" s="5" t="s">
        <v>29</v>
      </c>
      <c r="D30" s="97">
        <f>SUM(D9:D29)</f>
        <v>22529343</v>
      </c>
      <c r="E30" s="1" t="s">
        <v>428</v>
      </c>
    </row>
    <row r="31" spans="1:4" s="1" customFormat="1" ht="15.75">
      <c r="A31" s="54"/>
      <c r="D31" s="95"/>
    </row>
    <row r="32" spans="1:4" s="1" customFormat="1" ht="18.75">
      <c r="A32" s="94" t="s">
        <v>112</v>
      </c>
      <c r="D32" s="95"/>
    </row>
    <row r="33" spans="1:5" s="1" customFormat="1" ht="15.75">
      <c r="A33" s="9" t="s">
        <v>14</v>
      </c>
      <c r="B33" s="491"/>
      <c r="D33" s="496">
        <f>B35+B36+B37+B38+B39</f>
        <v>23174897</v>
      </c>
      <c r="E33" s="1" t="s">
        <v>428</v>
      </c>
    </row>
    <row r="34" spans="1:4" s="1" customFormat="1" ht="15.75">
      <c r="A34" s="8" t="s">
        <v>13</v>
      </c>
      <c r="B34" s="491"/>
      <c r="D34" s="496"/>
    </row>
    <row r="35" spans="1:4" s="1" customFormat="1" ht="15.75">
      <c r="A35" s="54" t="s">
        <v>113</v>
      </c>
      <c r="B35" s="491">
        <f>'4.mell. - kiadás (2)'!D30</f>
        <v>5758043</v>
      </c>
      <c r="C35" s="1" t="s">
        <v>428</v>
      </c>
      <c r="D35" s="496"/>
    </row>
    <row r="36" spans="1:4" s="1" customFormat="1" ht="15.75">
      <c r="A36" s="54" t="s">
        <v>114</v>
      </c>
      <c r="B36" s="491">
        <f>'4.mell. - kiadás (2)'!E30</f>
        <v>1590252</v>
      </c>
      <c r="C36" s="1" t="s">
        <v>428</v>
      </c>
      <c r="D36" s="496"/>
    </row>
    <row r="37" spans="1:4" s="1" customFormat="1" ht="15.75">
      <c r="A37" s="54" t="s">
        <v>115</v>
      </c>
      <c r="B37" s="491">
        <f>'4.mell. - kiadás (2)'!F30</f>
        <v>9621535</v>
      </c>
      <c r="C37" s="1" t="s">
        <v>428</v>
      </c>
      <c r="D37" s="496"/>
    </row>
    <row r="38" spans="1:4" s="1" customFormat="1" ht="15.75">
      <c r="A38" s="98" t="s">
        <v>116</v>
      </c>
      <c r="B38" s="491">
        <f>'4.mell. - kiadás (2)'!G30</f>
        <v>1361000</v>
      </c>
      <c r="C38" s="1" t="s">
        <v>428</v>
      </c>
      <c r="D38" s="496"/>
    </row>
    <row r="39" spans="1:4" s="1" customFormat="1" ht="15.75">
      <c r="A39" s="263" t="s">
        <v>47</v>
      </c>
      <c r="B39" s="491">
        <f>'4.mell. - kiadás (2)'!H30</f>
        <v>4844067</v>
      </c>
      <c r="C39" s="1" t="s">
        <v>428</v>
      </c>
      <c r="D39" s="496"/>
    </row>
    <row r="40" spans="1:5" s="1" customFormat="1" ht="15.75">
      <c r="A40" s="9" t="s">
        <v>15</v>
      </c>
      <c r="B40" s="491"/>
      <c r="D40" s="494">
        <f>B42+B43+B44</f>
        <v>2176000</v>
      </c>
      <c r="E40" s="1" t="s">
        <v>428</v>
      </c>
    </row>
    <row r="41" spans="1:4" s="1" customFormat="1" ht="15.75">
      <c r="A41" s="8" t="s">
        <v>13</v>
      </c>
      <c r="B41" s="491"/>
      <c r="D41" s="496"/>
    </row>
    <row r="42" spans="1:4" s="1" customFormat="1" ht="15.75">
      <c r="A42" s="54" t="s">
        <v>117</v>
      </c>
      <c r="B42" s="495">
        <v>1016000</v>
      </c>
      <c r="C42" s="1" t="s">
        <v>428</v>
      </c>
      <c r="D42" s="496"/>
    </row>
    <row r="43" spans="1:4" s="1" customFormat="1" ht="15.75">
      <c r="A43" s="54" t="s">
        <v>118</v>
      </c>
      <c r="B43" s="495">
        <v>1160000</v>
      </c>
      <c r="C43" s="1" t="s">
        <v>428</v>
      </c>
      <c r="D43" s="496"/>
    </row>
    <row r="44" spans="1:6" ht="15.75">
      <c r="A44" s="54" t="s">
        <v>48</v>
      </c>
      <c r="B44" s="495">
        <f>'4.mell. - kiadás (2)'!L30</f>
        <v>0</v>
      </c>
      <c r="C44" s="1" t="s">
        <v>428</v>
      </c>
      <c r="D44" s="496"/>
      <c r="E44" s="1"/>
      <c r="F44" s="1"/>
    </row>
    <row r="45" spans="1:4" s="1" customFormat="1" ht="15.75">
      <c r="A45" s="54"/>
      <c r="B45" s="495"/>
      <c r="D45" s="496"/>
    </row>
    <row r="46" spans="1:5" s="1" customFormat="1" ht="15.75">
      <c r="A46" s="54" t="s">
        <v>119</v>
      </c>
      <c r="B46" s="495"/>
      <c r="D46" s="496">
        <f>B47</f>
        <v>913446</v>
      </c>
      <c r="E46" s="1" t="s">
        <v>428</v>
      </c>
    </row>
    <row r="47" spans="1:4" s="1" customFormat="1" ht="15.75">
      <c r="A47" s="54" t="s">
        <v>403</v>
      </c>
      <c r="B47" s="491">
        <v>913446</v>
      </c>
      <c r="C47" s="1" t="s">
        <v>428</v>
      </c>
      <c r="D47" s="496"/>
    </row>
    <row r="48" spans="1:6" s="4" customFormat="1" ht="18.75">
      <c r="A48" s="54" t="s">
        <v>120</v>
      </c>
      <c r="B48" s="491">
        <v>0</v>
      </c>
      <c r="C48" s="1" t="s">
        <v>428</v>
      </c>
      <c r="D48" s="496"/>
      <c r="E48" s="1"/>
      <c r="F48" s="2"/>
    </row>
    <row r="49" spans="1:6" ht="15.75">
      <c r="A49" s="54"/>
      <c r="B49" s="495"/>
      <c r="C49" s="1"/>
      <c r="D49" s="496"/>
      <c r="E49" s="1"/>
      <c r="F49" s="1"/>
    </row>
    <row r="50" spans="1:6" ht="15.75">
      <c r="A50" s="5" t="s">
        <v>30</v>
      </c>
      <c r="B50" s="495"/>
      <c r="C50" s="1"/>
      <c r="D50" s="492">
        <f>SUM(D33:D49)</f>
        <v>26264343</v>
      </c>
      <c r="E50" s="2" t="s">
        <v>428</v>
      </c>
      <c r="F50" s="1"/>
    </row>
    <row r="51" spans="1:6" ht="15.75">
      <c r="A51" s="54"/>
      <c r="B51" s="491"/>
      <c r="C51" s="1"/>
      <c r="D51" s="494"/>
      <c r="E51" s="1"/>
      <c r="F51" s="1"/>
    </row>
    <row r="52" spans="1:6" ht="18.75">
      <c r="A52" s="5" t="s">
        <v>31</v>
      </c>
      <c r="B52" s="491"/>
      <c r="C52" s="1"/>
      <c r="D52" s="492">
        <f>D30-D50</f>
        <v>-3735000</v>
      </c>
      <c r="E52" s="2" t="s">
        <v>428</v>
      </c>
      <c r="F52" s="4"/>
    </row>
    <row r="53" spans="1:4" ht="15.75">
      <c r="A53" s="54"/>
      <c r="B53" s="491"/>
      <c r="C53" s="1"/>
      <c r="D53" s="492"/>
    </row>
    <row r="54" spans="1:5" ht="32.25">
      <c r="A54" s="99" t="s">
        <v>404</v>
      </c>
      <c r="B54" s="493"/>
      <c r="C54" s="4"/>
      <c r="D54" s="492">
        <f>913446+2821554</f>
        <v>3735000</v>
      </c>
      <c r="E54" s="2" t="s">
        <v>428</v>
      </c>
    </row>
    <row r="55" spans="1:6" s="1" customFormat="1" ht="15.75">
      <c r="A55" s="54"/>
      <c r="B55" s="488"/>
      <c r="C55" s="2"/>
      <c r="D55" s="492"/>
      <c r="E55" s="2"/>
      <c r="F55" s="2"/>
    </row>
    <row r="56" spans="1:5" ht="15.75">
      <c r="A56" s="5" t="s">
        <v>46</v>
      </c>
      <c r="D56" s="492">
        <f>D52+D54</f>
        <v>0</v>
      </c>
      <c r="E56" s="2" t="s">
        <v>428</v>
      </c>
    </row>
    <row r="57" spans="1:4" s="1" customFormat="1" ht="10.5" customHeight="1">
      <c r="A57" s="3"/>
      <c r="B57" s="491"/>
      <c r="D57" s="490"/>
    </row>
    <row r="58" spans="1:5" ht="15.75">
      <c r="A58" s="3"/>
      <c r="B58" s="491"/>
      <c r="C58" s="1"/>
      <c r="D58" s="490"/>
      <c r="E58" s="5"/>
    </row>
    <row r="59" spans="1:5" ht="15.75">
      <c r="A59" s="5"/>
      <c r="D59" s="489"/>
      <c r="E59" s="5"/>
    </row>
  </sheetData>
  <sheetProtection/>
  <mergeCells count="7">
    <mergeCell ref="A7:E7"/>
    <mergeCell ref="A1:E1"/>
    <mergeCell ref="A6:E6"/>
    <mergeCell ref="A4:E4"/>
    <mergeCell ref="A3:E3"/>
    <mergeCell ref="A5:E5"/>
    <mergeCell ref="A2:E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4.25390625" style="59" customWidth="1"/>
    <col min="2" max="5" width="3.125" style="56" customWidth="1"/>
    <col min="6" max="6" width="52.125" style="8" customWidth="1"/>
    <col min="7" max="7" width="16.25390625" style="8" customWidth="1"/>
    <col min="8" max="8" width="17.125" style="8" customWidth="1"/>
    <col min="9" max="9" width="9.375" style="8" customWidth="1"/>
    <col min="10" max="16384" width="9.125" style="8" customWidth="1"/>
  </cols>
  <sheetData>
    <row r="1" spans="1:9" ht="15.75">
      <c r="A1" s="499"/>
      <c r="B1" s="511"/>
      <c r="C1" s="511"/>
      <c r="D1" s="511"/>
      <c r="E1" s="511"/>
      <c r="F1" s="511"/>
      <c r="G1" s="511"/>
      <c r="H1" s="511"/>
      <c r="I1" s="511"/>
    </row>
    <row r="2" spans="1:9" ht="15.75">
      <c r="A2" s="281" t="s">
        <v>450</v>
      </c>
      <c r="B2" s="289"/>
      <c r="C2" s="289"/>
      <c r="D2" s="289"/>
      <c r="E2" s="289"/>
      <c r="F2" s="289"/>
      <c r="G2" s="289"/>
      <c r="H2" s="289"/>
      <c r="I2" s="289"/>
    </row>
    <row r="3" spans="1:9" ht="15.75">
      <c r="A3" s="310"/>
      <c r="B3" s="310"/>
      <c r="C3" s="310"/>
      <c r="D3" s="310"/>
      <c r="E3" s="310"/>
      <c r="F3" s="310"/>
      <c r="G3" s="310"/>
      <c r="H3" s="310"/>
      <c r="I3" s="310"/>
    </row>
    <row r="4" spans="1:9" s="9" customFormat="1" ht="15.75">
      <c r="A4" s="310" t="s">
        <v>342</v>
      </c>
      <c r="B4" s="310"/>
      <c r="C4" s="310"/>
      <c r="D4" s="310"/>
      <c r="E4" s="310"/>
      <c r="F4" s="310"/>
      <c r="G4" s="310"/>
      <c r="H4" s="310"/>
      <c r="I4" s="310"/>
    </row>
    <row r="5" spans="1:9" s="9" customFormat="1" ht="15.75">
      <c r="A5" s="310" t="s">
        <v>344</v>
      </c>
      <c r="B5" s="310"/>
      <c r="C5" s="310"/>
      <c r="D5" s="310"/>
      <c r="E5" s="310"/>
      <c r="F5" s="310"/>
      <c r="G5" s="310"/>
      <c r="H5" s="310"/>
      <c r="I5" s="310"/>
    </row>
    <row r="6" spans="1:9" ht="15.75">
      <c r="A6" s="310" t="s">
        <v>378</v>
      </c>
      <c r="B6" s="310"/>
      <c r="C6" s="310"/>
      <c r="D6" s="310"/>
      <c r="E6" s="310"/>
      <c r="F6" s="310"/>
      <c r="G6" s="310"/>
      <c r="H6" s="310"/>
      <c r="I6" s="310"/>
    </row>
    <row r="7" ht="15.75" hidden="1"/>
    <row r="8" spans="1:10" ht="15.75">
      <c r="A8" s="310"/>
      <c r="B8" s="498"/>
      <c r="C8" s="498"/>
      <c r="D8" s="498"/>
      <c r="E8" s="498"/>
      <c r="F8" s="498"/>
      <c r="G8" s="498"/>
      <c r="H8" s="498"/>
      <c r="I8" s="498"/>
      <c r="J8" s="56"/>
    </row>
    <row r="9" spans="8:9" ht="16.5" thickBot="1">
      <c r="H9" s="61"/>
      <c r="I9" s="62" t="s">
        <v>433</v>
      </c>
    </row>
    <row r="10" spans="1:9" ht="15.75">
      <c r="A10" s="301" t="s">
        <v>18</v>
      </c>
      <c r="B10" s="302"/>
      <c r="C10" s="302"/>
      <c r="D10" s="302"/>
      <c r="E10" s="302"/>
      <c r="F10" s="303"/>
      <c r="G10" s="63" t="s">
        <v>16</v>
      </c>
      <c r="H10" s="63" t="s">
        <v>16</v>
      </c>
      <c r="I10" s="63" t="s">
        <v>17</v>
      </c>
    </row>
    <row r="11" spans="1:9" ht="15.75">
      <c r="A11" s="304"/>
      <c r="B11" s="305"/>
      <c r="C11" s="305"/>
      <c r="D11" s="305"/>
      <c r="E11" s="305"/>
      <c r="F11" s="306"/>
      <c r="G11" s="64" t="s">
        <v>7</v>
      </c>
      <c r="H11" s="65" t="s">
        <v>7</v>
      </c>
      <c r="I11" s="64"/>
    </row>
    <row r="12" spans="1:9" ht="16.5" thickBot="1">
      <c r="A12" s="307"/>
      <c r="B12" s="308"/>
      <c r="C12" s="308"/>
      <c r="D12" s="308"/>
      <c r="E12" s="308"/>
      <c r="F12" s="309"/>
      <c r="G12" s="66" t="s">
        <v>95</v>
      </c>
      <c r="H12" s="66" t="s">
        <v>378</v>
      </c>
      <c r="I12" s="66" t="s">
        <v>19</v>
      </c>
    </row>
    <row r="13" spans="1:9" ht="32.25" customHeight="1">
      <c r="A13" s="19" t="s">
        <v>32</v>
      </c>
      <c r="B13" s="286" t="s">
        <v>50</v>
      </c>
      <c r="C13" s="286"/>
      <c r="D13" s="286"/>
      <c r="E13" s="286"/>
      <c r="F13" s="286"/>
      <c r="G13" s="77"/>
      <c r="H13" s="509"/>
      <c r="I13" s="77"/>
    </row>
    <row r="14" spans="1:9" ht="15.75">
      <c r="A14" s="19"/>
      <c r="B14" s="19" t="s">
        <v>32</v>
      </c>
      <c r="C14" s="19" t="s">
        <v>51</v>
      </c>
      <c r="D14" s="19"/>
      <c r="E14" s="19"/>
      <c r="F14" s="19"/>
      <c r="G14" s="503"/>
      <c r="H14" s="503"/>
      <c r="I14" s="19"/>
    </row>
    <row r="15" spans="1:9" ht="15.75">
      <c r="A15" s="19"/>
      <c r="B15" s="19"/>
      <c r="C15" s="19" t="s">
        <v>27</v>
      </c>
      <c r="D15" s="286" t="s">
        <v>52</v>
      </c>
      <c r="E15" s="286"/>
      <c r="F15" s="286"/>
      <c r="G15" s="509"/>
      <c r="H15" s="509"/>
      <c r="I15" s="77"/>
    </row>
    <row r="16" spans="1:9" ht="15.75">
      <c r="A16" s="19"/>
      <c r="B16" s="19"/>
      <c r="C16" s="19"/>
      <c r="D16" s="19" t="s">
        <v>27</v>
      </c>
      <c r="E16" s="286" t="s">
        <v>53</v>
      </c>
      <c r="F16" s="286"/>
      <c r="G16" s="509"/>
      <c r="H16" s="509"/>
      <c r="I16" s="77"/>
    </row>
    <row r="17" spans="1:9" ht="15.75">
      <c r="A17" s="22"/>
      <c r="B17" s="22"/>
      <c r="C17" s="22"/>
      <c r="D17" s="22"/>
      <c r="E17" s="22" t="s">
        <v>38</v>
      </c>
      <c r="F17" s="22" t="s">
        <v>33</v>
      </c>
      <c r="G17" s="500"/>
      <c r="H17" s="500"/>
      <c r="I17" s="78"/>
    </row>
    <row r="18" spans="1:9" ht="15.75">
      <c r="A18" s="22"/>
      <c r="B18" s="22"/>
      <c r="C18" s="22"/>
      <c r="D18" s="22"/>
      <c r="E18" s="22"/>
      <c r="F18" s="22" t="s">
        <v>54</v>
      </c>
      <c r="G18" s="500"/>
      <c r="I18" s="78"/>
    </row>
    <row r="19" spans="1:9" ht="31.5">
      <c r="A19" s="22"/>
      <c r="B19" s="22"/>
      <c r="C19" s="22"/>
      <c r="D19" s="22"/>
      <c r="E19" s="22" t="s">
        <v>39</v>
      </c>
      <c r="F19" s="79" t="s">
        <v>34</v>
      </c>
      <c r="G19" s="502"/>
      <c r="I19" s="78"/>
    </row>
    <row r="20" spans="1:9" ht="31.5">
      <c r="A20" s="22"/>
      <c r="B20" s="22"/>
      <c r="C20" s="22"/>
      <c r="D20" s="22"/>
      <c r="E20" s="22" t="s">
        <v>55</v>
      </c>
      <c r="F20" s="79" t="s">
        <v>56</v>
      </c>
      <c r="G20" s="500">
        <v>1075000</v>
      </c>
      <c r="H20" s="8">
        <v>1074860</v>
      </c>
      <c r="I20" s="78">
        <f>H20/G20*100</f>
        <v>99.98697674418605</v>
      </c>
    </row>
    <row r="21" spans="1:9" ht="15.75">
      <c r="A21" s="22"/>
      <c r="B21" s="22"/>
      <c r="C21" s="22"/>
      <c r="D21" s="22"/>
      <c r="E21" s="22"/>
      <c r="F21" s="22" t="s">
        <v>54</v>
      </c>
      <c r="G21" s="500"/>
      <c r="I21" s="78"/>
    </row>
    <row r="22" spans="1:9" ht="15.75">
      <c r="A22" s="22"/>
      <c r="B22" s="22"/>
      <c r="C22" s="22"/>
      <c r="D22" s="22"/>
      <c r="E22" s="22" t="s">
        <v>57</v>
      </c>
      <c r="F22" s="79" t="s">
        <v>58</v>
      </c>
      <c r="G22" s="500">
        <v>1024000</v>
      </c>
      <c r="H22" s="8">
        <v>1024000</v>
      </c>
      <c r="I22" s="78">
        <f>H22/G22*100</f>
        <v>100</v>
      </c>
    </row>
    <row r="23" spans="1:9" ht="15.75">
      <c r="A23" s="22"/>
      <c r="B23" s="22"/>
      <c r="C23" s="22"/>
      <c r="D23" s="22"/>
      <c r="E23" s="22"/>
      <c r="F23" s="22" t="s">
        <v>54</v>
      </c>
      <c r="G23" s="500"/>
      <c r="I23" s="78"/>
    </row>
    <row r="24" spans="1:9" ht="21" customHeight="1">
      <c r="A24" s="22"/>
      <c r="B24" s="22"/>
      <c r="C24" s="22"/>
      <c r="D24" s="22"/>
      <c r="E24" s="22" t="s">
        <v>59</v>
      </c>
      <c r="F24" s="79" t="s">
        <v>60</v>
      </c>
      <c r="G24" s="500">
        <v>100000</v>
      </c>
      <c r="H24" s="8">
        <v>100000</v>
      </c>
      <c r="I24" s="78">
        <f>H24/G24*100</f>
        <v>100</v>
      </c>
    </row>
    <row r="25" spans="1:9" ht="15.75">
      <c r="A25" s="22"/>
      <c r="B25" s="22"/>
      <c r="C25" s="22"/>
      <c r="D25" s="22"/>
      <c r="E25" s="22"/>
      <c r="F25" s="22" t="s">
        <v>54</v>
      </c>
      <c r="G25" s="500"/>
      <c r="I25" s="78"/>
    </row>
    <row r="26" spans="1:9" ht="15.75">
      <c r="A26" s="22"/>
      <c r="B26" s="22"/>
      <c r="C26" s="22"/>
      <c r="D26" s="22"/>
      <c r="E26" s="22" t="s">
        <v>61</v>
      </c>
      <c r="F26" s="79" t="s">
        <v>62</v>
      </c>
      <c r="G26" s="500">
        <v>692000</v>
      </c>
      <c r="H26" s="8">
        <v>692350</v>
      </c>
      <c r="I26" s="78">
        <f>H26/G26*100</f>
        <v>100.05057803468209</v>
      </c>
    </row>
    <row r="27" spans="1:9" s="55" customFormat="1" ht="15.75">
      <c r="A27" s="22"/>
      <c r="B27" s="22"/>
      <c r="C27" s="22"/>
      <c r="D27" s="22"/>
      <c r="E27" s="22"/>
      <c r="F27" s="22" t="s">
        <v>54</v>
      </c>
      <c r="G27" s="500"/>
      <c r="I27" s="78"/>
    </row>
    <row r="28" spans="1:9" ht="15.75">
      <c r="A28" s="22"/>
      <c r="B28" s="22"/>
      <c r="C28" s="22"/>
      <c r="D28" s="22" t="s">
        <v>40</v>
      </c>
      <c r="E28" s="22" t="s">
        <v>63</v>
      </c>
      <c r="F28" s="22"/>
      <c r="G28" s="500">
        <v>4000000</v>
      </c>
      <c r="H28" s="8">
        <v>5000000</v>
      </c>
      <c r="I28" s="78">
        <f>H28/G28*100</f>
        <v>125</v>
      </c>
    </row>
    <row r="29" spans="1:9" ht="15.75">
      <c r="A29" s="22"/>
      <c r="B29" s="22"/>
      <c r="C29" s="22"/>
      <c r="D29" s="22"/>
      <c r="E29" s="22"/>
      <c r="F29" s="22" t="s">
        <v>54</v>
      </c>
      <c r="G29" s="500"/>
      <c r="I29" s="78"/>
    </row>
    <row r="30" spans="1:9" ht="15.75">
      <c r="A30" s="22"/>
      <c r="B30" s="22"/>
      <c r="C30" s="22"/>
      <c r="D30" s="22" t="s">
        <v>41</v>
      </c>
      <c r="E30" s="22" t="s">
        <v>96</v>
      </c>
      <c r="F30" s="22"/>
      <c r="G30" s="500">
        <v>61000</v>
      </c>
      <c r="H30" s="8">
        <v>66300</v>
      </c>
      <c r="I30" s="78"/>
    </row>
    <row r="31" spans="1:9" ht="15.75">
      <c r="A31" s="22"/>
      <c r="B31" s="22"/>
      <c r="C31" s="22"/>
      <c r="D31" s="22" t="s">
        <v>97</v>
      </c>
      <c r="E31" s="22" t="s">
        <v>334</v>
      </c>
      <c r="F31" s="22"/>
      <c r="G31" s="500">
        <v>1738000</v>
      </c>
      <c r="H31" s="8">
        <v>1989378</v>
      </c>
      <c r="I31" s="78"/>
    </row>
    <row r="32" spans="1:9" s="55" customFormat="1" ht="15.75">
      <c r="A32" s="22"/>
      <c r="B32" s="22"/>
      <c r="C32" s="22"/>
      <c r="D32" s="22" t="s">
        <v>21</v>
      </c>
      <c r="E32" s="22" t="s">
        <v>64</v>
      </c>
      <c r="F32" s="22"/>
      <c r="G32" s="500"/>
      <c r="I32" s="78"/>
    </row>
    <row r="33" spans="1:9" ht="15.75">
      <c r="A33" s="22"/>
      <c r="B33" s="22"/>
      <c r="C33" s="22"/>
      <c r="D33" s="22"/>
      <c r="E33" s="22"/>
      <c r="F33" s="22" t="s">
        <v>54</v>
      </c>
      <c r="G33" s="500"/>
      <c r="I33" s="78"/>
    </row>
    <row r="34" spans="1:9" ht="15.75">
      <c r="A34" s="22"/>
      <c r="B34" s="22"/>
      <c r="C34" s="22"/>
      <c r="D34" s="22"/>
      <c r="E34" s="22"/>
      <c r="F34" s="22"/>
      <c r="G34" s="500"/>
      <c r="I34" s="78"/>
    </row>
    <row r="35" spans="1:9" ht="31.5" customHeight="1">
      <c r="A35" s="81"/>
      <c r="B35" s="81"/>
      <c r="C35" s="82"/>
      <c r="D35" s="290" t="s">
        <v>65</v>
      </c>
      <c r="E35" s="290"/>
      <c r="F35" s="290"/>
      <c r="G35" s="510">
        <f>SUM(G17:G34)</f>
        <v>8690000</v>
      </c>
      <c r="H35" s="510">
        <f>SUM(H17:H34)</f>
        <v>9946888</v>
      </c>
      <c r="I35" s="93">
        <f>H35/G35*100</f>
        <v>114.46361334867663</v>
      </c>
    </row>
    <row r="36" spans="1:9" s="55" customFormat="1" ht="15.75">
      <c r="A36" s="19"/>
      <c r="B36" s="19"/>
      <c r="C36" s="19"/>
      <c r="D36" s="76"/>
      <c r="E36" s="76"/>
      <c r="F36" s="76"/>
      <c r="G36" s="509"/>
      <c r="I36" s="78"/>
    </row>
    <row r="37" spans="1:9" ht="33" customHeight="1">
      <c r="A37" s="22"/>
      <c r="B37" s="22"/>
      <c r="C37" s="19" t="s">
        <v>28</v>
      </c>
      <c r="D37" s="286" t="s">
        <v>66</v>
      </c>
      <c r="E37" s="286"/>
      <c r="F37" s="286"/>
      <c r="G37" s="509"/>
      <c r="I37" s="78"/>
    </row>
    <row r="38" spans="1:9" ht="15.75">
      <c r="A38" s="22"/>
      <c r="B38" s="22"/>
      <c r="C38" s="22"/>
      <c r="D38" s="22" t="s">
        <v>27</v>
      </c>
      <c r="E38" s="22" t="s">
        <v>98</v>
      </c>
      <c r="F38" s="22"/>
      <c r="G38" s="500">
        <v>299000</v>
      </c>
      <c r="H38" s="500"/>
      <c r="I38" s="78"/>
    </row>
    <row r="39" spans="1:9" ht="30.75" customHeight="1">
      <c r="A39" s="22"/>
      <c r="B39" s="22"/>
      <c r="C39" s="22"/>
      <c r="D39" s="22" t="s">
        <v>21</v>
      </c>
      <c r="E39" s="285" t="s">
        <v>99</v>
      </c>
      <c r="F39" s="285"/>
      <c r="G39" s="500">
        <v>1092000</v>
      </c>
      <c r="H39" s="500">
        <v>2229720</v>
      </c>
      <c r="I39" s="78"/>
    </row>
    <row r="40" spans="1:9" ht="15.75">
      <c r="A40" s="22"/>
      <c r="B40" s="22"/>
      <c r="C40" s="22"/>
      <c r="D40" s="22" t="s">
        <v>28</v>
      </c>
      <c r="E40" s="22" t="s">
        <v>67</v>
      </c>
      <c r="F40" s="22"/>
      <c r="G40" s="500">
        <v>2777</v>
      </c>
      <c r="H40" s="500"/>
      <c r="I40" s="78">
        <f>H40/G40*100</f>
        <v>0</v>
      </c>
    </row>
    <row r="41" spans="1:9" ht="15.75">
      <c r="A41" s="22"/>
      <c r="B41" s="22"/>
      <c r="C41" s="22"/>
      <c r="D41" s="22"/>
      <c r="E41" s="22" t="s">
        <v>379</v>
      </c>
      <c r="F41" s="22" t="s">
        <v>380</v>
      </c>
      <c r="G41" s="500"/>
      <c r="H41" s="500">
        <v>221440</v>
      </c>
      <c r="I41" s="78"/>
    </row>
    <row r="42" spans="1:9" ht="15.75">
      <c r="A42" s="22"/>
      <c r="B42" s="22"/>
      <c r="C42" s="22"/>
      <c r="D42" s="22"/>
      <c r="E42" s="22" t="s">
        <v>381</v>
      </c>
      <c r="F42" s="22" t="s">
        <v>382</v>
      </c>
      <c r="G42" s="500"/>
      <c r="H42" s="500">
        <v>2500000</v>
      </c>
      <c r="I42" s="78"/>
    </row>
    <row r="43" spans="1:9" ht="15.75">
      <c r="A43" s="22"/>
      <c r="B43" s="22"/>
      <c r="C43" s="22"/>
      <c r="D43" s="22" t="s">
        <v>432</v>
      </c>
      <c r="E43" s="22"/>
      <c r="F43" s="22" t="s">
        <v>339</v>
      </c>
      <c r="G43" s="500"/>
      <c r="H43" s="500">
        <v>67818</v>
      </c>
      <c r="I43" s="78"/>
    </row>
    <row r="44" spans="1:9" ht="33.75" customHeight="1">
      <c r="A44" s="81"/>
      <c r="B44" s="81"/>
      <c r="C44" s="290" t="s">
        <v>70</v>
      </c>
      <c r="D44" s="290"/>
      <c r="E44" s="290"/>
      <c r="F44" s="290"/>
      <c r="G44" s="508">
        <f>SUM(G38:G42)</f>
        <v>1393777</v>
      </c>
      <c r="H44" s="508">
        <f>SUM(H38:H43)</f>
        <v>5018978</v>
      </c>
      <c r="I44" s="93">
        <f>H44/G44*100</f>
        <v>360.09906893283505</v>
      </c>
    </row>
    <row r="45" spans="1:9" ht="10.5" customHeight="1">
      <c r="A45" s="81"/>
      <c r="B45" s="81"/>
      <c r="C45" s="254"/>
      <c r="D45" s="254"/>
      <c r="E45" s="254"/>
      <c r="F45" s="254"/>
      <c r="G45" s="508"/>
      <c r="H45" s="508"/>
      <c r="I45" s="93"/>
    </row>
    <row r="46" spans="1:9" ht="18" customHeight="1">
      <c r="A46" s="81"/>
      <c r="B46" s="81"/>
      <c r="C46" s="254"/>
      <c r="D46" s="254"/>
      <c r="E46" s="254"/>
      <c r="F46" s="254"/>
      <c r="G46" s="508"/>
      <c r="H46" s="508"/>
      <c r="I46" s="93"/>
    </row>
    <row r="47" spans="1:9" ht="27" customHeight="1">
      <c r="A47" s="81"/>
      <c r="B47" s="81"/>
      <c r="C47" s="254"/>
      <c r="D47" s="254"/>
      <c r="E47" s="254"/>
      <c r="F47" s="254"/>
      <c r="G47" s="508"/>
      <c r="H47" s="508"/>
      <c r="I47" s="93"/>
    </row>
    <row r="48" spans="1:9" ht="22.5" customHeight="1">
      <c r="A48" s="81"/>
      <c r="B48" s="81"/>
      <c r="C48" s="254"/>
      <c r="D48" s="254"/>
      <c r="E48" s="254"/>
      <c r="F48" s="254"/>
      <c r="G48" s="508"/>
      <c r="H48" s="508"/>
      <c r="I48" s="93"/>
    </row>
    <row r="49" spans="1:9" ht="35.25" customHeight="1">
      <c r="A49" s="81"/>
      <c r="B49" s="81"/>
      <c r="C49" s="254"/>
      <c r="D49" s="254"/>
      <c r="E49" s="254"/>
      <c r="F49" s="254"/>
      <c r="G49" s="508"/>
      <c r="H49" s="508"/>
      <c r="I49" s="93"/>
    </row>
    <row r="50" spans="1:9" ht="16.5" thickBot="1">
      <c r="A50" s="81"/>
      <c r="B50" s="81"/>
      <c r="C50" s="254"/>
      <c r="D50" s="254"/>
      <c r="E50" s="254"/>
      <c r="F50" s="254"/>
      <c r="G50" s="508"/>
      <c r="H50" s="508"/>
      <c r="I50" s="93"/>
    </row>
    <row r="51" spans="1:9" ht="15.75">
      <c r="A51" s="291" t="s">
        <v>18</v>
      </c>
      <c r="B51" s="292"/>
      <c r="C51" s="292"/>
      <c r="D51" s="292"/>
      <c r="E51" s="292"/>
      <c r="F51" s="293"/>
      <c r="G51" s="63" t="s">
        <v>16</v>
      </c>
      <c r="H51" s="63" t="s">
        <v>16</v>
      </c>
      <c r="I51" s="63" t="s">
        <v>17</v>
      </c>
    </row>
    <row r="52" spans="1:9" ht="15.75">
      <c r="A52" s="294"/>
      <c r="B52" s="295"/>
      <c r="C52" s="295"/>
      <c r="D52" s="295"/>
      <c r="E52" s="295"/>
      <c r="F52" s="296"/>
      <c r="G52" s="64" t="s">
        <v>7</v>
      </c>
      <c r="H52" s="65" t="s">
        <v>7</v>
      </c>
      <c r="I52" s="64"/>
    </row>
    <row r="53" spans="1:9" ht="16.5" thickBot="1">
      <c r="A53" s="297"/>
      <c r="B53" s="298"/>
      <c r="C53" s="298"/>
      <c r="D53" s="298"/>
      <c r="E53" s="298"/>
      <c r="F53" s="299"/>
      <c r="G53" s="66" t="s">
        <v>95</v>
      </c>
      <c r="H53" s="66" t="s">
        <v>378</v>
      </c>
      <c r="I53" s="66" t="s">
        <v>19</v>
      </c>
    </row>
    <row r="54" spans="1:9" ht="12" customHeight="1">
      <c r="A54" s="22"/>
      <c r="B54" s="22"/>
      <c r="C54" s="22"/>
      <c r="D54" s="22"/>
      <c r="E54" s="22"/>
      <c r="F54" s="22"/>
      <c r="G54" s="500"/>
      <c r="H54" s="500"/>
      <c r="I54" s="78"/>
    </row>
    <row r="55" spans="1:9" ht="31.5" customHeight="1">
      <c r="A55" s="22"/>
      <c r="B55" s="22"/>
      <c r="C55" s="19" t="s">
        <v>68</v>
      </c>
      <c r="D55" s="286" t="s">
        <v>71</v>
      </c>
      <c r="E55" s="286"/>
      <c r="F55" s="286"/>
      <c r="G55" s="509"/>
      <c r="H55" s="509"/>
      <c r="I55" s="77"/>
    </row>
    <row r="56" spans="1:9" ht="15.75">
      <c r="A56" s="22"/>
      <c r="B56" s="22"/>
      <c r="C56" s="22"/>
      <c r="D56" s="22" t="s">
        <v>27</v>
      </c>
      <c r="E56" s="285" t="s">
        <v>36</v>
      </c>
      <c r="F56" s="285"/>
      <c r="G56" s="502"/>
      <c r="H56" s="502"/>
      <c r="I56" s="79"/>
    </row>
    <row r="57" spans="1:9" ht="31.5">
      <c r="A57" s="22"/>
      <c r="B57" s="22"/>
      <c r="C57" s="22"/>
      <c r="D57" s="22"/>
      <c r="E57" s="22" t="s">
        <v>41</v>
      </c>
      <c r="F57" s="79" t="s">
        <v>72</v>
      </c>
      <c r="G57" s="500">
        <v>1200000</v>
      </c>
      <c r="H57" s="502">
        <v>1200000</v>
      </c>
      <c r="I57" s="78">
        <f>H57/G57*100</f>
        <v>100</v>
      </c>
    </row>
    <row r="58" spans="1:9" ht="12" customHeight="1">
      <c r="A58" s="22"/>
      <c r="B58" s="22"/>
      <c r="C58" s="22"/>
      <c r="D58" s="22"/>
      <c r="E58" s="22"/>
      <c r="F58" s="22"/>
      <c r="G58" s="500"/>
      <c r="H58" s="500"/>
      <c r="I58" s="78"/>
    </row>
    <row r="59" spans="1:9" ht="30" customHeight="1">
      <c r="A59" s="81"/>
      <c r="B59" s="81"/>
      <c r="C59" s="290" t="s">
        <v>73</v>
      </c>
      <c r="D59" s="290"/>
      <c r="E59" s="290"/>
      <c r="F59" s="290"/>
      <c r="G59" s="508">
        <f>SUM(G57:G58)</f>
        <v>1200000</v>
      </c>
      <c r="H59" s="508">
        <f>SUM(H57:H58)</f>
        <v>1200000</v>
      </c>
      <c r="I59" s="93">
        <f>H59/G59*100</f>
        <v>100</v>
      </c>
    </row>
    <row r="60" spans="1:9" ht="14.25" customHeight="1">
      <c r="A60" s="22"/>
      <c r="B60" s="22"/>
      <c r="C60" s="19" t="s">
        <v>74</v>
      </c>
      <c r="D60" s="507" t="s">
        <v>431</v>
      </c>
      <c r="E60" s="506"/>
      <c r="F60" s="506"/>
      <c r="G60" s="500"/>
      <c r="H60" s="500"/>
      <c r="I60" s="78"/>
    </row>
    <row r="61" spans="1:9" ht="13.5" customHeight="1">
      <c r="A61" s="22"/>
      <c r="B61" s="22"/>
      <c r="C61" s="19"/>
      <c r="D61" s="84" t="s">
        <v>27</v>
      </c>
      <c r="E61" s="285" t="s">
        <v>430</v>
      </c>
      <c r="F61" s="504"/>
      <c r="G61" s="504"/>
      <c r="H61" s="505">
        <v>24003</v>
      </c>
      <c r="I61" s="502"/>
    </row>
    <row r="62" spans="1:9" ht="29.25" customHeight="1">
      <c r="A62" s="83"/>
      <c r="B62" s="286" t="s">
        <v>75</v>
      </c>
      <c r="C62" s="286"/>
      <c r="D62" s="286"/>
      <c r="E62" s="286"/>
      <c r="F62" s="286"/>
      <c r="G62" s="497">
        <f>G35+G44+G59</f>
        <v>11283777</v>
      </c>
      <c r="H62" s="497">
        <f>H35+H44+H59+H61</f>
        <v>16189869</v>
      </c>
      <c r="I62" s="86">
        <f>H62/G62*100</f>
        <v>143.4791648222045</v>
      </c>
    </row>
    <row r="63" spans="1:9" ht="12" customHeight="1">
      <c r="A63" s="83"/>
      <c r="B63" s="76"/>
      <c r="C63" s="76"/>
      <c r="D63" s="76"/>
      <c r="E63" s="76"/>
      <c r="F63" s="76"/>
      <c r="G63" s="497"/>
      <c r="H63" s="497"/>
      <c r="I63" s="86"/>
    </row>
    <row r="64" spans="1:9" ht="16.5" customHeight="1">
      <c r="A64" s="83"/>
      <c r="B64" s="76" t="s">
        <v>336</v>
      </c>
      <c r="C64" s="286" t="s">
        <v>337</v>
      </c>
      <c r="D64" s="286"/>
      <c r="E64" s="286"/>
      <c r="F64" s="286"/>
      <c r="G64" s="497"/>
      <c r="H64" s="497"/>
      <c r="I64" s="86"/>
    </row>
    <row r="65" spans="1:9" ht="15.75">
      <c r="A65" s="83"/>
      <c r="B65" s="76"/>
      <c r="C65" s="84" t="s">
        <v>27</v>
      </c>
      <c r="D65" s="285" t="s">
        <v>338</v>
      </c>
      <c r="E65" s="285"/>
      <c r="F65" s="285"/>
      <c r="G65" s="497">
        <v>2000</v>
      </c>
      <c r="H65" s="502"/>
      <c r="I65" s="86"/>
    </row>
    <row r="66" spans="1:9" ht="15.75">
      <c r="A66" s="83"/>
      <c r="B66" s="76"/>
      <c r="C66" s="84" t="s">
        <v>21</v>
      </c>
      <c r="D66" s="285" t="s">
        <v>339</v>
      </c>
      <c r="E66" s="285"/>
      <c r="F66" s="285"/>
      <c r="G66" s="497">
        <v>154000</v>
      </c>
      <c r="H66" s="502"/>
      <c r="I66" s="86"/>
    </row>
    <row r="67" spans="1:9" ht="15.75" customHeight="1">
      <c r="A67" s="83"/>
      <c r="B67" s="76"/>
      <c r="C67" s="84" t="s">
        <v>28</v>
      </c>
      <c r="D67" s="287" t="s">
        <v>268</v>
      </c>
      <c r="E67" s="287"/>
      <c r="F67" s="287"/>
      <c r="G67" s="497">
        <v>116000</v>
      </c>
      <c r="H67" s="502">
        <v>76000</v>
      </c>
      <c r="I67" s="86"/>
    </row>
    <row r="68" spans="1:9" ht="15.75">
      <c r="A68" s="83"/>
      <c r="B68" s="76"/>
      <c r="C68" s="84" t="s">
        <v>68</v>
      </c>
      <c r="D68" s="288" t="s">
        <v>383</v>
      </c>
      <c r="E68" s="289"/>
      <c r="F68" s="289"/>
      <c r="G68" s="497"/>
      <c r="H68" s="502">
        <v>1397000</v>
      </c>
      <c r="I68" s="86"/>
    </row>
    <row r="69" spans="1:9" ht="15.75">
      <c r="A69" s="83"/>
      <c r="B69" s="76"/>
      <c r="C69" s="84" t="s">
        <v>69</v>
      </c>
      <c r="D69" s="287" t="s">
        <v>384</v>
      </c>
      <c r="E69" s="287"/>
      <c r="F69" s="287"/>
      <c r="G69" s="497"/>
      <c r="H69" s="502">
        <v>244000</v>
      </c>
      <c r="I69" s="86"/>
    </row>
    <row r="70" spans="1:9" ht="15.75">
      <c r="A70" s="83"/>
      <c r="B70" s="76"/>
      <c r="C70" s="84" t="s">
        <v>74</v>
      </c>
      <c r="D70" s="287" t="s">
        <v>429</v>
      </c>
      <c r="E70" s="504"/>
      <c r="F70" s="504"/>
      <c r="G70" s="497"/>
      <c r="H70" s="502">
        <v>812474</v>
      </c>
      <c r="I70" s="86"/>
    </row>
    <row r="71" spans="1:9" ht="31.5" customHeight="1">
      <c r="A71" s="83"/>
      <c r="B71" s="286" t="s">
        <v>340</v>
      </c>
      <c r="C71" s="286"/>
      <c r="D71" s="286"/>
      <c r="E71" s="286"/>
      <c r="F71" s="286"/>
      <c r="G71" s="497">
        <f>SUM(G65:G69)</f>
        <v>272000</v>
      </c>
      <c r="H71" s="497">
        <f>SUM(H65:H70)</f>
        <v>2529474</v>
      </c>
      <c r="I71" s="86"/>
    </row>
    <row r="72" spans="1:9" ht="7.5" customHeight="1">
      <c r="A72" s="22"/>
      <c r="B72" s="22"/>
      <c r="C72" s="22"/>
      <c r="D72" s="22"/>
      <c r="E72" s="22"/>
      <c r="F72" s="22"/>
      <c r="G72" s="500"/>
      <c r="H72" s="500"/>
      <c r="I72" s="78"/>
    </row>
    <row r="73" spans="1:9" ht="36" customHeight="1">
      <c r="A73" s="286" t="s">
        <v>76</v>
      </c>
      <c r="B73" s="286"/>
      <c r="C73" s="286"/>
      <c r="D73" s="286"/>
      <c r="E73" s="286"/>
      <c r="F73" s="286"/>
      <c r="G73" s="87">
        <f>G62+G71</f>
        <v>11555777</v>
      </c>
      <c r="H73" s="87">
        <f>H62+H71</f>
        <v>18719343</v>
      </c>
      <c r="I73" s="255">
        <f>I62</f>
        <v>143.4791648222045</v>
      </c>
    </row>
    <row r="74" spans="1:9" ht="12" customHeight="1">
      <c r="A74" s="22"/>
      <c r="B74" s="22"/>
      <c r="C74" s="22"/>
      <c r="D74" s="22"/>
      <c r="E74" s="22"/>
      <c r="F74" s="22"/>
      <c r="G74" s="500"/>
      <c r="H74" s="500"/>
      <c r="I74" s="78"/>
    </row>
    <row r="75" spans="1:9" ht="15.75">
      <c r="A75" s="19" t="s">
        <v>35</v>
      </c>
      <c r="B75" s="19" t="s">
        <v>77</v>
      </c>
      <c r="C75" s="19"/>
      <c r="D75" s="19"/>
      <c r="E75" s="19"/>
      <c r="F75" s="19"/>
      <c r="G75" s="19"/>
      <c r="H75" s="503"/>
      <c r="I75" s="78"/>
    </row>
    <row r="76" spans="1:9" ht="12" customHeight="1">
      <c r="A76" s="22"/>
      <c r="B76" s="22"/>
      <c r="C76" s="22"/>
      <c r="D76" s="22"/>
      <c r="E76" s="22"/>
      <c r="F76" s="22"/>
      <c r="G76" s="500"/>
      <c r="H76" s="500"/>
      <c r="I76" s="78"/>
    </row>
    <row r="77" spans="1:9" ht="15.75">
      <c r="A77" s="19"/>
      <c r="B77" s="19" t="s">
        <v>27</v>
      </c>
      <c r="C77" s="19" t="s">
        <v>78</v>
      </c>
      <c r="D77" s="19"/>
      <c r="E77" s="19"/>
      <c r="F77" s="19"/>
      <c r="G77" s="19"/>
      <c r="H77" s="503"/>
      <c r="I77" s="78"/>
    </row>
    <row r="78" spans="1:9" s="9" customFormat="1" ht="15.75">
      <c r="A78" s="22"/>
      <c r="B78" s="22"/>
      <c r="C78" s="22" t="s">
        <v>27</v>
      </c>
      <c r="D78" s="22" t="s">
        <v>79</v>
      </c>
      <c r="E78" s="22"/>
      <c r="F78" s="22"/>
      <c r="G78" s="501">
        <v>800000</v>
      </c>
      <c r="H78" s="500">
        <v>800000</v>
      </c>
      <c r="I78" s="78">
        <f>H78/G78*100</f>
        <v>100</v>
      </c>
    </row>
    <row r="79" spans="1:9" ht="15.75">
      <c r="A79" s="19"/>
      <c r="B79" s="19" t="s">
        <v>21</v>
      </c>
      <c r="C79" s="19" t="s">
        <v>80</v>
      </c>
      <c r="D79" s="19"/>
      <c r="E79" s="19"/>
      <c r="F79" s="19"/>
      <c r="G79" s="501"/>
      <c r="H79" s="503"/>
      <c r="I79" s="78"/>
    </row>
    <row r="80" spans="1:9" ht="15.75">
      <c r="A80" s="22"/>
      <c r="B80" s="22"/>
      <c r="C80" s="22" t="s">
        <v>27</v>
      </c>
      <c r="D80" s="22" t="s">
        <v>81</v>
      </c>
      <c r="E80" s="22"/>
      <c r="F80" s="22"/>
      <c r="G80" s="501">
        <v>650000</v>
      </c>
      <c r="H80" s="500">
        <v>650000</v>
      </c>
      <c r="I80" s="78">
        <f>H80/G80*100</f>
        <v>100</v>
      </c>
    </row>
    <row r="81" spans="1:9" ht="15.75">
      <c r="A81" s="19"/>
      <c r="B81" s="19" t="s">
        <v>28</v>
      </c>
      <c r="C81" s="19" t="s">
        <v>82</v>
      </c>
      <c r="D81" s="19"/>
      <c r="E81" s="19"/>
      <c r="F81" s="19"/>
      <c r="G81" s="501"/>
      <c r="H81" s="503"/>
      <c r="I81" s="78"/>
    </row>
    <row r="82" spans="1:9" ht="15.75">
      <c r="A82" s="22"/>
      <c r="B82" s="22"/>
      <c r="C82" s="19" t="s">
        <v>27</v>
      </c>
      <c r="D82" s="22" t="s">
        <v>83</v>
      </c>
      <c r="E82" s="22"/>
      <c r="F82" s="22"/>
      <c r="G82" s="501">
        <v>5000</v>
      </c>
      <c r="H82" s="500">
        <v>5000</v>
      </c>
      <c r="I82" s="78">
        <f>H82/G82*100</f>
        <v>100</v>
      </c>
    </row>
    <row r="83" spans="1:9" ht="15.75">
      <c r="A83" s="22"/>
      <c r="B83" s="22"/>
      <c r="C83" s="19" t="s">
        <v>68</v>
      </c>
      <c r="D83" s="22" t="s">
        <v>84</v>
      </c>
      <c r="E83" s="22"/>
      <c r="F83" s="22"/>
      <c r="G83" s="501">
        <v>40000</v>
      </c>
      <c r="H83" s="500">
        <v>40000</v>
      </c>
      <c r="I83" s="78">
        <f>H83/G83*100</f>
        <v>100</v>
      </c>
    </row>
    <row r="84" spans="1:9" ht="9" customHeight="1">
      <c r="A84" s="83"/>
      <c r="B84" s="83"/>
      <c r="C84" s="83"/>
      <c r="D84" s="83"/>
      <c r="E84" s="83"/>
      <c r="F84" s="83"/>
      <c r="G84" s="501"/>
      <c r="H84" s="501"/>
      <c r="I84" s="78"/>
    </row>
    <row r="85" spans="1:9" s="9" customFormat="1" ht="15.75">
      <c r="A85" s="19" t="s">
        <v>42</v>
      </c>
      <c r="B85" s="83"/>
      <c r="C85" s="83"/>
      <c r="D85" s="83"/>
      <c r="E85" s="83"/>
      <c r="F85" s="83"/>
      <c r="G85" s="497">
        <f>G78+G80+G82+G83</f>
        <v>1495000</v>
      </c>
      <c r="H85" s="497">
        <f>H78+H80+H82+H83</f>
        <v>1495000</v>
      </c>
      <c r="I85" s="86">
        <f>H85/G85*100</f>
        <v>100</v>
      </c>
    </row>
    <row r="86" spans="1:9" ht="9" customHeight="1">
      <c r="A86" s="83"/>
      <c r="B86" s="83"/>
      <c r="C86" s="83"/>
      <c r="D86" s="83"/>
      <c r="E86" s="83"/>
      <c r="F86" s="83"/>
      <c r="G86" s="501"/>
      <c r="H86" s="501"/>
      <c r="I86" s="78"/>
    </row>
    <row r="87" spans="1:9" ht="15.75">
      <c r="A87" s="19" t="s">
        <v>85</v>
      </c>
      <c r="B87" s="19" t="s">
        <v>37</v>
      </c>
      <c r="C87" s="19"/>
      <c r="D87" s="19"/>
      <c r="E87" s="19"/>
      <c r="F87" s="19"/>
      <c r="G87" s="19"/>
      <c r="H87" s="503"/>
      <c r="I87" s="78"/>
    </row>
    <row r="88" spans="1:9" ht="9" customHeight="1">
      <c r="A88" s="83"/>
      <c r="B88" s="83"/>
      <c r="C88" s="83"/>
      <c r="D88" s="83"/>
      <c r="E88" s="83"/>
      <c r="F88" s="83"/>
      <c r="G88" s="501"/>
      <c r="H88" s="501"/>
      <c r="I88" s="78"/>
    </row>
    <row r="89" spans="1:9" ht="15.75">
      <c r="A89" s="83"/>
      <c r="B89" s="83" t="s">
        <v>27</v>
      </c>
      <c r="C89" s="85" t="s">
        <v>335</v>
      </c>
      <c r="D89" s="85"/>
      <c r="E89" s="85"/>
      <c r="F89" s="85"/>
      <c r="G89" s="501"/>
      <c r="H89" s="501"/>
      <c r="I89" s="78"/>
    </row>
    <row r="90" spans="1:9" ht="30.75" customHeight="1">
      <c r="A90" s="83"/>
      <c r="B90" s="83"/>
      <c r="C90" s="83" t="s">
        <v>27</v>
      </c>
      <c r="D90" s="300" t="s">
        <v>368</v>
      </c>
      <c r="E90" s="300"/>
      <c r="F90" s="300"/>
      <c r="G90" s="501">
        <v>76000</v>
      </c>
      <c r="H90" s="501">
        <v>54000</v>
      </c>
      <c r="I90" s="78"/>
    </row>
    <row r="91" spans="1:9" ht="15.75" customHeight="1">
      <c r="A91" s="83"/>
      <c r="B91" s="83"/>
      <c r="C91" s="83" t="s">
        <v>21</v>
      </c>
      <c r="D91" s="300" t="s">
        <v>341</v>
      </c>
      <c r="E91" s="300"/>
      <c r="F91" s="300"/>
      <c r="G91" s="501">
        <v>120000</v>
      </c>
      <c r="H91" s="501"/>
      <c r="I91" s="78"/>
    </row>
    <row r="92" spans="1:9" ht="15.75" customHeight="1">
      <c r="A92" s="83"/>
      <c r="B92" s="83"/>
      <c r="C92" s="83" t="s">
        <v>28</v>
      </c>
      <c r="D92" s="311" t="s">
        <v>385</v>
      </c>
      <c r="E92" s="312"/>
      <c r="F92" s="312"/>
      <c r="G92" s="501"/>
      <c r="H92" s="501">
        <v>5000</v>
      </c>
      <c r="I92" s="78"/>
    </row>
    <row r="93" spans="1:9" ht="15.75">
      <c r="A93" s="83"/>
      <c r="B93" s="83" t="s">
        <v>21</v>
      </c>
      <c r="C93" s="85" t="s">
        <v>86</v>
      </c>
      <c r="D93" s="85"/>
      <c r="E93" s="85"/>
      <c r="F93" s="85"/>
      <c r="G93" s="501"/>
      <c r="H93" s="501"/>
      <c r="I93" s="78"/>
    </row>
    <row r="94" spans="1:9" ht="15.75">
      <c r="A94" s="83"/>
      <c r="B94" s="83"/>
      <c r="C94" s="83" t="s">
        <v>27</v>
      </c>
      <c r="D94" s="85" t="s">
        <v>49</v>
      </c>
      <c r="E94" s="85"/>
      <c r="F94" s="85"/>
      <c r="G94" s="501">
        <v>552000</v>
      </c>
      <c r="H94" s="501">
        <v>454000</v>
      </c>
      <c r="I94" s="78">
        <f>H94/G94*100</f>
        <v>82.2463768115942</v>
      </c>
    </row>
    <row r="95" spans="1:9" ht="15.75">
      <c r="A95" s="83"/>
      <c r="B95" s="83" t="s">
        <v>28</v>
      </c>
      <c r="C95" s="85" t="s">
        <v>87</v>
      </c>
      <c r="D95" s="83"/>
      <c r="E95" s="83"/>
      <c r="F95" s="83"/>
      <c r="G95" s="501">
        <v>2000</v>
      </c>
      <c r="H95" s="501">
        <v>2000</v>
      </c>
      <c r="I95" s="78">
        <f>H95/G95*100</f>
        <v>100</v>
      </c>
    </row>
    <row r="96" spans="1:9" ht="11.25" customHeight="1">
      <c r="A96" s="83"/>
      <c r="B96" s="83"/>
      <c r="C96" s="83"/>
      <c r="D96" s="83"/>
      <c r="E96" s="83"/>
      <c r="F96" s="83"/>
      <c r="G96" s="501"/>
      <c r="H96" s="501"/>
      <c r="I96" s="78"/>
    </row>
    <row r="97" spans="1:9" ht="15.75">
      <c r="A97" s="19" t="s">
        <v>20</v>
      </c>
      <c r="B97" s="83"/>
      <c r="C97" s="83"/>
      <c r="D97" s="83"/>
      <c r="E97" s="83"/>
      <c r="F97" s="83"/>
      <c r="G97" s="497">
        <f>SUM(G90:G96)</f>
        <v>750000</v>
      </c>
      <c r="H97" s="497">
        <f>H90+H91+H94+H95+H92</f>
        <v>515000</v>
      </c>
      <c r="I97" s="86">
        <f>H97/G97*100</f>
        <v>68.66666666666667</v>
      </c>
    </row>
    <row r="98" spans="1:9" ht="10.5" customHeight="1">
      <c r="A98" s="83"/>
      <c r="B98" s="83"/>
      <c r="C98" s="83"/>
      <c r="D98" s="83"/>
      <c r="E98" s="83"/>
      <c r="F98" s="83"/>
      <c r="G98" s="501"/>
      <c r="H98" s="501"/>
      <c r="I98" s="78"/>
    </row>
    <row r="99" spans="1:9" ht="13.5" customHeight="1">
      <c r="A99" s="261" t="s">
        <v>386</v>
      </c>
      <c r="B99" s="313" t="s">
        <v>106</v>
      </c>
      <c r="C99" s="312"/>
      <c r="D99" s="312"/>
      <c r="E99" s="312"/>
      <c r="F99" s="312"/>
      <c r="G99" s="501"/>
      <c r="H99" s="501"/>
      <c r="I99" s="78"/>
    </row>
    <row r="100" spans="1:9" ht="13.5" customHeight="1">
      <c r="A100" s="83"/>
      <c r="B100" s="83" t="s">
        <v>27</v>
      </c>
      <c r="C100" s="311" t="s">
        <v>387</v>
      </c>
      <c r="D100" s="312"/>
      <c r="E100" s="312"/>
      <c r="F100" s="312"/>
      <c r="G100" s="501"/>
      <c r="H100" s="501"/>
      <c r="I100" s="78"/>
    </row>
    <row r="101" spans="1:9" ht="13.5" customHeight="1">
      <c r="A101" s="83"/>
      <c r="B101" s="83"/>
      <c r="C101" s="83" t="s">
        <v>27</v>
      </c>
      <c r="D101" s="311" t="s">
        <v>388</v>
      </c>
      <c r="E101" s="312"/>
      <c r="F101" s="312"/>
      <c r="G101" s="501"/>
      <c r="H101" s="501">
        <v>1800000</v>
      </c>
      <c r="I101" s="78"/>
    </row>
    <row r="102" spans="1:9" ht="9" customHeight="1">
      <c r="A102" s="83"/>
      <c r="B102" s="83"/>
      <c r="C102" s="83"/>
      <c r="D102" s="85"/>
      <c r="E102" s="260"/>
      <c r="F102" s="260"/>
      <c r="G102" s="501"/>
      <c r="H102" s="501"/>
      <c r="I102" s="78"/>
    </row>
    <row r="103" spans="1:9" ht="13.5" customHeight="1">
      <c r="A103" s="314" t="s">
        <v>389</v>
      </c>
      <c r="B103" s="315"/>
      <c r="C103" s="315"/>
      <c r="D103" s="315"/>
      <c r="E103" s="315"/>
      <c r="F103" s="315"/>
      <c r="G103" s="501"/>
      <c r="H103" s="497">
        <v>1800000</v>
      </c>
      <c r="I103" s="78"/>
    </row>
    <row r="104" spans="1:9" ht="9.75" customHeight="1">
      <c r="A104" s="83"/>
      <c r="B104" s="83"/>
      <c r="C104" s="83"/>
      <c r="D104" s="83"/>
      <c r="E104" s="83"/>
      <c r="F104" s="83"/>
      <c r="G104" s="501"/>
      <c r="H104" s="501"/>
      <c r="I104" s="78"/>
    </row>
    <row r="105" spans="1:9" ht="17.25" customHeight="1">
      <c r="A105" s="89" t="s">
        <v>89</v>
      </c>
      <c r="B105" s="89"/>
      <c r="C105" s="89"/>
      <c r="D105" s="89"/>
      <c r="E105" s="89"/>
      <c r="F105" s="89"/>
      <c r="G105" s="88">
        <f>G97+G85+G73</f>
        <v>13800777</v>
      </c>
      <c r="H105" s="88">
        <f>H97+H85+H73+H101</f>
        <v>22529343</v>
      </c>
      <c r="I105" s="86">
        <f>H105/G105*100</f>
        <v>163.2469171844455</v>
      </c>
    </row>
    <row r="106" spans="1:9" ht="16.5">
      <c r="A106" s="89"/>
      <c r="B106" s="89"/>
      <c r="C106" s="89"/>
      <c r="D106" s="89"/>
      <c r="E106" s="89"/>
      <c r="F106" s="89"/>
      <c r="G106" s="88"/>
      <c r="H106" s="88"/>
      <c r="I106" s="86"/>
    </row>
    <row r="107" spans="2:9" ht="16.5">
      <c r="B107" s="89"/>
      <c r="C107" s="89"/>
      <c r="D107" s="89"/>
      <c r="E107" s="89"/>
      <c r="F107" s="89"/>
      <c r="G107" s="88"/>
      <c r="H107" s="88"/>
      <c r="I107" s="86"/>
    </row>
    <row r="108" spans="1:9" ht="16.5">
      <c r="A108" s="89"/>
      <c r="B108" s="89"/>
      <c r="C108" s="89"/>
      <c r="D108" s="89"/>
      <c r="E108" s="89"/>
      <c r="F108" s="89"/>
      <c r="G108" s="88"/>
      <c r="H108" s="88"/>
      <c r="I108" s="86"/>
    </row>
    <row r="109" spans="1:9" ht="16.5">
      <c r="A109" s="89"/>
      <c r="B109" s="89"/>
      <c r="C109" s="89"/>
      <c r="D109" s="89"/>
      <c r="E109" s="89"/>
      <c r="F109" s="89"/>
      <c r="G109" s="88"/>
      <c r="H109" s="88"/>
      <c r="I109" s="86"/>
    </row>
    <row r="110" spans="1:9" ht="17.25" thickBot="1">
      <c r="A110" s="89"/>
      <c r="B110" s="89"/>
      <c r="C110" s="89"/>
      <c r="D110" s="89"/>
      <c r="E110" s="89"/>
      <c r="F110" s="89"/>
      <c r="G110" s="88"/>
      <c r="H110" s="88"/>
      <c r="I110" s="86"/>
    </row>
    <row r="111" spans="1:9" ht="15.75">
      <c r="A111" s="291" t="s">
        <v>18</v>
      </c>
      <c r="B111" s="292"/>
      <c r="C111" s="292"/>
      <c r="D111" s="292"/>
      <c r="E111" s="292"/>
      <c r="F111" s="293"/>
      <c r="G111" s="63" t="s">
        <v>16</v>
      </c>
      <c r="H111" s="63" t="s">
        <v>16</v>
      </c>
      <c r="I111" s="63" t="s">
        <v>17</v>
      </c>
    </row>
    <row r="112" spans="1:9" ht="15.75">
      <c r="A112" s="294"/>
      <c r="B112" s="295"/>
      <c r="C112" s="295"/>
      <c r="D112" s="295"/>
      <c r="E112" s="295"/>
      <c r="F112" s="296"/>
      <c r="G112" s="64" t="s">
        <v>7</v>
      </c>
      <c r="H112" s="65" t="s">
        <v>7</v>
      </c>
      <c r="I112" s="64"/>
    </row>
    <row r="113" spans="1:9" ht="16.5" thickBot="1">
      <c r="A113" s="297"/>
      <c r="B113" s="298"/>
      <c r="C113" s="298"/>
      <c r="D113" s="298"/>
      <c r="E113" s="298"/>
      <c r="F113" s="299"/>
      <c r="G113" s="66" t="s">
        <v>95</v>
      </c>
      <c r="H113" s="66" t="s">
        <v>378</v>
      </c>
      <c r="I113" s="66" t="s">
        <v>19</v>
      </c>
    </row>
    <row r="114" spans="1:9" ht="16.5">
      <c r="A114" s="89"/>
      <c r="B114" s="89"/>
      <c r="C114" s="89"/>
      <c r="D114" s="89"/>
      <c r="E114" s="89"/>
      <c r="F114" s="89"/>
      <c r="G114" s="90"/>
      <c r="H114" s="90"/>
      <c r="I114" s="86"/>
    </row>
    <row r="115" spans="1:9" ht="15.75">
      <c r="A115" s="91" t="s">
        <v>90</v>
      </c>
      <c r="B115" s="286" t="s">
        <v>91</v>
      </c>
      <c r="C115" s="286"/>
      <c r="D115" s="286"/>
      <c r="E115" s="286"/>
      <c r="F115" s="286"/>
      <c r="G115" s="19"/>
      <c r="H115" s="502"/>
      <c r="I115" s="78"/>
    </row>
    <row r="116" spans="1:9" ht="15.75">
      <c r="A116" s="19"/>
      <c r="B116" s="76" t="s">
        <v>27</v>
      </c>
      <c r="C116" s="286" t="s">
        <v>92</v>
      </c>
      <c r="D116" s="286"/>
      <c r="E116" s="286"/>
      <c r="F116" s="286"/>
      <c r="G116" s="501"/>
      <c r="H116" s="502"/>
      <c r="I116" s="78"/>
    </row>
    <row r="117" spans="1:9" ht="15.75">
      <c r="A117" s="19"/>
      <c r="B117" s="76"/>
      <c r="C117" s="84" t="s">
        <v>27</v>
      </c>
      <c r="D117" s="285" t="s">
        <v>93</v>
      </c>
      <c r="E117" s="285"/>
      <c r="F117" s="285"/>
      <c r="G117" s="501">
        <v>1163000</v>
      </c>
      <c r="H117" s="501">
        <f>913446+2821554</f>
        <v>3735000</v>
      </c>
      <c r="I117" s="78">
        <f>H117/G117*100</f>
        <v>321.15219260533104</v>
      </c>
    </row>
    <row r="118" spans="1:9" ht="15.75">
      <c r="A118" s="22"/>
      <c r="B118" s="22"/>
      <c r="C118" s="22"/>
      <c r="D118" s="22"/>
      <c r="E118" s="22"/>
      <c r="F118" s="22"/>
      <c r="G118" s="54"/>
      <c r="H118" s="500"/>
      <c r="I118" s="78"/>
    </row>
    <row r="119" spans="1:9" ht="16.5">
      <c r="A119" s="89" t="s">
        <v>91</v>
      </c>
      <c r="B119" s="89"/>
      <c r="C119" s="89"/>
      <c r="D119" s="89"/>
      <c r="E119" s="89"/>
      <c r="F119" s="89"/>
      <c r="G119" s="92">
        <f>G117</f>
        <v>1163000</v>
      </c>
      <c r="H119" s="90">
        <f>H117</f>
        <v>3735000</v>
      </c>
      <c r="I119" s="78">
        <f>H119/G119*100</f>
        <v>321.15219260533104</v>
      </c>
    </row>
    <row r="120" spans="1:9" ht="15.75">
      <c r="A120" s="22"/>
      <c r="B120" s="22"/>
      <c r="C120" s="22"/>
      <c r="D120" s="22"/>
      <c r="E120" s="22"/>
      <c r="F120" s="22"/>
      <c r="G120" s="54"/>
      <c r="H120" s="22"/>
      <c r="I120" s="78"/>
    </row>
    <row r="121" spans="1:9" ht="18.75">
      <c r="A121" s="21" t="s">
        <v>94</v>
      </c>
      <c r="B121" s="21"/>
      <c r="C121" s="21"/>
      <c r="D121" s="21"/>
      <c r="E121" s="21"/>
      <c r="F121" s="21"/>
      <c r="G121" s="92">
        <f>G105+G119</f>
        <v>14963777</v>
      </c>
      <c r="H121" s="88">
        <f>H105+H119</f>
        <v>26264343</v>
      </c>
      <c r="I121" s="86">
        <f>H121/G121*100</f>
        <v>175.5194761322626</v>
      </c>
    </row>
    <row r="122" spans="7:9" ht="15.75">
      <c r="G122" s="6"/>
      <c r="H122" s="6"/>
      <c r="I122" s="7"/>
    </row>
    <row r="123" spans="7:9" ht="15.75">
      <c r="G123" s="67"/>
      <c r="H123" s="80"/>
      <c r="I123" s="11"/>
    </row>
    <row r="124" ht="9" customHeight="1">
      <c r="I124" s="11"/>
    </row>
    <row r="125" spans="1:9" s="9" customFormat="1" ht="15.75">
      <c r="A125" s="58"/>
      <c r="B125" s="57"/>
      <c r="C125" s="57"/>
      <c r="D125" s="57"/>
      <c r="E125" s="57"/>
      <c r="H125" s="80"/>
      <c r="I125" s="10"/>
    </row>
    <row r="126" ht="9" customHeight="1">
      <c r="I126" s="11"/>
    </row>
    <row r="127" ht="9" customHeight="1">
      <c r="I127" s="11"/>
    </row>
    <row r="133" ht="15.75">
      <c r="I133" s="11"/>
    </row>
    <row r="138" ht="15.75">
      <c r="I138" s="11"/>
    </row>
  </sheetData>
  <sheetProtection/>
  <mergeCells count="42">
    <mergeCell ref="A10:F12"/>
    <mergeCell ref="A3:I3"/>
    <mergeCell ref="A4:I4"/>
    <mergeCell ref="A5:I5"/>
    <mergeCell ref="A6:I6"/>
    <mergeCell ref="C116:F116"/>
    <mergeCell ref="D92:F92"/>
    <mergeCell ref="B99:F99"/>
    <mergeCell ref="C100:F100"/>
    <mergeCell ref="D101:F101"/>
    <mergeCell ref="D117:F117"/>
    <mergeCell ref="B115:F115"/>
    <mergeCell ref="D90:F90"/>
    <mergeCell ref="A111:F113"/>
    <mergeCell ref="A103:F103"/>
    <mergeCell ref="B71:F71"/>
    <mergeCell ref="D91:F91"/>
    <mergeCell ref="A73:F73"/>
    <mergeCell ref="D15:F15"/>
    <mergeCell ref="C44:F44"/>
    <mergeCell ref="A51:F53"/>
    <mergeCell ref="E61:G61"/>
    <mergeCell ref="E16:F16"/>
    <mergeCell ref="D37:F37"/>
    <mergeCell ref="D60:F60"/>
    <mergeCell ref="D65:F65"/>
    <mergeCell ref="D66:F66"/>
    <mergeCell ref="D67:F67"/>
    <mergeCell ref="D69:F69"/>
    <mergeCell ref="D68:F68"/>
    <mergeCell ref="D35:F35"/>
    <mergeCell ref="D55:F55"/>
    <mergeCell ref="D70:F70"/>
    <mergeCell ref="A1:I1"/>
    <mergeCell ref="A2:I2"/>
    <mergeCell ref="A8:I8"/>
    <mergeCell ref="E39:F39"/>
    <mergeCell ref="B62:F62"/>
    <mergeCell ref="B13:F13"/>
    <mergeCell ref="E56:F56"/>
    <mergeCell ref="C59:F59"/>
    <mergeCell ref="C64:F64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9.125" style="167" customWidth="1"/>
    <col min="2" max="2" width="61.125" style="167" customWidth="1"/>
    <col min="3" max="6" width="26.25390625" style="167" customWidth="1"/>
    <col min="7" max="16384" width="9.125" style="167" customWidth="1"/>
  </cols>
  <sheetData>
    <row r="2" spans="1:6" s="163" customFormat="1" ht="15.75">
      <c r="A2" s="534"/>
      <c r="B2" s="511"/>
      <c r="C2" s="511"/>
      <c r="D2" s="511"/>
      <c r="E2" s="511"/>
      <c r="F2" s="511"/>
    </row>
    <row r="3" spans="1:6" s="69" customFormat="1" ht="15" customHeight="1">
      <c r="A3" s="533" t="s">
        <v>451</v>
      </c>
      <c r="B3" s="289"/>
      <c r="C3" s="289"/>
      <c r="D3" s="289"/>
      <c r="E3" s="289"/>
      <c r="F3" s="289"/>
    </row>
    <row r="4" spans="2:6" s="165" customFormat="1" ht="15" customHeight="1">
      <c r="B4" s="326"/>
      <c r="C4" s="498"/>
      <c r="D4" s="498"/>
      <c r="E4" s="498"/>
      <c r="F4" s="498"/>
    </row>
    <row r="5" spans="2:6" s="117" customFormat="1" ht="15" customHeight="1">
      <c r="B5" s="326" t="s">
        <v>342</v>
      </c>
      <c r="C5" s="326"/>
      <c r="D5" s="326"/>
      <c r="E5" s="326"/>
      <c r="F5" s="326"/>
    </row>
    <row r="6" spans="2:6" s="117" customFormat="1" ht="15.75">
      <c r="B6" s="327" t="s">
        <v>214</v>
      </c>
      <c r="C6" s="327"/>
      <c r="D6" s="327"/>
      <c r="E6" s="327"/>
      <c r="F6" s="327"/>
    </row>
    <row r="7" spans="2:6" s="117" customFormat="1" ht="15" customHeight="1">
      <c r="B7" s="326" t="s">
        <v>378</v>
      </c>
      <c r="C7" s="326"/>
      <c r="D7" s="326"/>
      <c r="E7" s="326"/>
      <c r="F7" s="326"/>
    </row>
    <row r="8" spans="2:6" s="163" customFormat="1" ht="12" customHeight="1" thickBot="1">
      <c r="B8" s="164"/>
      <c r="C8" s="166"/>
      <c r="D8" s="532"/>
      <c r="E8" s="532"/>
      <c r="F8" s="531" t="s">
        <v>438</v>
      </c>
    </row>
    <row r="9" spans="1:6" s="163" customFormat="1" ht="16.5" customHeight="1" thickBot="1">
      <c r="A9" s="316" t="s">
        <v>122</v>
      </c>
      <c r="B9" s="319" t="s">
        <v>123</v>
      </c>
      <c r="C9" s="322" t="s">
        <v>215</v>
      </c>
      <c r="D9" s="530" t="s">
        <v>216</v>
      </c>
      <c r="E9" s="530"/>
      <c r="F9" s="529"/>
    </row>
    <row r="10" spans="1:6" s="163" customFormat="1" ht="33" customHeight="1" thickBot="1">
      <c r="A10" s="317"/>
      <c r="B10" s="320"/>
      <c r="C10" s="323"/>
      <c r="D10" s="528" t="s">
        <v>217</v>
      </c>
      <c r="E10" s="527" t="s">
        <v>218</v>
      </c>
      <c r="F10" s="526" t="s">
        <v>219</v>
      </c>
    </row>
    <row r="11" spans="1:6" s="163" customFormat="1" ht="22.5" customHeight="1">
      <c r="A11" s="317"/>
      <c r="B11" s="320"/>
      <c r="C11" s="323"/>
      <c r="D11" s="525" t="s">
        <v>220</v>
      </c>
      <c r="E11" s="524"/>
      <c r="F11" s="523"/>
    </row>
    <row r="12" spans="1:6" ht="12.75">
      <c r="A12" s="317"/>
      <c r="B12" s="320"/>
      <c r="C12" s="323"/>
      <c r="D12" s="522"/>
      <c r="E12" s="521"/>
      <c r="F12" s="520"/>
    </row>
    <row r="13" spans="1:6" ht="3" customHeight="1" thickBot="1">
      <c r="A13" s="318"/>
      <c r="B13" s="321"/>
      <c r="C13" s="324"/>
      <c r="D13" s="519"/>
      <c r="E13" s="518"/>
      <c r="F13" s="517"/>
    </row>
    <row r="14" spans="1:6" ht="30">
      <c r="A14" s="257" t="s">
        <v>139</v>
      </c>
      <c r="B14" s="256" t="s">
        <v>140</v>
      </c>
      <c r="C14" s="516">
        <f>SUM(D14:F14)</f>
        <v>7000</v>
      </c>
      <c r="D14" s="516">
        <f>7000</f>
        <v>7000</v>
      </c>
      <c r="E14" s="516">
        <f>913446-913446</f>
        <v>0</v>
      </c>
      <c r="F14" s="515"/>
    </row>
    <row r="15" spans="1:6" ht="15">
      <c r="A15" s="257" t="s">
        <v>141</v>
      </c>
      <c r="B15" s="256" t="s">
        <v>377</v>
      </c>
      <c r="C15" s="516">
        <f>SUM(D15:F15)</f>
        <v>5000</v>
      </c>
      <c r="D15" s="516">
        <v>5000</v>
      </c>
      <c r="E15" s="516"/>
      <c r="F15" s="515"/>
    </row>
    <row r="16" spans="1:6" ht="15">
      <c r="A16" s="106" t="s">
        <v>142</v>
      </c>
      <c r="B16" s="103" t="s">
        <v>143</v>
      </c>
      <c r="C16" s="514">
        <f>SUM(D16:F16)</f>
        <v>54000</v>
      </c>
      <c r="D16" s="514"/>
      <c r="E16" s="514">
        <v>54000</v>
      </c>
      <c r="F16" s="513"/>
    </row>
    <row r="17" spans="1:6" ht="15">
      <c r="A17" s="106" t="s">
        <v>221</v>
      </c>
      <c r="B17" s="103" t="s">
        <v>222</v>
      </c>
      <c r="C17" s="514">
        <f>SUM(D17:F17)</f>
        <v>17830869</v>
      </c>
      <c r="D17" s="514">
        <f>17739000+48+67818+24003</f>
        <v>17830869</v>
      </c>
      <c r="E17" s="514"/>
      <c r="F17" s="513"/>
    </row>
    <row r="18" spans="1:6" ht="15">
      <c r="A18" s="170" t="s">
        <v>437</v>
      </c>
      <c r="B18" s="103" t="s">
        <v>436</v>
      </c>
      <c r="C18" s="514">
        <f>SUM(D18:F18)</f>
        <v>3735000</v>
      </c>
      <c r="D18" s="514">
        <f>913446+2821554</f>
        <v>3735000</v>
      </c>
      <c r="E18" s="514"/>
      <c r="F18" s="513"/>
    </row>
    <row r="19" spans="1:6" ht="15">
      <c r="A19" s="170" t="s">
        <v>435</v>
      </c>
      <c r="B19" s="103" t="s">
        <v>434</v>
      </c>
      <c r="C19" s="514">
        <f>SUM(D19:F19)</f>
        <v>812474</v>
      </c>
      <c r="D19" s="514">
        <v>812474</v>
      </c>
      <c r="E19" s="514"/>
      <c r="F19" s="513"/>
    </row>
    <row r="20" spans="1:6" ht="15">
      <c r="A20" s="170">
        <v>104051</v>
      </c>
      <c r="B20" s="103" t="s">
        <v>376</v>
      </c>
      <c r="C20" s="514">
        <f>SUM(D20:F20)</f>
        <v>76000</v>
      </c>
      <c r="D20" s="514"/>
      <c r="E20" s="514"/>
      <c r="F20" s="513">
        <v>76000</v>
      </c>
    </row>
    <row r="21" spans="1:6" ht="15">
      <c r="A21" s="170">
        <v>107051</v>
      </c>
      <c r="B21" s="109" t="s">
        <v>345</v>
      </c>
      <c r="C21" s="514">
        <f>SUM(D21:F21)</f>
        <v>454000</v>
      </c>
      <c r="D21" s="514">
        <v>454000</v>
      </c>
      <c r="E21" s="514"/>
      <c r="F21" s="513"/>
    </row>
    <row r="22" spans="1:6" ht="15">
      <c r="A22" s="170">
        <v>107055</v>
      </c>
      <c r="B22" s="110" t="s">
        <v>349</v>
      </c>
      <c r="C22" s="514">
        <f>SUM(D22:F22)</f>
        <v>1800000</v>
      </c>
      <c r="D22" s="514"/>
      <c r="E22" s="514">
        <v>1800000</v>
      </c>
      <c r="F22" s="513"/>
    </row>
    <row r="23" spans="1:6" ht="30.75" thickBot="1">
      <c r="A23" s="170">
        <v>900020</v>
      </c>
      <c r="B23" s="103" t="s">
        <v>223</v>
      </c>
      <c r="C23" s="514">
        <f>SUM(D23:F23)</f>
        <v>1490000</v>
      </c>
      <c r="D23" s="514">
        <v>1490000</v>
      </c>
      <c r="E23" s="514"/>
      <c r="F23" s="513"/>
    </row>
    <row r="24" spans="1:6" ht="30" customHeight="1" thickBot="1">
      <c r="A24" s="171"/>
      <c r="B24" s="171" t="s">
        <v>2</v>
      </c>
      <c r="C24" s="512">
        <f>SUM(C14:C23)</f>
        <v>26264343</v>
      </c>
      <c r="D24" s="512">
        <f>SUM(D14:D23)</f>
        <v>24334343</v>
      </c>
      <c r="E24" s="512">
        <f>SUM(E14:E23)</f>
        <v>1854000</v>
      </c>
      <c r="F24" s="512">
        <f>SUM(F14:F23)</f>
        <v>76000</v>
      </c>
    </row>
  </sheetData>
  <sheetProtection/>
  <mergeCells count="11">
    <mergeCell ref="B5:F5"/>
    <mergeCell ref="B6:F6"/>
    <mergeCell ref="B7:F7"/>
    <mergeCell ref="A2:F2"/>
    <mergeCell ref="A3:F3"/>
    <mergeCell ref="B4:F4"/>
    <mergeCell ref="A9:A13"/>
    <mergeCell ref="B9:B13"/>
    <mergeCell ref="C9:C13"/>
    <mergeCell ref="D9:F9"/>
    <mergeCell ref="D11:F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9.125" style="12" customWidth="1"/>
    <col min="2" max="2" width="42.125" style="12" customWidth="1"/>
    <col min="3" max="3" width="10.125" style="12" customWidth="1"/>
    <col min="4" max="7" width="10.375" style="12" customWidth="1"/>
    <col min="8" max="8" width="10.25390625" style="12" customWidth="1"/>
    <col min="9" max="9" width="11.00390625" style="12" customWidth="1"/>
    <col min="10" max="11" width="10.25390625" style="12" customWidth="1"/>
    <col min="12" max="12" width="9.625" style="12" customWidth="1"/>
    <col min="13" max="13" width="10.875" style="12" customWidth="1"/>
    <col min="14" max="14" width="14.00390625" style="12" customWidth="1"/>
    <col min="15" max="15" width="9.875" style="12" customWidth="1"/>
    <col min="16" max="16" width="10.625" style="12" customWidth="1"/>
    <col min="17" max="17" width="9.625" style="12" customWidth="1"/>
    <col min="18" max="16384" width="9.125" style="12" customWidth="1"/>
  </cols>
  <sheetData>
    <row r="1" spans="1:19" ht="15.75">
      <c r="A1" s="541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16" ht="15.75" customHeight="1">
      <c r="A2" s="539" t="s">
        <v>452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</row>
    <row r="3" spans="1:19" s="100" customFormat="1" ht="15.7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s="100" customFormat="1" ht="15.75" customHeight="1">
      <c r="A4" s="329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</row>
    <row r="5" spans="1:19" s="100" customFormat="1" ht="15.75" customHeight="1">
      <c r="A5" s="329" t="s">
        <v>342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19" s="100" customFormat="1" ht="15.75" customHeight="1">
      <c r="A6" s="329" t="s">
        <v>121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19" s="100" customFormat="1" ht="15.75" customHeight="1">
      <c r="A7" s="329" t="s">
        <v>396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</row>
    <row r="8" spans="18:19" s="100" customFormat="1" ht="15.75" thickBot="1">
      <c r="R8" s="328" t="s">
        <v>433</v>
      </c>
      <c r="S8" s="328"/>
    </row>
    <row r="9" spans="1:19" s="101" customFormat="1" ht="20.25" customHeight="1" thickBot="1">
      <c r="A9" s="357" t="s">
        <v>122</v>
      </c>
      <c r="B9" s="339" t="s">
        <v>123</v>
      </c>
      <c r="C9" s="333" t="s">
        <v>124</v>
      </c>
      <c r="D9" s="336" t="s">
        <v>125</v>
      </c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8"/>
      <c r="R9" s="349" t="s">
        <v>3</v>
      </c>
      <c r="S9" s="350"/>
    </row>
    <row r="10" spans="1:19" s="101" customFormat="1" ht="38.25" customHeight="1" thickBot="1">
      <c r="A10" s="358"/>
      <c r="B10" s="340"/>
      <c r="C10" s="334"/>
      <c r="D10" s="537" t="s">
        <v>43</v>
      </c>
      <c r="E10" s="536"/>
      <c r="F10" s="536"/>
      <c r="G10" s="536"/>
      <c r="H10" s="536"/>
      <c r="I10" s="535"/>
      <c r="J10" s="336" t="s">
        <v>44</v>
      </c>
      <c r="K10" s="337"/>
      <c r="L10" s="337"/>
      <c r="M10" s="338"/>
      <c r="N10" s="354" t="s">
        <v>126</v>
      </c>
      <c r="O10" s="355"/>
      <c r="P10" s="355"/>
      <c r="Q10" s="356"/>
      <c r="R10" s="347" t="s">
        <v>6</v>
      </c>
      <c r="S10" s="348"/>
    </row>
    <row r="11" spans="1:19" s="101" customFormat="1" ht="21" customHeight="1" thickBot="1">
      <c r="A11" s="358"/>
      <c r="B11" s="340"/>
      <c r="C11" s="334"/>
      <c r="D11" s="333" t="s">
        <v>127</v>
      </c>
      <c r="E11" s="333" t="s">
        <v>128</v>
      </c>
      <c r="F11" s="333" t="s">
        <v>129</v>
      </c>
      <c r="G11" s="333" t="s">
        <v>130</v>
      </c>
      <c r="H11" s="333" t="s">
        <v>131</v>
      </c>
      <c r="I11" s="351" t="s">
        <v>132</v>
      </c>
      <c r="J11" s="330" t="s">
        <v>133</v>
      </c>
      <c r="K11" s="330" t="s">
        <v>45</v>
      </c>
      <c r="L11" s="333" t="s">
        <v>224</v>
      </c>
      <c r="M11" s="342" t="s">
        <v>225</v>
      </c>
      <c r="N11" s="333" t="s">
        <v>398</v>
      </c>
      <c r="O11" s="333" t="s">
        <v>134</v>
      </c>
      <c r="P11" s="333" t="s">
        <v>135</v>
      </c>
      <c r="Q11" s="342" t="s">
        <v>226</v>
      </c>
      <c r="R11" s="159" t="s">
        <v>136</v>
      </c>
      <c r="S11" s="160" t="s">
        <v>137</v>
      </c>
    </row>
    <row r="12" spans="1:19" s="101" customFormat="1" ht="18.75" customHeight="1">
      <c r="A12" s="358"/>
      <c r="B12" s="340"/>
      <c r="C12" s="334"/>
      <c r="D12" s="334"/>
      <c r="E12" s="334"/>
      <c r="F12" s="334"/>
      <c r="G12" s="334"/>
      <c r="H12" s="334"/>
      <c r="I12" s="352"/>
      <c r="J12" s="331"/>
      <c r="K12" s="331"/>
      <c r="L12" s="334"/>
      <c r="M12" s="343"/>
      <c r="N12" s="334"/>
      <c r="O12" s="334"/>
      <c r="P12" s="334"/>
      <c r="Q12" s="343"/>
      <c r="R12" s="345" t="s">
        <v>138</v>
      </c>
      <c r="S12" s="346"/>
    </row>
    <row r="13" spans="1:19" s="101" customFormat="1" ht="20.25" customHeight="1" thickBot="1">
      <c r="A13" s="359"/>
      <c r="B13" s="341"/>
      <c r="C13" s="335"/>
      <c r="D13" s="335"/>
      <c r="E13" s="335"/>
      <c r="F13" s="335"/>
      <c r="G13" s="335"/>
      <c r="H13" s="335"/>
      <c r="I13" s="353"/>
      <c r="J13" s="332"/>
      <c r="K13" s="332"/>
      <c r="L13" s="335"/>
      <c r="M13" s="344"/>
      <c r="N13" s="335"/>
      <c r="O13" s="335"/>
      <c r="P13" s="335"/>
      <c r="Q13" s="344"/>
      <c r="R13" s="347"/>
      <c r="S13" s="348"/>
    </row>
    <row r="14" spans="1:19" s="100" customFormat="1" ht="30.75" thickBot="1">
      <c r="A14" s="102" t="s">
        <v>139</v>
      </c>
      <c r="B14" s="103" t="s">
        <v>140</v>
      </c>
      <c r="C14" s="172">
        <f>I14+M14+Q14</f>
        <v>9657622</v>
      </c>
      <c r="D14" s="114">
        <v>1818000</v>
      </c>
      <c r="E14" s="115">
        <v>547000</v>
      </c>
      <c r="F14" s="115">
        <f>2394000+48+63487+2000</f>
        <v>2459535</v>
      </c>
      <c r="G14" s="115"/>
      <c r="H14" s="115">
        <f>288000+1800000-63487-2000-10980+2821554</f>
        <v>4833087</v>
      </c>
      <c r="I14" s="173">
        <f>SUM(D14:H14)</f>
        <v>9657622</v>
      </c>
      <c r="J14" s="116"/>
      <c r="K14" s="116"/>
      <c r="L14" s="116"/>
      <c r="M14" s="174">
        <f>SUM(J14:L14)</f>
        <v>0</v>
      </c>
      <c r="N14" s="179"/>
      <c r="O14" s="175"/>
      <c r="P14" s="176"/>
      <c r="Q14" s="176">
        <f>SUM(N14:P14)</f>
        <v>0</v>
      </c>
      <c r="R14" s="105"/>
      <c r="S14" s="158"/>
    </row>
    <row r="15" spans="1:19" s="100" customFormat="1" ht="15">
      <c r="A15" s="106" t="s">
        <v>141</v>
      </c>
      <c r="B15" s="103" t="s">
        <v>23</v>
      </c>
      <c r="C15" s="172">
        <f>I15+M15+Q15</f>
        <v>123000</v>
      </c>
      <c r="D15" s="114"/>
      <c r="E15" s="115"/>
      <c r="F15" s="115">
        <v>123000</v>
      </c>
      <c r="G15" s="115"/>
      <c r="H15" s="115"/>
      <c r="I15" s="173">
        <f>SUM(D15:H15)</f>
        <v>123000</v>
      </c>
      <c r="J15" s="116"/>
      <c r="K15" s="116"/>
      <c r="L15" s="116"/>
      <c r="M15" s="174">
        <f>SUM(J15:L15)</f>
        <v>0</v>
      </c>
      <c r="N15" s="174"/>
      <c r="O15" s="175"/>
      <c r="P15" s="176"/>
      <c r="Q15" s="176">
        <f>SUM(N15:P15)</f>
        <v>0</v>
      </c>
      <c r="R15" s="107"/>
      <c r="S15" s="104"/>
    </row>
    <row r="16" spans="1:19" s="100" customFormat="1" ht="30">
      <c r="A16" s="106" t="s">
        <v>221</v>
      </c>
      <c r="B16" s="103" t="s">
        <v>397</v>
      </c>
      <c r="C16" s="172">
        <f>I16+M16+Q16</f>
        <v>924426</v>
      </c>
      <c r="D16" s="114"/>
      <c r="E16" s="115"/>
      <c r="F16" s="115"/>
      <c r="G16" s="115"/>
      <c r="H16" s="115">
        <v>10980</v>
      </c>
      <c r="I16" s="173">
        <f>SUM(D16:H16)</f>
        <v>10980</v>
      </c>
      <c r="J16" s="116"/>
      <c r="K16" s="116"/>
      <c r="L16" s="116"/>
      <c r="M16" s="174">
        <f>SUM(J16:L16)</f>
        <v>0</v>
      </c>
      <c r="N16" s="174">
        <v>913446</v>
      </c>
      <c r="O16" s="175"/>
      <c r="P16" s="176"/>
      <c r="Q16" s="176">
        <f>SUM(N16:P16)</f>
        <v>913446</v>
      </c>
      <c r="R16" s="107"/>
      <c r="S16" s="104"/>
    </row>
    <row r="17" spans="1:19" s="100" customFormat="1" ht="15">
      <c r="A17" s="106" t="s">
        <v>435</v>
      </c>
      <c r="B17" s="103" t="s">
        <v>434</v>
      </c>
      <c r="C17" s="172">
        <f>I17+M17+Q17</f>
        <v>812474</v>
      </c>
      <c r="D17" s="114">
        <v>639743</v>
      </c>
      <c r="E17" s="115">
        <v>172731</v>
      </c>
      <c r="F17" s="115"/>
      <c r="G17" s="115"/>
      <c r="H17" s="115"/>
      <c r="I17" s="173">
        <f>SUM(D17:H17)</f>
        <v>812474</v>
      </c>
      <c r="J17" s="116"/>
      <c r="K17" s="116"/>
      <c r="L17" s="116"/>
      <c r="M17" s="174"/>
      <c r="N17" s="174"/>
      <c r="O17" s="175"/>
      <c r="P17" s="176"/>
      <c r="Q17" s="176"/>
      <c r="R17" s="107"/>
      <c r="S17" s="104"/>
    </row>
    <row r="18" spans="1:19" s="100" customFormat="1" ht="30">
      <c r="A18" s="106" t="s">
        <v>399</v>
      </c>
      <c r="B18" s="103" t="s">
        <v>400</v>
      </c>
      <c r="C18" s="172">
        <f>I18+M18+Q18</f>
        <v>2861000</v>
      </c>
      <c r="D18" s="114"/>
      <c r="E18" s="115"/>
      <c r="F18" s="115">
        <v>1701000</v>
      </c>
      <c r="G18" s="115"/>
      <c r="H18" s="115"/>
      <c r="I18" s="173">
        <f>SUM(D18:H18)</f>
        <v>1701000</v>
      </c>
      <c r="J18" s="116"/>
      <c r="K18" s="116">
        <v>1160000</v>
      </c>
      <c r="L18" s="116"/>
      <c r="M18" s="174">
        <f>SUM(J18:L18)</f>
        <v>1160000</v>
      </c>
      <c r="N18" s="174"/>
      <c r="O18" s="175"/>
      <c r="P18" s="176"/>
      <c r="Q18" s="176"/>
      <c r="R18" s="107"/>
      <c r="S18" s="104"/>
    </row>
    <row r="19" spans="1:19" s="100" customFormat="1" ht="29.25" customHeight="1">
      <c r="A19" s="106" t="s">
        <v>144</v>
      </c>
      <c r="B19" s="103" t="s">
        <v>145</v>
      </c>
      <c r="C19" s="172">
        <f>I19+M19+Q19</f>
        <v>1119000</v>
      </c>
      <c r="D19" s="114"/>
      <c r="E19" s="115"/>
      <c r="F19" s="115">
        <v>1119000</v>
      </c>
      <c r="G19" s="116"/>
      <c r="H19" s="115"/>
      <c r="I19" s="173">
        <f>SUM(D19:H19)</f>
        <v>1119000</v>
      </c>
      <c r="J19" s="116"/>
      <c r="K19" s="116"/>
      <c r="L19" s="116"/>
      <c r="M19" s="174">
        <f>SUM(J19:L19)</f>
        <v>0</v>
      </c>
      <c r="N19" s="174"/>
      <c r="O19" s="175"/>
      <c r="P19" s="176"/>
      <c r="Q19" s="176">
        <f>SUM(N19:P19)</f>
        <v>0</v>
      </c>
      <c r="R19" s="108"/>
      <c r="S19" s="104"/>
    </row>
    <row r="20" spans="1:19" s="100" customFormat="1" ht="15">
      <c r="A20" s="106" t="s">
        <v>146</v>
      </c>
      <c r="B20" s="103" t="s">
        <v>147</v>
      </c>
      <c r="C20" s="172">
        <f>I20+M20+Q20</f>
        <v>1242000</v>
      </c>
      <c r="D20" s="114">
        <v>258000</v>
      </c>
      <c r="E20" s="115">
        <v>70000</v>
      </c>
      <c r="F20" s="115">
        <v>279000</v>
      </c>
      <c r="G20" s="116"/>
      <c r="H20" s="115"/>
      <c r="I20" s="173">
        <f>SUM(D20:H20)</f>
        <v>607000</v>
      </c>
      <c r="J20" s="116">
        <v>635000</v>
      </c>
      <c r="K20" s="116"/>
      <c r="L20" s="116"/>
      <c r="M20" s="174">
        <f>SUM(J20:L20)</f>
        <v>635000</v>
      </c>
      <c r="N20" s="174"/>
      <c r="O20" s="175"/>
      <c r="P20" s="176"/>
      <c r="Q20" s="176">
        <f>SUM(N20:P20)</f>
        <v>0</v>
      </c>
      <c r="R20" s="108"/>
      <c r="S20" s="104"/>
    </row>
    <row r="21" spans="1:19" s="100" customFormat="1" ht="30">
      <c r="A21" s="106" t="s">
        <v>148</v>
      </c>
      <c r="B21" s="103" t="s">
        <v>149</v>
      </c>
      <c r="C21" s="172">
        <f>I21+M21+Q21</f>
        <v>451000</v>
      </c>
      <c r="D21" s="114"/>
      <c r="E21" s="115"/>
      <c r="F21" s="115">
        <v>451000</v>
      </c>
      <c r="G21" s="116"/>
      <c r="H21" s="115"/>
      <c r="I21" s="173">
        <f>SUM(D21:H21)</f>
        <v>451000</v>
      </c>
      <c r="J21" s="116"/>
      <c r="K21" s="116"/>
      <c r="L21" s="116"/>
      <c r="M21" s="174">
        <f>SUM(J21:L21)</f>
        <v>0</v>
      </c>
      <c r="N21" s="174"/>
      <c r="O21" s="175"/>
      <c r="P21" s="176"/>
      <c r="Q21" s="176">
        <f>SUM(N21:P21)</f>
        <v>0</v>
      </c>
      <c r="R21" s="105"/>
      <c r="S21" s="104"/>
    </row>
    <row r="22" spans="1:19" s="100" customFormat="1" ht="15">
      <c r="A22" s="106" t="s">
        <v>150</v>
      </c>
      <c r="B22" s="103" t="s">
        <v>22</v>
      </c>
      <c r="C22" s="172">
        <f>I22+M22+Q22</f>
        <v>327000</v>
      </c>
      <c r="D22" s="114"/>
      <c r="E22" s="115"/>
      <c r="F22" s="115">
        <v>327000</v>
      </c>
      <c r="G22" s="116"/>
      <c r="H22" s="115"/>
      <c r="I22" s="173">
        <f>SUM(D22:H22)</f>
        <v>327000</v>
      </c>
      <c r="J22" s="116"/>
      <c r="K22" s="116"/>
      <c r="L22" s="116"/>
      <c r="M22" s="174">
        <f>SUM(J22:L22)</f>
        <v>0</v>
      </c>
      <c r="N22" s="174"/>
      <c r="O22" s="175"/>
      <c r="P22" s="176"/>
      <c r="Q22" s="176">
        <f>SUM(N22:P22)</f>
        <v>0</v>
      </c>
      <c r="R22" s="108"/>
      <c r="S22" s="104"/>
    </row>
    <row r="23" spans="1:19" s="100" customFormat="1" ht="15">
      <c r="A23" s="106" t="s">
        <v>151</v>
      </c>
      <c r="B23" s="103" t="s">
        <v>24</v>
      </c>
      <c r="C23" s="172">
        <f>I23+M23+Q23</f>
        <v>1630000</v>
      </c>
      <c r="D23" s="114">
        <v>208000</v>
      </c>
      <c r="E23" s="115">
        <v>60000</v>
      </c>
      <c r="F23" s="115">
        <v>981000</v>
      </c>
      <c r="G23" s="115"/>
      <c r="H23" s="115"/>
      <c r="I23" s="173">
        <f>SUM(D23:H23)</f>
        <v>1249000</v>
      </c>
      <c r="J23" s="116">
        <v>381000</v>
      </c>
      <c r="K23" s="116"/>
      <c r="L23" s="116"/>
      <c r="M23" s="174">
        <f>SUM(J23:L23)</f>
        <v>381000</v>
      </c>
      <c r="N23" s="174"/>
      <c r="O23" s="175"/>
      <c r="P23" s="176"/>
      <c r="Q23" s="176">
        <f>SUM(N23:P23)</f>
        <v>0</v>
      </c>
      <c r="R23" s="108"/>
      <c r="S23" s="104"/>
    </row>
    <row r="24" spans="1:19" s="100" customFormat="1" ht="30">
      <c r="A24" s="106" t="s">
        <v>346</v>
      </c>
      <c r="B24" s="103" t="s">
        <v>347</v>
      </c>
      <c r="C24" s="172">
        <f>I24+M24+Q24</f>
        <v>799000</v>
      </c>
      <c r="D24" s="114">
        <v>200000</v>
      </c>
      <c r="E24" s="115">
        <v>102000</v>
      </c>
      <c r="F24" s="115">
        <v>497000</v>
      </c>
      <c r="G24" s="115"/>
      <c r="H24" s="115"/>
      <c r="I24" s="173">
        <f>SUM(D24:H24)</f>
        <v>799000</v>
      </c>
      <c r="J24" s="116"/>
      <c r="K24" s="116"/>
      <c r="L24" s="116"/>
      <c r="M24" s="174">
        <f>SUM(J24:L24)</f>
        <v>0</v>
      </c>
      <c r="N24" s="174"/>
      <c r="O24" s="175"/>
      <c r="P24" s="176"/>
      <c r="Q24" s="176">
        <f>SUM(N24:P24)</f>
        <v>0</v>
      </c>
      <c r="R24" s="108"/>
      <c r="S24" s="104"/>
    </row>
    <row r="25" spans="1:19" s="100" customFormat="1" ht="33.75" customHeight="1">
      <c r="A25" s="106">
        <v>104051</v>
      </c>
      <c r="B25" s="110" t="s">
        <v>268</v>
      </c>
      <c r="C25" s="172">
        <f>I25+M25+Q25</f>
        <v>76000</v>
      </c>
      <c r="D25" s="114"/>
      <c r="E25" s="115"/>
      <c r="F25" s="115"/>
      <c r="G25" s="115">
        <v>76000</v>
      </c>
      <c r="H25" s="115"/>
      <c r="I25" s="173">
        <f>SUM(D25:H25)</f>
        <v>76000</v>
      </c>
      <c r="J25" s="116"/>
      <c r="K25" s="116"/>
      <c r="L25" s="116"/>
      <c r="M25" s="174">
        <f>SUM(J25:L25)</f>
        <v>0</v>
      </c>
      <c r="N25" s="174"/>
      <c r="O25" s="175"/>
      <c r="P25" s="176"/>
      <c r="Q25" s="176">
        <f>SUM(N25:P25)</f>
        <v>0</v>
      </c>
      <c r="R25" s="108"/>
      <c r="S25" s="104"/>
    </row>
    <row r="26" spans="1:19" s="100" customFormat="1" ht="30">
      <c r="A26" s="106">
        <v>106020</v>
      </c>
      <c r="B26" s="103" t="s">
        <v>152</v>
      </c>
      <c r="C26" s="172">
        <f>I26+M26+Q26</f>
        <v>250000</v>
      </c>
      <c r="D26" s="114"/>
      <c r="E26" s="115"/>
      <c r="F26" s="115"/>
      <c r="G26" s="115">
        <v>250000</v>
      </c>
      <c r="H26" s="115"/>
      <c r="I26" s="173">
        <f>SUM(D26:H26)</f>
        <v>250000</v>
      </c>
      <c r="J26" s="116"/>
      <c r="K26" s="116"/>
      <c r="L26" s="116"/>
      <c r="M26" s="174">
        <f>SUM(J26:L26)</f>
        <v>0</v>
      </c>
      <c r="N26" s="174"/>
      <c r="O26" s="175"/>
      <c r="P26" s="176"/>
      <c r="Q26" s="176">
        <f>SUM(N26:P26)</f>
        <v>0</v>
      </c>
      <c r="R26" s="108"/>
      <c r="S26" s="104"/>
    </row>
    <row r="27" spans="1:19" s="100" customFormat="1" ht="15">
      <c r="A27" s="106" t="s">
        <v>153</v>
      </c>
      <c r="B27" s="109" t="s">
        <v>348</v>
      </c>
      <c r="C27" s="172">
        <f>I27+M27+Q27</f>
        <v>678000</v>
      </c>
      <c r="D27" s="114"/>
      <c r="E27" s="115"/>
      <c r="F27" s="115">
        <v>678000</v>
      </c>
      <c r="G27" s="115"/>
      <c r="H27" s="115"/>
      <c r="I27" s="173">
        <f>SUM(D27:H27)</f>
        <v>678000</v>
      </c>
      <c r="J27" s="116"/>
      <c r="K27" s="116"/>
      <c r="L27" s="116"/>
      <c r="M27" s="174">
        <f>SUM(J27:L27)</f>
        <v>0</v>
      </c>
      <c r="N27" s="174"/>
      <c r="O27" s="175"/>
      <c r="P27" s="176"/>
      <c r="Q27" s="176">
        <f>SUM(N27:P27)</f>
        <v>0</v>
      </c>
      <c r="R27" s="108"/>
      <c r="S27" s="104"/>
    </row>
    <row r="28" spans="1:19" s="100" customFormat="1" ht="15">
      <c r="A28" s="106">
        <v>107055</v>
      </c>
      <c r="B28" s="110" t="s">
        <v>349</v>
      </c>
      <c r="C28" s="172">
        <f>I28+M28+Q28</f>
        <v>4278821</v>
      </c>
      <c r="D28" s="114">
        <f>2562000+18900+53400</f>
        <v>2634300</v>
      </c>
      <c r="E28" s="115">
        <f>619000+5103+14418</f>
        <v>638521</v>
      </c>
      <c r="F28" s="115">
        <v>1006000</v>
      </c>
      <c r="G28" s="115"/>
      <c r="H28" s="115"/>
      <c r="I28" s="173">
        <f>SUM(D28:H28)</f>
        <v>4278821</v>
      </c>
      <c r="J28" s="116"/>
      <c r="K28" s="116"/>
      <c r="L28" s="116"/>
      <c r="M28" s="174">
        <f>SUM(J28:L28)</f>
        <v>0</v>
      </c>
      <c r="N28" s="174"/>
      <c r="O28" s="175"/>
      <c r="P28" s="176"/>
      <c r="Q28" s="176">
        <f>SUM(N28:P28)</f>
        <v>0</v>
      </c>
      <c r="R28" s="108">
        <v>1</v>
      </c>
      <c r="S28" s="104">
        <v>1</v>
      </c>
    </row>
    <row r="29" spans="1:19" s="100" customFormat="1" ht="30.75" thickBot="1">
      <c r="A29" s="106">
        <v>107060</v>
      </c>
      <c r="B29" s="103" t="s">
        <v>154</v>
      </c>
      <c r="C29" s="172">
        <f>I29+M29+Q29</f>
        <v>1035000</v>
      </c>
      <c r="D29" s="114"/>
      <c r="E29" s="115"/>
      <c r="F29" s="115"/>
      <c r="G29" s="115">
        <v>1035000</v>
      </c>
      <c r="H29" s="115"/>
      <c r="I29" s="173">
        <f>SUM(D29:H29)</f>
        <v>1035000</v>
      </c>
      <c r="J29" s="116"/>
      <c r="K29" s="116"/>
      <c r="L29" s="116"/>
      <c r="M29" s="174">
        <f>SUM(J29:L29)</f>
        <v>0</v>
      </c>
      <c r="N29" s="174"/>
      <c r="O29" s="175"/>
      <c r="P29" s="176"/>
      <c r="Q29" s="176">
        <f>SUM(N29:P29)</f>
        <v>0</v>
      </c>
      <c r="R29" s="161"/>
      <c r="S29" s="162"/>
    </row>
    <row r="30" spans="1:19" s="100" customFormat="1" ht="33.75" customHeight="1" thickBot="1">
      <c r="A30" s="177"/>
      <c r="B30" s="178" t="s">
        <v>227</v>
      </c>
      <c r="C30" s="179">
        <f>SUM(C14:C29)</f>
        <v>26264343</v>
      </c>
      <c r="D30" s="179">
        <f>SUM(D14:D29)</f>
        <v>5758043</v>
      </c>
      <c r="E30" s="179">
        <f>SUM(E14:E29)</f>
        <v>1590252</v>
      </c>
      <c r="F30" s="179">
        <f>SUM(F14:F29)</f>
        <v>9621535</v>
      </c>
      <c r="G30" s="179">
        <f>SUM(G14:G29)</f>
        <v>1361000</v>
      </c>
      <c r="H30" s="179">
        <f>SUM(H14:H29)</f>
        <v>4844067</v>
      </c>
      <c r="I30" s="179">
        <f>SUM(I14:I29)</f>
        <v>23174897</v>
      </c>
      <c r="J30" s="179">
        <f>SUM(J14:J29)</f>
        <v>1016000</v>
      </c>
      <c r="K30" s="179">
        <f>SUM(K14:K29)</f>
        <v>1160000</v>
      </c>
      <c r="L30" s="179">
        <f>SUM(L14:L29)</f>
        <v>0</v>
      </c>
      <c r="M30" s="179">
        <f>SUM(M14:M29)</f>
        <v>2176000</v>
      </c>
      <c r="N30" s="179">
        <f>SUM(N14:N29)</f>
        <v>913446</v>
      </c>
      <c r="O30" s="179"/>
      <c r="P30" s="179"/>
      <c r="Q30" s="179">
        <f>SUM(Q14:Q29)</f>
        <v>913446</v>
      </c>
      <c r="R30" s="179">
        <f>SUM(R14:R29)</f>
        <v>1</v>
      </c>
      <c r="S30" s="276">
        <f>SUM(S14:S29)</f>
        <v>1</v>
      </c>
    </row>
  </sheetData>
  <sheetProtection/>
  <mergeCells count="32">
    <mergeCell ref="R8:S8"/>
    <mergeCell ref="J10:M10"/>
    <mergeCell ref="M11:M13"/>
    <mergeCell ref="Q11:Q13"/>
    <mergeCell ref="A9:A13"/>
    <mergeCell ref="A3:S3"/>
    <mergeCell ref="H11:H13"/>
    <mergeCell ref="A5:S5"/>
    <mergeCell ref="R12:S13"/>
    <mergeCell ref="P11:P13"/>
    <mergeCell ref="D11:D13"/>
    <mergeCell ref="F11:F13"/>
    <mergeCell ref="R9:S9"/>
    <mergeCell ref="I11:I13"/>
    <mergeCell ref="C9:C13"/>
    <mergeCell ref="R10:S10"/>
    <mergeCell ref="N10:Q10"/>
    <mergeCell ref="E11:E13"/>
    <mergeCell ref="D10:I10"/>
    <mergeCell ref="J11:J13"/>
    <mergeCell ref="K11:K13"/>
    <mergeCell ref="L11:L13"/>
    <mergeCell ref="A1:S1"/>
    <mergeCell ref="A4:S4"/>
    <mergeCell ref="A2:P2"/>
    <mergeCell ref="D9:Q9"/>
    <mergeCell ref="B9:B13"/>
    <mergeCell ref="A7:S7"/>
    <mergeCell ref="O11:O13"/>
    <mergeCell ref="G11:G13"/>
    <mergeCell ref="N11:N13"/>
    <mergeCell ref="A6:S6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pane xSplit="19590" topLeftCell="G1" activePane="topLeft" state="split"/>
      <selection pane="topLeft" activeCell="A2" sqref="A2"/>
      <selection pane="topRight" activeCell="G4" sqref="G4"/>
    </sheetView>
  </sheetViews>
  <sheetFormatPr defaultColWidth="9.00390625" defaultRowHeight="12.75"/>
  <cols>
    <col min="1" max="1" width="9.125" style="167" customWidth="1"/>
    <col min="2" max="2" width="63.125" style="167" customWidth="1"/>
    <col min="3" max="6" width="26.25390625" style="167" customWidth="1"/>
    <col min="7" max="16384" width="9.125" style="167" customWidth="1"/>
  </cols>
  <sheetData>
    <row r="1" spans="1:6" ht="15.75">
      <c r="A1" s="534"/>
      <c r="B1" s="511"/>
      <c r="C1" s="511"/>
      <c r="D1" s="511"/>
      <c r="E1" s="511"/>
      <c r="F1" s="511"/>
    </row>
    <row r="2" spans="1:6" s="163" customFormat="1" ht="15.75">
      <c r="A2" s="119" t="s">
        <v>453</v>
      </c>
      <c r="C2" s="164"/>
      <c r="D2" s="543"/>
      <c r="E2" s="543"/>
      <c r="F2" s="543"/>
    </row>
    <row r="3" spans="2:6" s="69" customFormat="1" ht="15" customHeight="1">
      <c r="B3" s="325"/>
      <c r="C3" s="325"/>
      <c r="D3" s="325"/>
      <c r="E3" s="325"/>
      <c r="F3" s="325"/>
    </row>
    <row r="4" spans="2:6" s="165" customFormat="1" ht="15" customHeight="1">
      <c r="B4" s="326"/>
      <c r="C4" s="280"/>
      <c r="D4" s="280"/>
      <c r="E4" s="280"/>
      <c r="F4" s="280"/>
    </row>
    <row r="5" spans="2:6" s="117" customFormat="1" ht="15" customHeight="1">
      <c r="B5" s="326" t="s">
        <v>342</v>
      </c>
      <c r="C5" s="326"/>
      <c r="D5" s="326"/>
      <c r="E5" s="326"/>
      <c r="F5" s="326"/>
    </row>
    <row r="6" spans="2:6" s="117" customFormat="1" ht="15.75">
      <c r="B6" s="327" t="s">
        <v>228</v>
      </c>
      <c r="C6" s="327"/>
      <c r="D6" s="327"/>
      <c r="E6" s="327"/>
      <c r="F6" s="327"/>
    </row>
    <row r="7" spans="2:6" s="117" customFormat="1" ht="15" customHeight="1">
      <c r="B7" s="326" t="s">
        <v>378</v>
      </c>
      <c r="C7" s="326"/>
      <c r="D7" s="326"/>
      <c r="E7" s="326"/>
      <c r="F7" s="326"/>
    </row>
    <row r="8" spans="2:6" s="163" customFormat="1" ht="12" customHeight="1" thickBot="1">
      <c r="B8" s="164"/>
      <c r="C8" s="166"/>
      <c r="D8" s="532"/>
      <c r="E8" s="532"/>
      <c r="F8" s="542" t="s">
        <v>438</v>
      </c>
    </row>
    <row r="9" spans="1:6" s="163" customFormat="1" ht="16.5" customHeight="1" thickBot="1">
      <c r="A9" s="316" t="s">
        <v>122</v>
      </c>
      <c r="B9" s="319" t="s">
        <v>123</v>
      </c>
      <c r="C9" s="322" t="s">
        <v>229</v>
      </c>
      <c r="D9" s="530" t="s">
        <v>216</v>
      </c>
      <c r="E9" s="530"/>
      <c r="F9" s="529"/>
    </row>
    <row r="10" spans="1:6" s="163" customFormat="1" ht="33" customHeight="1" thickBot="1">
      <c r="A10" s="317"/>
      <c r="B10" s="320"/>
      <c r="C10" s="323"/>
      <c r="D10" s="528" t="s">
        <v>217</v>
      </c>
      <c r="E10" s="527" t="s">
        <v>218</v>
      </c>
      <c r="F10" s="526" t="s">
        <v>219</v>
      </c>
    </row>
    <row r="11" spans="1:6" s="163" customFormat="1" ht="22.5" customHeight="1">
      <c r="A11" s="317"/>
      <c r="B11" s="320"/>
      <c r="C11" s="323"/>
      <c r="D11" s="525" t="s">
        <v>220</v>
      </c>
      <c r="E11" s="524"/>
      <c r="F11" s="523"/>
    </row>
    <row r="12" spans="1:6" ht="12.75">
      <c r="A12" s="317"/>
      <c r="B12" s="320"/>
      <c r="C12" s="323"/>
      <c r="D12" s="522"/>
      <c r="E12" s="521"/>
      <c r="F12" s="520"/>
    </row>
    <row r="13" spans="1:6" ht="3" customHeight="1" thickBot="1">
      <c r="A13" s="318"/>
      <c r="B13" s="321"/>
      <c r="C13" s="324"/>
      <c r="D13" s="519"/>
      <c r="E13" s="518"/>
      <c r="F13" s="517"/>
    </row>
    <row r="14" spans="1:6" ht="30">
      <c r="A14" s="102" t="s">
        <v>139</v>
      </c>
      <c r="B14" s="103" t="s">
        <v>140</v>
      </c>
      <c r="C14" s="516">
        <f>SUM(D14:F14)</f>
        <v>9657622</v>
      </c>
      <c r="D14" s="516">
        <f>6438000+48+2821554-10980</f>
        <v>9248622</v>
      </c>
      <c r="E14" s="516">
        <v>409000</v>
      </c>
      <c r="F14" s="516"/>
    </row>
    <row r="15" spans="1:6" ht="15">
      <c r="A15" s="106" t="s">
        <v>141</v>
      </c>
      <c r="B15" s="103" t="s">
        <v>23</v>
      </c>
      <c r="C15" s="514">
        <f>SUM(D15:F15)</f>
        <v>123000</v>
      </c>
      <c r="D15" s="514">
        <v>123000</v>
      </c>
      <c r="E15" s="514"/>
      <c r="F15" s="514"/>
    </row>
    <row r="16" spans="1:6" ht="15">
      <c r="A16" s="106" t="s">
        <v>221</v>
      </c>
      <c r="B16" s="103" t="s">
        <v>407</v>
      </c>
      <c r="C16" s="514">
        <f>SUM(D16:F16)</f>
        <v>924426</v>
      </c>
      <c r="D16" s="514">
        <f>913446+10980</f>
        <v>924426</v>
      </c>
      <c r="E16" s="514"/>
      <c r="F16" s="514"/>
    </row>
    <row r="17" spans="1:6" ht="15">
      <c r="A17" s="106" t="s">
        <v>435</v>
      </c>
      <c r="B17" s="103" t="s">
        <v>439</v>
      </c>
      <c r="C17" s="514">
        <f>SUM(D17:F17)</f>
        <v>812474</v>
      </c>
      <c r="D17" s="514">
        <v>812474</v>
      </c>
      <c r="E17" s="514"/>
      <c r="F17" s="514"/>
    </row>
    <row r="18" spans="1:6" ht="15">
      <c r="A18" s="106" t="s">
        <v>399</v>
      </c>
      <c r="B18" s="103" t="s">
        <v>408</v>
      </c>
      <c r="C18" s="514">
        <f>SUM(D18:F18)</f>
        <v>2861000</v>
      </c>
      <c r="D18" s="514">
        <v>2861000</v>
      </c>
      <c r="E18" s="514"/>
      <c r="F18" s="514"/>
    </row>
    <row r="19" spans="1:6" ht="15">
      <c r="A19" s="106" t="s">
        <v>144</v>
      </c>
      <c r="B19" s="103" t="s">
        <v>145</v>
      </c>
      <c r="C19" s="514">
        <f>SUM(D19:F19)</f>
        <v>1119000</v>
      </c>
      <c r="D19" s="514">
        <v>1119000</v>
      </c>
      <c r="E19" s="514"/>
      <c r="F19" s="514"/>
    </row>
    <row r="20" spans="1:6" ht="15">
      <c r="A20" s="106" t="s">
        <v>146</v>
      </c>
      <c r="B20" s="103" t="s">
        <v>147</v>
      </c>
      <c r="C20" s="514">
        <f>SUM(D20:F20)</f>
        <v>1242000</v>
      </c>
      <c r="D20" s="514">
        <v>1242000</v>
      </c>
      <c r="E20" s="514"/>
      <c r="F20" s="514"/>
    </row>
    <row r="21" spans="1:6" ht="15">
      <c r="A21" s="106" t="s">
        <v>148</v>
      </c>
      <c r="B21" s="103" t="s">
        <v>149</v>
      </c>
      <c r="C21" s="514">
        <f>SUM(D21:F21)</f>
        <v>451000</v>
      </c>
      <c r="D21" s="514">
        <v>451000</v>
      </c>
      <c r="E21" s="514"/>
      <c r="F21" s="514"/>
    </row>
    <row r="22" spans="1:6" ht="15">
      <c r="A22" s="106" t="s">
        <v>150</v>
      </c>
      <c r="B22" s="103" t="s">
        <v>22</v>
      </c>
      <c r="C22" s="514">
        <f>SUM(D22:F22)</f>
        <v>327000</v>
      </c>
      <c r="D22" s="514">
        <v>327000</v>
      </c>
      <c r="E22" s="514"/>
      <c r="F22" s="514"/>
    </row>
    <row r="23" spans="1:6" ht="15">
      <c r="A23" s="106" t="s">
        <v>151</v>
      </c>
      <c r="B23" s="103" t="s">
        <v>24</v>
      </c>
      <c r="C23" s="514">
        <f>SUM(D23:F23)</f>
        <v>1630000</v>
      </c>
      <c r="D23" s="514">
        <v>1607000</v>
      </c>
      <c r="E23" s="514">
        <v>23000</v>
      </c>
      <c r="F23" s="514"/>
    </row>
    <row r="24" spans="1:6" ht="15">
      <c r="A24" s="106" t="s">
        <v>346</v>
      </c>
      <c r="B24" s="103" t="s">
        <v>347</v>
      </c>
      <c r="C24" s="514">
        <f>SUM(D24:F24)</f>
        <v>799000</v>
      </c>
      <c r="D24" s="514">
        <v>497000</v>
      </c>
      <c r="E24" s="514">
        <v>302000</v>
      </c>
      <c r="F24" s="514"/>
    </row>
    <row r="25" spans="1:6" ht="15">
      <c r="A25" s="106">
        <v>104051</v>
      </c>
      <c r="B25" s="110" t="s">
        <v>268</v>
      </c>
      <c r="C25" s="514">
        <f>SUM(D25:F25)</f>
        <v>76000</v>
      </c>
      <c r="D25" s="514"/>
      <c r="E25" s="514"/>
      <c r="F25" s="514">
        <v>76000</v>
      </c>
    </row>
    <row r="26" spans="1:6" ht="15">
      <c r="A26" s="106">
        <v>106020</v>
      </c>
      <c r="B26" s="103" t="s">
        <v>152</v>
      </c>
      <c r="C26" s="514">
        <f>SUM(D26:F26)</f>
        <v>250000</v>
      </c>
      <c r="D26" s="514">
        <v>250000</v>
      </c>
      <c r="E26" s="514"/>
      <c r="F26" s="514"/>
    </row>
    <row r="27" spans="1:6" ht="15">
      <c r="A27" s="106" t="s">
        <v>153</v>
      </c>
      <c r="B27" s="109" t="s">
        <v>345</v>
      </c>
      <c r="C27" s="514">
        <f>SUM(D27:F27)</f>
        <v>678000</v>
      </c>
      <c r="D27" s="514">
        <v>678000</v>
      </c>
      <c r="E27" s="514"/>
      <c r="F27" s="514"/>
    </row>
    <row r="28" spans="1:6" ht="15">
      <c r="A28" s="106">
        <v>107055</v>
      </c>
      <c r="B28" s="110" t="s">
        <v>349</v>
      </c>
      <c r="C28" s="514">
        <f>SUM(D28:F28)</f>
        <v>4278821</v>
      </c>
      <c r="D28" s="514">
        <f>4057000+24003+67818</f>
        <v>4148821</v>
      </c>
      <c r="E28" s="514">
        <f>96000+16000+18000</f>
        <v>130000</v>
      </c>
      <c r="F28" s="514"/>
    </row>
    <row r="29" spans="1:6" ht="15.75" thickBot="1">
      <c r="A29" s="106">
        <v>107060</v>
      </c>
      <c r="B29" s="109" t="s">
        <v>154</v>
      </c>
      <c r="C29" s="514">
        <f>SUM(D29:F29)</f>
        <v>1035000</v>
      </c>
      <c r="D29" s="514">
        <v>1035000</v>
      </c>
      <c r="E29" s="514"/>
      <c r="F29" s="514"/>
    </row>
    <row r="30" spans="1:6" ht="33" customHeight="1" thickBot="1">
      <c r="A30" s="168"/>
      <c r="B30" s="169" t="s">
        <v>2</v>
      </c>
      <c r="C30" s="512">
        <f>SUM(C14:C29)</f>
        <v>26264343</v>
      </c>
      <c r="D30" s="512">
        <f>SUM(D14:D29)</f>
        <v>25324343</v>
      </c>
      <c r="E30" s="512">
        <f>SUM(E14:E29)</f>
        <v>864000</v>
      </c>
      <c r="F30" s="512">
        <f>SUM(F14:F29)</f>
        <v>76000</v>
      </c>
    </row>
  </sheetData>
  <sheetProtection/>
  <mergeCells count="11">
    <mergeCell ref="B7:F7"/>
    <mergeCell ref="A1:F1"/>
    <mergeCell ref="B4:F4"/>
    <mergeCell ref="A9:A13"/>
    <mergeCell ref="B9:B13"/>
    <mergeCell ref="C9:C13"/>
    <mergeCell ref="D9:F9"/>
    <mergeCell ref="D11:F13"/>
    <mergeCell ref="B3:F3"/>
    <mergeCell ref="B5:F5"/>
    <mergeCell ref="B6:F6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534"/>
      <c r="B1" s="511"/>
      <c r="C1" s="511"/>
      <c r="D1" s="511"/>
      <c r="E1" s="511"/>
      <c r="F1" s="511"/>
      <c r="G1" s="75"/>
      <c r="H1" s="75"/>
      <c r="I1" s="75"/>
      <c r="J1" s="75"/>
    </row>
    <row r="2" spans="1:6" ht="15.75">
      <c r="A2" s="533" t="s">
        <v>454</v>
      </c>
      <c r="B2" s="289"/>
      <c r="C2" s="289"/>
      <c r="D2" s="289"/>
      <c r="E2" s="289"/>
      <c r="F2" s="289"/>
    </row>
    <row r="3" spans="1:6" ht="15">
      <c r="A3" s="376"/>
      <c r="B3" s="376"/>
      <c r="C3" s="376"/>
      <c r="D3" s="376"/>
      <c r="E3" s="376"/>
      <c r="F3" s="376"/>
    </row>
    <row r="4" ht="12.75" customHeight="1"/>
    <row r="5" spans="1:6" s="22" customFormat="1" ht="15.75">
      <c r="A5" s="377" t="s">
        <v>342</v>
      </c>
      <c r="B5" s="377"/>
      <c r="C5" s="377"/>
      <c r="D5" s="377"/>
      <c r="E5" s="377"/>
      <c r="F5" s="377"/>
    </row>
    <row r="6" spans="1:6" s="22" customFormat="1" ht="15.75">
      <c r="A6" s="377" t="s">
        <v>395</v>
      </c>
      <c r="B6" s="377"/>
      <c r="C6" s="377"/>
      <c r="D6" s="377"/>
      <c r="E6" s="377"/>
      <c r="F6" s="377"/>
    </row>
    <row r="7" spans="1:6" ht="18.75">
      <c r="A7" s="378"/>
      <c r="B7" s="378"/>
      <c r="C7" s="378"/>
      <c r="D7" s="378"/>
      <c r="E7" s="378"/>
      <c r="F7" s="378"/>
    </row>
    <row r="8" ht="15">
      <c r="F8" s="111" t="s">
        <v>433</v>
      </c>
    </row>
    <row r="9" spans="1:6" ht="15">
      <c r="A9" s="365" t="s">
        <v>0</v>
      </c>
      <c r="B9" s="366"/>
      <c r="C9" s="366"/>
      <c r="D9" s="366"/>
      <c r="E9" s="367"/>
      <c r="F9" s="362" t="s">
        <v>8</v>
      </c>
    </row>
    <row r="10" spans="1:6" ht="15">
      <c r="A10" s="368"/>
      <c r="B10" s="369"/>
      <c r="C10" s="369"/>
      <c r="D10" s="369"/>
      <c r="E10" s="370"/>
      <c r="F10" s="363"/>
    </row>
    <row r="11" spans="1:6" ht="15">
      <c r="A11" s="371"/>
      <c r="B11" s="372"/>
      <c r="C11" s="372"/>
      <c r="D11" s="372"/>
      <c r="E11" s="373"/>
      <c r="F11" s="364"/>
    </row>
    <row r="12" spans="1:6" ht="15">
      <c r="A12" s="15" t="s">
        <v>155</v>
      </c>
      <c r="E12" s="23"/>
      <c r="F12" s="24"/>
    </row>
    <row r="13" spans="1:6" ht="15">
      <c r="A13" s="15"/>
      <c r="E13" s="23"/>
      <c r="F13" s="24"/>
    </row>
    <row r="14" spans="1:2" s="15" customFormat="1" ht="15">
      <c r="A14" s="111"/>
      <c r="B14" s="13"/>
    </row>
    <row r="15" spans="1:6" ht="33" customHeight="1">
      <c r="A15" s="15"/>
      <c r="B15" s="375" t="s">
        <v>156</v>
      </c>
      <c r="C15" s="375"/>
      <c r="D15" s="375"/>
      <c r="E15" s="375"/>
      <c r="F15" s="544"/>
    </row>
    <row r="16" ht="13.5" customHeight="1">
      <c r="F16" s="544"/>
    </row>
    <row r="17" spans="1:255" ht="15.75">
      <c r="A17" s="14" t="s">
        <v>27</v>
      </c>
      <c r="B17" s="361" t="s">
        <v>353</v>
      </c>
      <c r="C17" s="361"/>
      <c r="D17" s="361"/>
      <c r="E17" s="361"/>
      <c r="F17" s="544">
        <v>86000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15.75">
      <c r="A18" s="14" t="s">
        <v>21</v>
      </c>
      <c r="B18" s="361" t="s">
        <v>354</v>
      </c>
      <c r="C18" s="361"/>
      <c r="D18" s="361"/>
      <c r="E18" s="361"/>
      <c r="F18" s="544">
        <v>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15.75">
      <c r="A19" s="14" t="s">
        <v>28</v>
      </c>
      <c r="B19" s="374" t="s">
        <v>355</v>
      </c>
      <c r="C19" s="374"/>
      <c r="D19" s="374"/>
      <c r="E19" s="374"/>
      <c r="F19" s="544">
        <v>80000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15.75">
      <c r="A20" s="112" t="s">
        <v>27</v>
      </c>
      <c r="B20" s="360" t="s">
        <v>350</v>
      </c>
      <c r="C20" s="360"/>
      <c r="D20" s="360"/>
      <c r="E20" s="360"/>
      <c r="F20" s="544">
        <v>4000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.75">
      <c r="A21" s="113" t="s">
        <v>21</v>
      </c>
      <c r="B21" s="360" t="s">
        <v>351</v>
      </c>
      <c r="C21" s="360"/>
      <c r="D21" s="360"/>
      <c r="E21" s="360"/>
      <c r="F21" s="544">
        <v>8000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15.75">
      <c r="A22" s="14" t="s">
        <v>28</v>
      </c>
      <c r="B22" s="360" t="s">
        <v>352</v>
      </c>
      <c r="C22" s="360"/>
      <c r="D22" s="360"/>
      <c r="E22" s="360"/>
      <c r="F22" s="544">
        <v>100000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6" ht="13.5" customHeight="1">
      <c r="A23" s="18"/>
      <c r="F23" s="544"/>
    </row>
    <row r="24" spans="1:8" ht="32.25" customHeight="1">
      <c r="A24" s="15"/>
      <c r="B24" s="375" t="s">
        <v>157</v>
      </c>
      <c r="C24" s="375"/>
      <c r="D24" s="375"/>
      <c r="E24" s="375"/>
      <c r="F24" s="492">
        <f>SUM(F17:F23)</f>
        <v>288000</v>
      </c>
      <c r="G24" s="17"/>
      <c r="H24" s="17"/>
    </row>
    <row r="25" spans="1:8" ht="16.5" customHeight="1">
      <c r="A25" s="15"/>
      <c r="B25" s="277"/>
      <c r="C25" s="277"/>
      <c r="D25" s="277"/>
      <c r="E25" s="277"/>
      <c r="F25" s="492"/>
      <c r="G25" s="17"/>
      <c r="H25" s="17"/>
    </row>
    <row r="26" spans="1:8" ht="16.5" customHeight="1">
      <c r="A26" s="15"/>
      <c r="B26" s="375" t="s">
        <v>441</v>
      </c>
      <c r="C26" s="504"/>
      <c r="D26" s="504"/>
      <c r="E26" s="277"/>
      <c r="F26" s="492">
        <f>F27</f>
        <v>10980</v>
      </c>
      <c r="G26" s="17"/>
      <c r="H26" s="17"/>
    </row>
    <row r="27" spans="1:8" ht="16.5" customHeight="1">
      <c r="A27" s="15"/>
      <c r="B27" s="546" t="s">
        <v>440</v>
      </c>
      <c r="C27" s="545"/>
      <c r="D27" s="545"/>
      <c r="E27" s="545"/>
      <c r="F27" s="544">
        <v>10980</v>
      </c>
      <c r="G27" s="17"/>
      <c r="H27" s="17"/>
    </row>
    <row r="28" spans="1:8" ht="12.75" customHeight="1">
      <c r="A28" s="15"/>
      <c r="F28" s="544"/>
      <c r="G28" s="17"/>
      <c r="H28" s="17"/>
    </row>
    <row r="29" spans="1:7" s="19" customFormat="1" ht="15.75">
      <c r="A29" s="15" t="s">
        <v>158</v>
      </c>
      <c r="F29" s="492">
        <f>F24+F26</f>
        <v>298980</v>
      </c>
      <c r="G29" s="20"/>
    </row>
    <row r="30" spans="1:7" s="19" customFormat="1" ht="15.75">
      <c r="A30" s="15"/>
      <c r="F30" s="492"/>
      <c r="G30" s="20"/>
    </row>
    <row r="31" s="21" customFormat="1" ht="18.75">
      <c r="F31" s="503"/>
    </row>
  </sheetData>
  <sheetProtection/>
  <mergeCells count="18">
    <mergeCell ref="B17:E17"/>
    <mergeCell ref="B18:E18"/>
    <mergeCell ref="F9:F11"/>
    <mergeCell ref="A9:E11"/>
    <mergeCell ref="B20:E20"/>
    <mergeCell ref="B21:E21"/>
    <mergeCell ref="B19:E19"/>
    <mergeCell ref="B15:E15"/>
    <mergeCell ref="B26:D26"/>
    <mergeCell ref="B27:E27"/>
    <mergeCell ref="B24:E24"/>
    <mergeCell ref="A1:F1"/>
    <mergeCell ref="A2:F2"/>
    <mergeCell ref="A3:F3"/>
    <mergeCell ref="A5:F5"/>
    <mergeCell ref="A7:F7"/>
    <mergeCell ref="A6:F6"/>
    <mergeCell ref="B22:E2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67.875" style="41" customWidth="1"/>
    <col min="2" max="2" width="17.00390625" style="41" customWidth="1"/>
    <col min="3" max="16384" width="9.125" style="41" customWidth="1"/>
  </cols>
  <sheetData>
    <row r="1" spans="1:3" ht="15.75">
      <c r="A1" s="534"/>
      <c r="B1" s="538"/>
      <c r="C1" s="75"/>
    </row>
    <row r="2" spans="1:3" ht="15">
      <c r="A2" s="550" t="s">
        <v>455</v>
      </c>
      <c r="B2" s="550"/>
      <c r="C2" s="75"/>
    </row>
    <row r="3" spans="1:2" ht="15.75" customHeight="1">
      <c r="A3" s="379"/>
      <c r="B3" s="379"/>
    </row>
    <row r="4" spans="1:2" ht="15">
      <c r="A4" s="549"/>
      <c r="B4" s="549"/>
    </row>
    <row r="5" spans="1:2" s="16" customFormat="1" ht="15.75" customHeight="1">
      <c r="A5" s="380" t="s">
        <v>342</v>
      </c>
      <c r="B5" s="380"/>
    </row>
    <row r="6" spans="1:5" s="22" customFormat="1" ht="15.75">
      <c r="A6" s="377" t="s">
        <v>357</v>
      </c>
      <c r="B6" s="377"/>
      <c r="C6" s="53"/>
      <c r="D6" s="53"/>
      <c r="E6" s="53"/>
    </row>
    <row r="7" spans="1:5" s="13" customFormat="1" ht="15">
      <c r="A7" s="376" t="s">
        <v>394</v>
      </c>
      <c r="B7" s="376"/>
      <c r="C7" s="52"/>
      <c r="D7" s="52"/>
      <c r="E7" s="52"/>
    </row>
    <row r="8" ht="15.75" customHeight="1" thickBot="1">
      <c r="B8" s="42" t="s">
        <v>433</v>
      </c>
    </row>
    <row r="9" spans="1:2" ht="15" customHeight="1">
      <c r="A9" s="43"/>
      <c r="B9" s="44" t="s">
        <v>16</v>
      </c>
    </row>
    <row r="10" spans="1:2" ht="15.75" customHeight="1">
      <c r="A10" s="45" t="s">
        <v>0</v>
      </c>
      <c r="B10" s="46"/>
    </row>
    <row r="11" spans="1:2" ht="15.75" thickBot="1">
      <c r="A11" s="47"/>
      <c r="B11" s="48" t="s">
        <v>7</v>
      </c>
    </row>
    <row r="12" ht="11.25" customHeight="1"/>
    <row r="13" ht="11.25" customHeight="1">
      <c r="B13" s="544"/>
    </row>
    <row r="14" spans="1:2" ht="15">
      <c r="A14" s="49" t="s">
        <v>358</v>
      </c>
      <c r="B14" s="544"/>
    </row>
    <row r="15" ht="15">
      <c r="B15" s="544"/>
    </row>
    <row r="16" spans="1:2" ht="30">
      <c r="A16" s="156" t="s">
        <v>269</v>
      </c>
      <c r="B16" s="544">
        <v>250000</v>
      </c>
    </row>
    <row r="17" spans="1:2" ht="15">
      <c r="A17" s="156" t="s">
        <v>270</v>
      </c>
      <c r="B17" s="544">
        <v>50000</v>
      </c>
    </row>
    <row r="18" spans="1:2" ht="15">
      <c r="A18" s="156" t="s">
        <v>356</v>
      </c>
      <c r="B18" s="544">
        <v>645000</v>
      </c>
    </row>
    <row r="19" spans="1:2" ht="15">
      <c r="A19" s="156" t="s">
        <v>390</v>
      </c>
      <c r="B19" s="544">
        <v>340000</v>
      </c>
    </row>
    <row r="20" spans="1:2" ht="30">
      <c r="A20" s="156" t="s">
        <v>271</v>
      </c>
      <c r="B20" s="544">
        <v>76000</v>
      </c>
    </row>
    <row r="21" ht="15">
      <c r="B21" s="544"/>
    </row>
    <row r="22" spans="1:2" ht="15">
      <c r="A22" s="49" t="s">
        <v>359</v>
      </c>
      <c r="B22" s="492">
        <f>SUM(B16:B21)</f>
        <v>1361000</v>
      </c>
    </row>
    <row r="23" ht="15">
      <c r="B23" s="492"/>
    </row>
    <row r="24" spans="1:2" ht="15">
      <c r="A24" s="49" t="s">
        <v>360</v>
      </c>
      <c r="B24" s="492">
        <f>B22</f>
        <v>1361000</v>
      </c>
    </row>
    <row r="26" ht="11.25" customHeight="1">
      <c r="B26" s="544"/>
    </row>
    <row r="27" spans="1:2" ht="16.5">
      <c r="A27" s="50" t="s">
        <v>361</v>
      </c>
      <c r="B27" s="548">
        <f>B24</f>
        <v>1361000</v>
      </c>
    </row>
    <row r="28" spans="1:2" s="51" customFormat="1" ht="16.5">
      <c r="A28" s="50"/>
      <c r="B28" s="547"/>
    </row>
    <row r="29" s="51" customFormat="1" ht="16.5">
      <c r="A29" s="41"/>
    </row>
  </sheetData>
  <sheetProtection/>
  <mergeCells count="7">
    <mergeCell ref="A7:B7"/>
    <mergeCell ref="A6:B6"/>
    <mergeCell ref="A3:B3"/>
    <mergeCell ref="A5:B5"/>
    <mergeCell ref="A2:B2"/>
    <mergeCell ref="A1:B1"/>
    <mergeCell ref="A4:B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67.375" style="0" customWidth="1"/>
    <col min="2" max="2" width="11.75390625" style="0" customWidth="1"/>
    <col min="3" max="4" width="9.125" style="0" hidden="1" customWidth="1"/>
    <col min="5" max="5" width="6.75390625" style="0" hidden="1" customWidth="1"/>
    <col min="6" max="6" width="9.125" style="0" hidden="1" customWidth="1"/>
    <col min="7" max="7" width="1.00390625" style="0" hidden="1" customWidth="1"/>
    <col min="8" max="10" width="9.125" style="0" hidden="1" customWidth="1"/>
  </cols>
  <sheetData>
    <row r="2" spans="1:2" ht="12.75">
      <c r="A2" s="511"/>
      <c r="B2" s="511"/>
    </row>
    <row r="3" spans="1:2" ht="12.75">
      <c r="A3" s="289" t="s">
        <v>456</v>
      </c>
      <c r="B3" s="289"/>
    </row>
    <row r="6" spans="1:10" ht="12.75">
      <c r="A6" s="498"/>
      <c r="B6" s="498"/>
      <c r="C6" s="265"/>
      <c r="D6" s="265"/>
      <c r="E6" s="265"/>
      <c r="F6" s="265"/>
      <c r="G6" s="265"/>
      <c r="H6" s="265"/>
      <c r="I6" s="265"/>
      <c r="J6" s="265"/>
    </row>
    <row r="7" spans="1:10" ht="12.75">
      <c r="A7" s="381" t="s">
        <v>342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ht="12.75">
      <c r="A8" s="381" t="s">
        <v>409</v>
      </c>
      <c r="B8" s="381"/>
      <c r="C8" s="381"/>
      <c r="D8" s="381"/>
      <c r="E8" s="381"/>
      <c r="F8" s="381"/>
      <c r="G8" s="381"/>
      <c r="H8" s="381"/>
      <c r="I8" s="381"/>
      <c r="J8" s="381"/>
    </row>
    <row r="9" spans="1:10" ht="13.5" thickBot="1">
      <c r="A9" s="382" t="s">
        <v>378</v>
      </c>
      <c r="B9" s="382"/>
      <c r="C9" s="382"/>
      <c r="D9" s="382"/>
      <c r="E9" s="382"/>
      <c r="F9" s="382"/>
      <c r="G9" s="382"/>
      <c r="H9" s="382"/>
      <c r="I9" s="382"/>
      <c r="J9" s="382"/>
    </row>
    <row r="10" spans="1:2" ht="45" customHeight="1" thickBot="1" thickTop="1">
      <c r="A10" s="270" t="s">
        <v>0</v>
      </c>
      <c r="B10" s="269" t="s">
        <v>442</v>
      </c>
    </row>
    <row r="11" ht="13.5" thickTop="1"/>
    <row r="13" spans="1:4" ht="30.75" customHeight="1">
      <c r="A13" s="273" t="s">
        <v>416</v>
      </c>
      <c r="D13" s="266"/>
    </row>
    <row r="15" spans="1:2" ht="12.75">
      <c r="A15" t="s">
        <v>415</v>
      </c>
      <c r="B15">
        <v>500000</v>
      </c>
    </row>
    <row r="16" spans="1:2" ht="24.75" customHeight="1">
      <c r="A16" t="s">
        <v>413</v>
      </c>
      <c r="B16" s="274">
        <v>135000</v>
      </c>
    </row>
    <row r="17" spans="1:2" ht="12.75">
      <c r="A17" t="s">
        <v>410</v>
      </c>
      <c r="B17" s="267">
        <f>B15+B16</f>
        <v>635000</v>
      </c>
    </row>
    <row r="20" ht="21.75" customHeight="1">
      <c r="A20" s="271" t="s">
        <v>411</v>
      </c>
    </row>
    <row r="21" spans="1:2" ht="21.75" customHeight="1">
      <c r="A21" t="s">
        <v>412</v>
      </c>
      <c r="B21">
        <v>300000</v>
      </c>
    </row>
    <row r="22" spans="1:2" ht="24.75" customHeight="1">
      <c r="A22" t="s">
        <v>413</v>
      </c>
      <c r="B22" s="274">
        <v>81000</v>
      </c>
    </row>
    <row r="23" spans="1:2" ht="12.75">
      <c r="A23" t="s">
        <v>410</v>
      </c>
      <c r="B23">
        <f>B21+B22</f>
        <v>381000</v>
      </c>
    </row>
    <row r="25" spans="1:2" ht="12.75">
      <c r="A25" s="271" t="s">
        <v>414</v>
      </c>
      <c r="B25" s="272">
        <f>B17+B23</f>
        <v>1016000</v>
      </c>
    </row>
  </sheetData>
  <sheetProtection/>
  <mergeCells count="6">
    <mergeCell ref="A7:J7"/>
    <mergeCell ref="A8:J8"/>
    <mergeCell ref="A9:J9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Dr. Kiss Patrik</cp:lastModifiedBy>
  <cp:lastPrinted>2016-02-08T06:58:54Z</cp:lastPrinted>
  <dcterms:created xsi:type="dcterms:W3CDTF">2002-11-26T17:22:50Z</dcterms:created>
  <dcterms:modified xsi:type="dcterms:W3CDTF">2016-06-02T09:12:53Z</dcterms:modified>
  <cp:category/>
  <cp:version/>
  <cp:contentType/>
  <cp:contentStatus/>
</cp:coreProperties>
</file>