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8625"/>
  </bookViews>
  <sheets>
    <sheet name="Előlap" sheetId="1" r:id="rId1"/>
    <sheet name="1. összesítő" sheetId="2" r:id="rId2"/>
    <sheet name="2.1.sz.mell  " sheetId="5" r:id="rId3"/>
    <sheet name="2.2.sz.mell  " sheetId="6" r:id="rId4"/>
    <sheet name="3.sz.mell." sheetId="11" r:id="rId5"/>
    <sheet name="4. maradvány" sheetId="29" r:id="rId6"/>
    <sheet name="5. sz. mell Önkormányzat" sheetId="13" r:id="rId7"/>
    <sheet name="Óvoda 6.sz.mell" sheetId="16" r:id="rId8"/>
    <sheet name="7. Létszám" sheetId="19" r:id="rId9"/>
    <sheet name="8.Közvetett" sheetId="20" r:id="rId10"/>
    <sheet name="9.több éves" sheetId="28" r:id="rId11"/>
    <sheet name="10. ellátások" sheetId="27" r:id="rId12"/>
    <sheet name="11. civil szerevezetek" sheetId="26" r:id="rId13"/>
    <sheet name="12.  vagyon" sheetId="25" r:id="rId14"/>
    <sheet name="13. eredmény" sheetId="24" r:id="rId15"/>
    <sheet name="Munka3" sheetId="23" r:id="rId16"/>
    <sheet name="Munka2" sheetId="22" r:id="rId17"/>
    <sheet name="Munka1" sheetId="21" r:id="rId18"/>
  </sheets>
  <externalReferences>
    <externalReference r:id="rId19"/>
    <externalReference r:id="rId20"/>
  </externalReferences>
  <definedNames>
    <definedName name="__xlfn_IFERROR">NA()</definedName>
    <definedName name="_xlnm.Print_Titles" localSheetId="6">'5. sz. mell Önkormányzat'!$1:$7</definedName>
    <definedName name="_xlnm.Print_Titles" localSheetId="7">'Óvoda 6.sz.mell'!$1:$8</definedName>
  </definedNames>
  <calcPr calcId="162913"/>
</workbook>
</file>

<file path=xl/calcChain.xml><?xml version="1.0" encoding="utf-8"?>
<calcChain xmlns="http://schemas.openxmlformats.org/spreadsheetml/2006/main">
  <c r="C16" i="29" l="1"/>
  <c r="C13" i="29"/>
  <c r="A5" i="29"/>
  <c r="E47" i="25"/>
  <c r="E88" i="25"/>
  <c r="E102" i="25"/>
  <c r="E139" i="25"/>
  <c r="E148" i="25"/>
  <c r="E150" i="25"/>
  <c r="D79" i="25"/>
  <c r="C147" i="25"/>
  <c r="E57" i="25"/>
  <c r="D19" i="25"/>
  <c r="C19" i="25"/>
  <c r="E20" i="25"/>
  <c r="E21" i="25"/>
  <c r="D26" i="25"/>
  <c r="C26" i="25"/>
  <c r="E15" i="27"/>
  <c r="I20" i="5"/>
  <c r="I30" i="5" s="1"/>
  <c r="E46" i="2"/>
  <c r="E22" i="2"/>
  <c r="E80" i="2"/>
  <c r="E79" i="2" s="1"/>
  <c r="E24" i="5" s="1"/>
  <c r="E77" i="2"/>
  <c r="E21" i="5" s="1"/>
  <c r="E161" i="2"/>
  <c r="E135" i="2"/>
  <c r="D19" i="11"/>
  <c r="D21" i="11" s="1"/>
  <c r="D15" i="11"/>
  <c r="E79" i="13"/>
  <c r="E16" i="13"/>
  <c r="E32" i="13"/>
  <c r="E31" i="13" s="1"/>
  <c r="D32" i="13"/>
  <c r="E118" i="13"/>
  <c r="E53" i="16"/>
  <c r="E36" i="24"/>
  <c r="C36" i="24"/>
  <c r="E33" i="24"/>
  <c r="D33" i="24"/>
  <c r="D37" i="24" s="1"/>
  <c r="D38" i="24" s="1"/>
  <c r="C33" i="24"/>
  <c r="E27" i="24"/>
  <c r="D27" i="24"/>
  <c r="C27" i="24"/>
  <c r="E23" i="24"/>
  <c r="C23" i="24"/>
  <c r="E19" i="24"/>
  <c r="C19" i="24"/>
  <c r="E15" i="24"/>
  <c r="C15" i="24"/>
  <c r="A6" i="24"/>
  <c r="D162" i="25"/>
  <c r="C162" i="25"/>
  <c r="E160" i="25"/>
  <c r="D155" i="25"/>
  <c r="C155" i="25"/>
  <c r="D147" i="25"/>
  <c r="E147" i="25" s="1"/>
  <c r="D127" i="25"/>
  <c r="C127" i="25"/>
  <c r="D107" i="25"/>
  <c r="C107" i="25"/>
  <c r="E106" i="25"/>
  <c r="E104" i="25"/>
  <c r="E103" i="25"/>
  <c r="E101" i="25"/>
  <c r="E94" i="25"/>
  <c r="D92" i="25"/>
  <c r="D93" i="25" s="1"/>
  <c r="C92" i="25"/>
  <c r="C79" i="25"/>
  <c r="D65" i="25"/>
  <c r="C65" i="25"/>
  <c r="E56" i="25"/>
  <c r="D51" i="25"/>
  <c r="E51" i="25" s="1"/>
  <c r="C51" i="25"/>
  <c r="E48" i="25"/>
  <c r="D18" i="25"/>
  <c r="C18" i="25"/>
  <c r="E16" i="25"/>
  <c r="E14" i="25"/>
  <c r="E13" i="25"/>
  <c r="D12" i="25"/>
  <c r="C12" i="25"/>
  <c r="C17" i="26"/>
  <c r="E18" i="27"/>
  <c r="D17" i="27"/>
  <c r="D19" i="27" s="1"/>
  <c r="C17" i="27"/>
  <c r="C19" i="27" s="1"/>
  <c r="E14" i="27"/>
  <c r="A6" i="27"/>
  <c r="I21" i="28"/>
  <c r="I20" i="28"/>
  <c r="I19" i="28"/>
  <c r="H18" i="28"/>
  <c r="E18" i="28"/>
  <c r="I17" i="28"/>
  <c r="H15" i="28"/>
  <c r="G15" i="28"/>
  <c r="G22" i="28" s="1"/>
  <c r="F15" i="28"/>
  <c r="F22" i="28" s="1"/>
  <c r="E15" i="28"/>
  <c r="D15" i="28"/>
  <c r="A6" i="20"/>
  <c r="D80" i="2"/>
  <c r="D79" i="2" s="1"/>
  <c r="D24" i="5" s="1"/>
  <c r="B15" i="11"/>
  <c r="B21" i="11" s="1"/>
  <c r="C19" i="11"/>
  <c r="C15" i="11"/>
  <c r="D79" i="13"/>
  <c r="D43" i="13"/>
  <c r="D21" i="13"/>
  <c r="D14" i="13"/>
  <c r="D12" i="13"/>
  <c r="D11" i="13"/>
  <c r="D10" i="13"/>
  <c r="D44" i="13"/>
  <c r="D37" i="13"/>
  <c r="D36" i="13"/>
  <c r="D35" i="13"/>
  <c r="D34" i="13"/>
  <c r="D100" i="13"/>
  <c r="D146" i="13"/>
  <c r="D145" i="13"/>
  <c r="D161" i="2" s="1"/>
  <c r="D116" i="13"/>
  <c r="D108" i="13"/>
  <c r="D99" i="13"/>
  <c r="D98" i="13"/>
  <c r="D97" i="13"/>
  <c r="D120" i="13"/>
  <c r="D119" i="13"/>
  <c r="D42" i="16"/>
  <c r="D54" i="16"/>
  <c r="D50" i="16"/>
  <c r="D49" i="16"/>
  <c r="D48" i="16"/>
  <c r="C21" i="11" l="1"/>
  <c r="C156" i="25"/>
  <c r="D156" i="25"/>
  <c r="E37" i="24"/>
  <c r="E38" i="24" s="1"/>
  <c r="E18" i="25"/>
  <c r="E19" i="25"/>
  <c r="E22" i="28"/>
  <c r="E155" i="25"/>
  <c r="I15" i="28"/>
  <c r="H22" i="28"/>
  <c r="C17" i="29"/>
  <c r="C25" i="29" s="1"/>
  <c r="C27" i="29" s="1"/>
  <c r="C37" i="24"/>
  <c r="C38" i="24" s="1"/>
  <c r="E107" i="25"/>
  <c r="E65" i="25"/>
  <c r="C93" i="25"/>
  <c r="E93" i="25" s="1"/>
  <c r="D30" i="25"/>
  <c r="D99" i="25" s="1"/>
  <c r="C30" i="25"/>
  <c r="E19" i="27"/>
  <c r="E156" i="25"/>
  <c r="C163" i="25"/>
  <c r="D163" i="25"/>
  <c r="E26" i="25"/>
  <c r="E162" i="25"/>
  <c r="E17" i="27"/>
  <c r="D18" i="28"/>
  <c r="B22" i="2"/>
  <c r="D22" i="2"/>
  <c r="E30" i="25" l="1"/>
  <c r="C99" i="25"/>
  <c r="E99" i="25"/>
  <c r="E163" i="25"/>
  <c r="D22" i="28"/>
  <c r="I18" i="28"/>
  <c r="I22" i="28" s="1"/>
  <c r="D135" i="2"/>
  <c r="D16" i="13"/>
  <c r="D53" i="16"/>
  <c r="D115" i="13" l="1"/>
  <c r="D114" i="13" s="1"/>
  <c r="D40" i="13"/>
  <c r="D38" i="13" s="1"/>
  <c r="D118" i="2"/>
  <c r="E118" i="2"/>
  <c r="E136" i="2" l="1"/>
  <c r="I10" i="6" s="1"/>
  <c r="D136" i="2"/>
  <c r="H10" i="6" s="1"/>
  <c r="E129" i="2"/>
  <c r="E124" i="2"/>
  <c r="E116" i="2"/>
  <c r="I12" i="5" s="1"/>
  <c r="E115" i="2"/>
  <c r="E114" i="2"/>
  <c r="I10" i="5" s="1"/>
  <c r="E113" i="2"/>
  <c r="I9" i="5" s="1"/>
  <c r="E15" i="2"/>
  <c r="D47" i="2"/>
  <c r="D46" i="2"/>
  <c r="E44" i="2"/>
  <c r="D44" i="2"/>
  <c r="E52" i="2"/>
  <c r="E43" i="2"/>
  <c r="E41" i="2"/>
  <c r="D41" i="2"/>
  <c r="E40" i="2"/>
  <c r="E37" i="2"/>
  <c r="E36" i="2"/>
  <c r="E35" i="2"/>
  <c r="E32" i="2"/>
  <c r="E34" i="2"/>
  <c r="E101" i="13"/>
  <c r="E96" i="13" s="1"/>
  <c r="D15" i="2"/>
  <c r="D10" i="2"/>
  <c r="H20" i="5"/>
  <c r="H30" i="5" s="1"/>
  <c r="F20" i="5"/>
  <c r="D159" i="2"/>
  <c r="E159" i="2"/>
  <c r="D131" i="2"/>
  <c r="D132" i="2"/>
  <c r="D129" i="2"/>
  <c r="D124" i="2"/>
  <c r="D116" i="2"/>
  <c r="H12" i="5" s="1"/>
  <c r="D115" i="2"/>
  <c r="H11" i="5" s="1"/>
  <c r="D114" i="2"/>
  <c r="H10" i="5" s="1"/>
  <c r="D113" i="2"/>
  <c r="H9" i="5" s="1"/>
  <c r="D77" i="2"/>
  <c r="D21" i="5" s="1"/>
  <c r="D20" i="5" s="1"/>
  <c r="D30" i="5" s="1"/>
  <c r="D52" i="2"/>
  <c r="D50" i="2" s="1"/>
  <c r="D43" i="2"/>
  <c r="D40" i="2"/>
  <c r="D37" i="2"/>
  <c r="D36" i="2"/>
  <c r="D35" i="2"/>
  <c r="D34" i="2"/>
  <c r="D32" i="2"/>
  <c r="D101" i="13"/>
  <c r="D96" i="13" s="1"/>
  <c r="D50" i="13"/>
  <c r="E50" i="13"/>
  <c r="D31" i="13"/>
  <c r="D30" i="13" s="1"/>
  <c r="C14" i="19"/>
  <c r="C19" i="19" s="1"/>
  <c r="C14" i="13"/>
  <c r="C9" i="13" s="1"/>
  <c r="C113" i="13"/>
  <c r="C101" i="13" s="1"/>
  <c r="C132" i="2"/>
  <c r="C130" i="2" s="1"/>
  <c r="G14" i="5" s="1"/>
  <c r="C43" i="13"/>
  <c r="C43" i="2" s="1"/>
  <c r="C114" i="13"/>
  <c r="C116" i="2"/>
  <c r="G12" i="5" s="1"/>
  <c r="C135" i="2"/>
  <c r="C134" i="2" s="1"/>
  <c r="G8" i="6" s="1"/>
  <c r="C131" i="2"/>
  <c r="C124" i="2"/>
  <c r="C114" i="2"/>
  <c r="G10" i="5" s="1"/>
  <c r="C115" i="2"/>
  <c r="G11" i="5" s="1"/>
  <c r="C113" i="2"/>
  <c r="G9" i="5" s="1"/>
  <c r="C83" i="2"/>
  <c r="C79" i="2"/>
  <c r="C71" i="2"/>
  <c r="C67" i="2"/>
  <c r="C52" i="2"/>
  <c r="C53" i="2"/>
  <c r="C54" i="2"/>
  <c r="C55" i="2"/>
  <c r="C51" i="2"/>
  <c r="C40" i="2"/>
  <c r="C41" i="2"/>
  <c r="C42" i="2"/>
  <c r="C44" i="2"/>
  <c r="C45" i="2"/>
  <c r="C46" i="2"/>
  <c r="C47" i="2"/>
  <c r="C48" i="2"/>
  <c r="C39" i="2"/>
  <c r="C33" i="2"/>
  <c r="C31" i="2" s="1"/>
  <c r="C34" i="2"/>
  <c r="C35" i="2"/>
  <c r="C36" i="2"/>
  <c r="C37" i="2"/>
  <c r="C32" i="2"/>
  <c r="D118" i="13"/>
  <c r="C118" i="13"/>
  <c r="C22" i="19"/>
  <c r="C10" i="16"/>
  <c r="D10" i="16"/>
  <c r="D38" i="16" s="1"/>
  <c r="E10" i="16"/>
  <c r="E38" i="16" s="1"/>
  <c r="C22" i="16"/>
  <c r="C28" i="16"/>
  <c r="C32" i="16"/>
  <c r="D39" i="16"/>
  <c r="C39" i="16"/>
  <c r="C47" i="16"/>
  <c r="E47" i="16"/>
  <c r="E59" i="16" s="1"/>
  <c r="D47" i="16"/>
  <c r="D59" i="16" s="1"/>
  <c r="C53" i="16"/>
  <c r="C11" i="2"/>
  <c r="E11" i="2"/>
  <c r="D12" i="2"/>
  <c r="C13" i="2"/>
  <c r="E13" i="2"/>
  <c r="D14" i="2"/>
  <c r="C15" i="2"/>
  <c r="C18" i="2"/>
  <c r="C20" i="2"/>
  <c r="C22" i="2"/>
  <c r="D23" i="13"/>
  <c r="E23" i="13"/>
  <c r="E38" i="13"/>
  <c r="C50" i="13"/>
  <c r="C56" i="13"/>
  <c r="D56" i="13"/>
  <c r="E56" i="13"/>
  <c r="C61" i="13"/>
  <c r="C67" i="13"/>
  <c r="C71" i="13"/>
  <c r="C76" i="13"/>
  <c r="D76" i="13"/>
  <c r="D90" i="13" s="1"/>
  <c r="E76" i="13"/>
  <c r="E90" i="13" s="1"/>
  <c r="C79" i="13"/>
  <c r="C83" i="13"/>
  <c r="C120" i="13"/>
  <c r="C122" i="13"/>
  <c r="C141" i="2" s="1"/>
  <c r="D122" i="13"/>
  <c r="D141" i="2" s="1"/>
  <c r="E122" i="13"/>
  <c r="E141" i="2" s="1"/>
  <c r="C132" i="13"/>
  <c r="D132" i="13"/>
  <c r="E132" i="13"/>
  <c r="C136" i="13"/>
  <c r="C143" i="13"/>
  <c r="D143" i="13"/>
  <c r="D157" i="13" s="1"/>
  <c r="E143" i="13"/>
  <c r="C149" i="13"/>
  <c r="C6" i="6"/>
  <c r="G6" i="6" s="1"/>
  <c r="D6" i="6"/>
  <c r="H6" i="6" s="1"/>
  <c r="E6" i="6"/>
  <c r="I6" i="6" s="1"/>
  <c r="F9" i="6"/>
  <c r="C20" i="6"/>
  <c r="D20" i="6"/>
  <c r="D32" i="6" s="1"/>
  <c r="E20" i="6"/>
  <c r="E32" i="6" s="1"/>
  <c r="C26" i="6"/>
  <c r="G7" i="5"/>
  <c r="H7" i="5"/>
  <c r="I7" i="5"/>
  <c r="I14" i="5"/>
  <c r="E20" i="5"/>
  <c r="E30" i="5" s="1"/>
  <c r="C25" i="5"/>
  <c r="G30" i="5"/>
  <c r="D134" i="2"/>
  <c r="H8" i="6" s="1"/>
  <c r="H11" i="6"/>
  <c r="C10" i="2"/>
  <c r="E10" i="2"/>
  <c r="D11" i="2"/>
  <c r="C12" i="2"/>
  <c r="E12" i="2"/>
  <c r="D13" i="2"/>
  <c r="E14" i="2"/>
  <c r="C17" i="2"/>
  <c r="D17" i="2"/>
  <c r="E17" i="2"/>
  <c r="D18" i="2"/>
  <c r="E18" i="2"/>
  <c r="C19" i="2"/>
  <c r="D19" i="2"/>
  <c r="E19" i="2"/>
  <c r="D20" i="2"/>
  <c r="E20" i="2"/>
  <c r="C21" i="2"/>
  <c r="E21" i="2"/>
  <c r="C24" i="2"/>
  <c r="D24" i="2"/>
  <c r="D8" i="6" s="1"/>
  <c r="E24" i="2"/>
  <c r="E23" i="2" s="1"/>
  <c r="E8" i="6" s="1"/>
  <c r="E19" i="6" s="1"/>
  <c r="C25" i="2"/>
  <c r="C26" i="2"/>
  <c r="C27" i="2"/>
  <c r="C28" i="2"/>
  <c r="D56" i="2"/>
  <c r="D14" i="5" s="1"/>
  <c r="E56" i="2"/>
  <c r="C61" i="2"/>
  <c r="I13" i="6"/>
  <c r="B135" i="2"/>
  <c r="E134" i="2"/>
  <c r="I8" i="6" s="1"/>
  <c r="C136" i="2"/>
  <c r="C148" i="2"/>
  <c r="G22" i="6"/>
  <c r="G32" i="6" s="1"/>
  <c r="D148" i="2"/>
  <c r="E148" i="2"/>
  <c r="E172" i="2" s="1"/>
  <c r="C152" i="2"/>
  <c r="C159" i="2"/>
  <c r="C164" i="2"/>
  <c r="H22" i="6"/>
  <c r="H32" i="6" s="1"/>
  <c r="I11" i="6"/>
  <c r="G11" i="6"/>
  <c r="G10" i="6" s="1"/>
  <c r="E76" i="2"/>
  <c r="E90" i="2" s="1"/>
  <c r="C20" i="5"/>
  <c r="E130" i="2"/>
  <c r="C56" i="2"/>
  <c r="C14" i="5" s="1"/>
  <c r="D21" i="2"/>
  <c r="C76" i="2"/>
  <c r="I22" i="6"/>
  <c r="I32" i="6" s="1"/>
  <c r="C16" i="13"/>
  <c r="E9" i="13"/>
  <c r="C23" i="13"/>
  <c r="E30" i="13"/>
  <c r="C31" i="13"/>
  <c r="C30" i="13" s="1"/>
  <c r="I11" i="5"/>
  <c r="E39" i="16"/>
  <c r="C14" i="2"/>
  <c r="C90" i="13" l="1"/>
  <c r="C90" i="2"/>
  <c r="C96" i="13"/>
  <c r="E31" i="2"/>
  <c r="E30" i="2" s="1"/>
  <c r="E12" i="5" s="1"/>
  <c r="E38" i="2"/>
  <c r="E13" i="5" s="1"/>
  <c r="C30" i="5"/>
  <c r="E33" i="6"/>
  <c r="E16" i="2"/>
  <c r="E10" i="5" s="1"/>
  <c r="E117" i="13"/>
  <c r="C38" i="13"/>
  <c r="C66" i="13" s="1"/>
  <c r="C91" i="13" s="1"/>
  <c r="E131" i="13"/>
  <c r="C38" i="16"/>
  <c r="C43" i="16" s="1"/>
  <c r="D31" i="2"/>
  <c r="D30" i="2" s="1"/>
  <c r="D12" i="5" s="1"/>
  <c r="E9" i="2"/>
  <c r="E9" i="5" s="1"/>
  <c r="E157" i="13"/>
  <c r="C30" i="2"/>
  <c r="C12" i="5" s="1"/>
  <c r="C38" i="2"/>
  <c r="C13" i="5" s="1"/>
  <c r="D16" i="2"/>
  <c r="D10" i="5" s="1"/>
  <c r="D117" i="13"/>
  <c r="D131" i="13" s="1"/>
  <c r="C59" i="16"/>
  <c r="C117" i="13"/>
  <c r="D38" i="2"/>
  <c r="D13" i="5" s="1"/>
  <c r="C9" i="2"/>
  <c r="C9" i="5" s="1"/>
  <c r="D9" i="13"/>
  <c r="D66" i="13" s="1"/>
  <c r="D91" i="13" s="1"/>
  <c r="D76" i="2"/>
  <c r="D90" i="2" s="1"/>
  <c r="C157" i="13"/>
  <c r="C24" i="19"/>
  <c r="C30" i="19" s="1"/>
  <c r="C129" i="2"/>
  <c r="C117" i="2" s="1"/>
  <c r="C112" i="2" s="1"/>
  <c r="D172" i="2"/>
  <c r="C23" i="2"/>
  <c r="C16" i="2"/>
  <c r="C10" i="5" s="1"/>
  <c r="D130" i="2"/>
  <c r="H14" i="5" s="1"/>
  <c r="C32" i="6"/>
  <c r="D43" i="16"/>
  <c r="D64" i="16" s="1"/>
  <c r="C50" i="2"/>
  <c r="C10" i="6" s="1"/>
  <c r="C19" i="6" s="1"/>
  <c r="D117" i="2"/>
  <c r="H13" i="5" s="1"/>
  <c r="I12" i="6"/>
  <c r="I19" i="6" s="1"/>
  <c r="I33" i="6" s="1"/>
  <c r="E138" i="2"/>
  <c r="E133" i="2" s="1"/>
  <c r="E117" i="2"/>
  <c r="I13" i="5" s="1"/>
  <c r="I19" i="5" s="1"/>
  <c r="I31" i="5" s="1"/>
  <c r="C172" i="2"/>
  <c r="D19" i="6"/>
  <c r="D33" i="6" s="1"/>
  <c r="G13" i="5"/>
  <c r="G19" i="5" s="1"/>
  <c r="G31" i="5" s="1"/>
  <c r="E66" i="13"/>
  <c r="E91" i="13" s="1"/>
  <c r="E43" i="16"/>
  <c r="C138" i="2"/>
  <c r="C133" i="2" s="1"/>
  <c r="G12" i="6"/>
  <c r="G19" i="6" s="1"/>
  <c r="G33" i="6" s="1"/>
  <c r="H12" i="6"/>
  <c r="H19" i="6" s="1"/>
  <c r="H33" i="6" s="1"/>
  <c r="D138" i="2"/>
  <c r="D133" i="2" s="1"/>
  <c r="C19" i="5"/>
  <c r="D9" i="2"/>
  <c r="D9" i="5" s="1"/>
  <c r="C33" i="6" l="1"/>
  <c r="C147" i="2"/>
  <c r="C173" i="2" s="1"/>
  <c r="C131" i="13"/>
  <c r="E19" i="5"/>
  <c r="E32" i="5" s="1"/>
  <c r="E66" i="2"/>
  <c r="E91" i="2" s="1"/>
  <c r="E158" i="13"/>
  <c r="D158" i="13"/>
  <c r="E112" i="2"/>
  <c r="E147" i="2" s="1"/>
  <c r="E173" i="2" s="1"/>
  <c r="D35" i="6"/>
  <c r="H19" i="5"/>
  <c r="H31" i="5" s="1"/>
  <c r="H37" i="6" s="1"/>
  <c r="C158" i="13"/>
  <c r="C66" i="2"/>
  <c r="C91" i="2" s="1"/>
  <c r="D19" i="5"/>
  <c r="D31" i="5" s="1"/>
  <c r="D37" i="6" s="1"/>
  <c r="D66" i="2"/>
  <c r="D91" i="2" s="1"/>
  <c r="D112" i="2"/>
  <c r="D147" i="2" s="1"/>
  <c r="D173" i="2" s="1"/>
  <c r="G37" i="6"/>
  <c r="G34" i="6"/>
  <c r="I37" i="6"/>
  <c r="G33" i="5"/>
  <c r="G32" i="5"/>
  <c r="C32" i="5"/>
  <c r="C31" i="5"/>
  <c r="C37" i="6" s="1"/>
  <c r="C33" i="5"/>
  <c r="I33" i="5" l="1"/>
  <c r="E31" i="5"/>
  <c r="E37" i="6" s="1"/>
  <c r="D175" i="2"/>
</calcChain>
</file>

<file path=xl/sharedStrings.xml><?xml version="1.0" encoding="utf-8"?>
<sst xmlns="http://schemas.openxmlformats.org/spreadsheetml/2006/main" count="1469" uniqueCount="886">
  <si>
    <t>NAGYSÁP  KÖZSÉG ÖNKORMÁNYZAT</t>
  </si>
  <si>
    <t>Nagysáp Község Önkormányzat</t>
  </si>
  <si>
    <t>Összevont mérlege</t>
  </si>
  <si>
    <t>B E V É T E L E K</t>
  </si>
  <si>
    <t>1. sz. táblázat</t>
  </si>
  <si>
    <t>Ezer forintban</t>
  </si>
  <si>
    <t>Sor-
szám</t>
  </si>
  <si>
    <t>Bevételi jogcím</t>
  </si>
  <si>
    <t xml:space="preserve">Eredeti </t>
  </si>
  <si>
    <t>Módosított</t>
  </si>
  <si>
    <t>Teljesítés</t>
  </si>
  <si>
    <t>A</t>
  </si>
  <si>
    <t>B</t>
  </si>
  <si>
    <t>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</si>
  <si>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</si>
  <si>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</si>
  <si>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</si>
  <si>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</si>
  <si>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</si>
  <si>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</si>
  <si>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</si>
  <si>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</si>
  <si>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</si>
  <si>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</si>
  <si>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</si>
  <si>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</si>
  <si>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</si>
  <si>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</si>
  <si>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</si>
  <si>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</si>
  <si>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</si>
  <si>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</si>
  <si>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</si>
  <si>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</si>
  <si>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</si>
  <si>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</si>
  <si>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</si>
  <si>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</si>
  <si>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</si>
  <si>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</si>
  <si>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</si>
  <si>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</si>
  <si>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</si>
  <si>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</si>
  <si>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</si>
  <si>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</si>
  <si>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</si>
  <si>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</si>
  <si>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</si>
  <si>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</si>
  <si>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</si>
  <si>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</si>
  <si>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</si>
  <si>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</si>
  <si>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</si>
  <si>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</si>
  <si>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</si>
  <si>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(4.1.1.+...+4.1.3.)</t>
  </si>
  <si>
    <t>4.1.1.</t>
  </si>
  <si>
    <t>- Vagyoni típusú adók</t>
  </si>
  <si>
    <t>4.1.2.</t>
  </si>
  <si>
    <t>- Termékek és szolgáltatások adói</t>
  </si>
  <si>
    <t>4.1.3.</t>
  </si>
  <si>
    <t>- Értékesítési és forgalmi adók (iparűzési adó)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</si>
  <si>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</si>
  <si>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</si>
  <si>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</si>
  <si>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</si>
  <si>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</si>
  <si>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</si>
  <si>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</si>
  <si>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</si>
  <si>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</si>
  <si>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</si>
  <si>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</si>
  <si>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</si>
  <si>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</si>
  <si>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</si>
  <si>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</si>
  <si>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</si>
  <si>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</si>
  <si>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</si>
  <si>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</si>
  <si>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</si>
  <si>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</si>
  <si>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</si>
  <si>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</si>
  <si>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</si>
  <si>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</si>
  <si>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</si>
  <si>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</si>
  <si>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</si>
  <si>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</si>
  <si>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</si>
  <si>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</si>
  <si>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</si>
  <si>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</si>
  <si>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</si>
  <si>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</si>
  <si>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</si>
  <si>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</si>
  <si>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</si>
  <si>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</si>
  <si>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</si>
  <si>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</si>
  <si>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</si>
  <si>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</si>
  <si>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</si>
  <si>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</si>
  <si>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</si>
  <si>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</si>
  <si>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</si>
  <si>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</si>
  <si>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</si>
  <si>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</si>
  <si>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</si>
  <si>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</si>
  <si>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</si>
  <si>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</si>
  <si>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</si>
  <si>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</si>
  <si>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</si>
  <si>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</si>
  <si>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</si>
  <si>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</si>
  <si>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</si>
  <si>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</si>
  <si>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</si>
  <si>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</si>
  <si>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</si>
  <si>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</si>
  <si>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</si>
  <si>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</si>
  <si>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</si>
  <si>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</si>
  <si>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</si>
  <si>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</si>
  <si>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</si>
  <si>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</si>
  <si>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</si>
  <si>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</si>
  <si>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</si>
  <si>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</si>
  <si>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</si>
  <si>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</si>
  <si>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</si>
  <si>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</si>
  <si>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</si>
  <si>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</si>
  <si>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</si>
  <si>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</si>
  <si>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</si>
  <si>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</si>
  <si>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</si>
  <si>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</si>
  <si>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</si>
  <si>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</si>
  <si>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</si>
  <si>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</si>
  <si>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</si>
  <si>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</si>
  <si>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</si>
  <si>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</si>
  <si>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</si>
  <si>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</si>
  <si>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</si>
  <si>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</si>
  <si>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</si>
  <si>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</si>
  <si>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</si>
  <si>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</si>
  <si>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</si>
  <si>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</si>
  <si>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</si>
  <si>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</si>
  <si>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</si>
  <si>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</si>
  <si>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</si>
  <si>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</si>
  <si>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</si>
  <si>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</si>
  <si>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family val="1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</si>
  <si>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</si>
  <si>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</si>
  <si>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</si>
  <si>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</si>
  <si>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</si>
  <si>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</si>
  <si>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</si>
  <si>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</si>
  <si>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</si>
  <si>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</si>
  <si>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</si>
  <si>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</si>
  <si>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</si>
  <si>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</si>
  <si>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</si>
  <si>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</si>
  <si>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</si>
  <si>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</si>
  <si>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</si>
  <si>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</si>
  <si>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</si>
  <si>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</si>
  <si>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</si>
  <si>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</si>
  <si>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</si>
  <si>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</si>
  <si>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</si>
  <si>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</si>
  <si>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</si>
  <si>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</si>
  <si>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</si>
  <si>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</si>
  <si>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 (működési tartalék)</t>
  </si>
  <si>
    <t>1.20.</t>
  </si>
  <si>
    <r>
      <t xml:space="preserve">   Felhalmozási költségvetés kiadásai </t>
    </r>
    <r>
      <rPr>
        <sz val="8"/>
        <rFont val="Times New Roman CE"/>
        <family val="1"/>
        <charset val="238"/>
      </rPr>
      <t>(2.1.+2.3.+2.5.)</t>
    </r>
  </si>
  <si>
    <t>Beruházások</t>
  </si>
  <si>
    <t>Felújítások</t>
  </si>
  <si>
    <t>2.3.-ból Ídősek Otthona felújítás(3.000e Ft) sport pálya parkosítás ( 1.000 E Ft)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</si>
  <si>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</si>
  <si>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</si>
  <si>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</si>
  <si>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</si>
  <si>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</si>
  <si>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 xml:space="preserve">   - Visszatérítendő támogatások, kölcsönök törlesztése ÁH-n belülre  KEM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</si>
  <si>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</si>
  <si>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</si>
  <si>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</si>
  <si>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</si>
  <si>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</si>
  <si>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</si>
  <si>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</si>
  <si>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</si>
  <si>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</si>
  <si>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</si>
  <si>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</si>
  <si>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</si>
  <si>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</si>
  <si>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</si>
  <si>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(Előfinanszírozási hitel törlesztése)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</si>
  <si>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</si>
  <si>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</si>
  <si>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</si>
  <si>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</si>
  <si>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</si>
  <si>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</si>
  <si>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</si>
  <si>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</si>
  <si>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</si>
  <si>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</si>
  <si>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</si>
  <si>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</si>
  <si>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</si>
  <si>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</si>
  <si>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</si>
  <si>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</si>
  <si>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</si>
  <si>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</si>
  <si>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</si>
  <si>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</si>
  <si>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</si>
  <si>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</si>
  <si>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</si>
  <si>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</si>
  <si>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</si>
  <si>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</si>
  <si>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</si>
  <si>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C</t>
  </si>
  <si>
    <t>E</t>
  </si>
  <si>
    <t>I. Működési célú bevételek és kiadások mérlege
(Önkormányzati szinten)</t>
  </si>
  <si>
    <t xml:space="preserve"> Ezer forintban !</t>
  </si>
  <si>
    <t>Bevételek</t>
  </si>
  <si>
    <t>Kiadások</t>
  </si>
  <si>
    <t>Megnevezés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</si>
  <si>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</si>
  <si>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</si>
  <si>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</si>
  <si>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</si>
  <si>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</si>
  <si>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</si>
  <si>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</si>
  <si>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</si>
  <si>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 xml:space="preserve">Működési célú átvett pénzeszközök </t>
  </si>
  <si>
    <t>6.-ból EU-s támogatás (közvetlen)</t>
  </si>
  <si>
    <t>Költségvetési bevételek összesen (1.+2.+4.+5.+6.+8.+…+12.)</t>
  </si>
  <si>
    <t>Költségvetési kiadások összesen (1.+...+12.)</t>
  </si>
  <si>
    <t>12.</t>
  </si>
  <si>
    <t>Hiány belső finanszírozásának bevételei (15.+…+18. )</t>
  </si>
  <si>
    <t>Értékpapír vásárlása, visszavásárlása</t>
  </si>
  <si>
    <t>13.</t>
  </si>
  <si>
    <t xml:space="preserve">   Költségvetési maradvány igénybevétele </t>
  </si>
  <si>
    <t>Likviditási célú hitelek törlesztése</t>
  </si>
  <si>
    <t>14.</t>
  </si>
  <si>
    <t xml:space="preserve">   Vállalkozási maradvány igénybevétele </t>
  </si>
  <si>
    <t>Rövid lejáratú hitelek törlesztése</t>
  </si>
  <si>
    <t>15.</t>
  </si>
  <si>
    <t xml:space="preserve">   Betét visszavonásából származó bevétel </t>
  </si>
  <si>
    <t>Hosszú lejáratú hitelek törlesztése</t>
  </si>
  <si>
    <t>16.</t>
  </si>
  <si>
    <t xml:space="preserve">   Egyéb belső finanszírozási bevételek</t>
  </si>
  <si>
    <t>Kölcsön törlesztése</t>
  </si>
  <si>
    <t>17.</t>
  </si>
  <si>
    <t xml:space="preserve">Hiány külső finanszírozásának bevételei (20.+…+21.) </t>
  </si>
  <si>
    <t>Forgatási célú belföldi, külföldi értékpapírok vásárlása</t>
  </si>
  <si>
    <t>18.</t>
  </si>
  <si>
    <t xml:space="preserve">   Likviditási célú hitelek, kölcsönök felvétele</t>
  </si>
  <si>
    <t>19.</t>
  </si>
  <si>
    <t xml:space="preserve">   Értékpapírok bevételei</t>
  </si>
  <si>
    <t>20.</t>
  </si>
  <si>
    <t>21.</t>
  </si>
  <si>
    <t>22.</t>
  </si>
  <si>
    <t>Működési célú finanszírozási bevételek összesen (14.+19.+22.+23.)</t>
  </si>
  <si>
    <t>Működési célú finanszírozási kiadások összesen (14.+...+23.)</t>
  </si>
  <si>
    <t>23.</t>
  </si>
  <si>
    <t>BEVÉTEL ÖSSZESEN (13.+24.)</t>
  </si>
  <si>
    <t>KIADÁSOK ÖSSZESEN (13.+24.)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</si>
  <si>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</si>
  <si>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</si>
  <si>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</si>
  <si>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</si>
  <si>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</si>
  <si>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</si>
  <si>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</si>
  <si>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</si>
  <si>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</si>
  <si>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Felhalmozási bevételek</t>
  </si>
  <si>
    <t xml:space="preserve">Felhalmozási célú átvett pénzeszközök átvétele </t>
  </si>
  <si>
    <t>4.-ből EU-s támogatás (közvetlen)</t>
  </si>
  <si>
    <t>Egyéb felhalmozási kiadások  ( KEM kölcsön törlesztés)</t>
  </si>
  <si>
    <t>Egyéb felhalmozási célú bevételek</t>
  </si>
  <si>
    <t>Céltartalék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</si>
  <si>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</si>
  <si>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</si>
  <si>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</si>
  <si>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</si>
  <si>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</si>
  <si>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</si>
  <si>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</si>
  <si>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</si>
  <si>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</si>
  <si>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</si>
  <si>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</si>
  <si>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</si>
  <si>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</si>
  <si>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</si>
  <si>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</si>
  <si>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</si>
  <si>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</si>
  <si>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</si>
  <si>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</si>
  <si>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</si>
  <si>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</si>
  <si>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</si>
  <si>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</si>
  <si>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</si>
  <si>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Összesen:</t>
  </si>
  <si>
    <t>Ezer forintban !</t>
  </si>
  <si>
    <t>ÖSSZESEN:</t>
  </si>
  <si>
    <t>Beruházás  megnevezése</t>
  </si>
  <si>
    <t>Nagysáp Község Önkormányzata</t>
  </si>
  <si>
    <t>Feladat megnevezése</t>
  </si>
  <si>
    <t>Összes bevétel, kiadás</t>
  </si>
  <si>
    <t>01</t>
  </si>
  <si>
    <t>Száma</t>
  </si>
  <si>
    <t>Előirányzat-csoport, kiemelt előirányzat megnevezése</t>
  </si>
  <si>
    <t>Helyi adók  (4.1.1.+…+4.1.3.)</t>
  </si>
  <si>
    <t xml:space="preserve">Egyéb felhalmozási célú átvett pénzeszköz ( HOLCÍM) 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</si>
  <si>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</si>
  <si>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</si>
  <si>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</si>
  <si>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</si>
  <si>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</si>
  <si>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</si>
  <si>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family val="1"/>
        <charset val="238"/>
      </rPr>
      <t>(1.1+…+1.5+1.18.)</t>
    </r>
  </si>
  <si>
    <t xml:space="preserve"> az 1.5-ből: - Előző évi elszámolásból származó befizetések</t>
  </si>
  <si>
    <t xml:space="preserve"> az 1.18-ból: - Általános tartalék</t>
  </si>
  <si>
    <t xml:space="preserve">   - Visszatérítendő támogatások, kölcsönök törlesztése ÁH-n belülre KEM</t>
  </si>
  <si>
    <t>Hosszú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</si>
  <si>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</si>
  <si>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</si>
  <si>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</si>
  <si>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</si>
  <si>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</si>
  <si>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</si>
  <si>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03</t>
  </si>
  <si>
    <t>Költségvetési szerv megnevezése</t>
  </si>
  <si>
    <t>Nagysápi Napsugár Óvoda</t>
  </si>
  <si>
    <t>Működési bevételek (1.1.+…+1.11.)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</si>
  <si>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</si>
  <si>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</si>
  <si>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</si>
  <si>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</si>
  <si>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</si>
  <si>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 2.3.-ból EU támogatás</t>
  </si>
  <si>
    <t>Felhalmozási célú támogatások államháztartáson belülről (4.1.+4.2.)</t>
  </si>
  <si>
    <t>Egyéb felhalmozási célú támogatások bevételei államháztartáson belülről</t>
  </si>
  <si>
    <t xml:space="preserve">  4.2.-ből EU-s támogatás</t>
  </si>
  <si>
    <t>Felhalmozási bevételek (5.1.+…+5.3.)</t>
  </si>
  <si>
    <t>Működési célú átvett pénzeszközök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</si>
  <si>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</si>
  <si>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</si>
  <si>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</si>
  <si>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</si>
  <si>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</si>
  <si>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</si>
  <si>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</si>
  <si>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</si>
  <si>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</si>
  <si>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</si>
  <si>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</si>
  <si>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</si>
  <si>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</si>
  <si>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</si>
  <si>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</si>
  <si>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Létszám</t>
  </si>
  <si>
    <t>Önkormányzat</t>
  </si>
  <si>
    <t>szakfeladatai</t>
  </si>
  <si>
    <t>Önkormányzat Igazgatási tevékenysége</t>
  </si>
  <si>
    <t>polgármester</t>
  </si>
  <si>
    <t>takarítónő(4 órás)</t>
  </si>
  <si>
    <t>ÓVODA</t>
  </si>
  <si>
    <t>Óvoda pedagógus</t>
  </si>
  <si>
    <t>Dajka</t>
  </si>
  <si>
    <t>Mindösszesen:</t>
  </si>
  <si>
    <t>Tájékoztatás</t>
  </si>
  <si>
    <t xml:space="preserve">közfoglalkoztatott </t>
  </si>
  <si>
    <t xml:space="preserve">  Pályázati önrész</t>
  </si>
  <si>
    <t xml:space="preserve">     - Céltartalék (………………………………………...)</t>
  </si>
  <si>
    <t>Működési célú kvi támogatások és kiegészítő támogatások   REKI</t>
  </si>
  <si>
    <t>2016. évi eredeti előirányzat</t>
  </si>
  <si>
    <t>2016. évi módosított előirányzat</t>
  </si>
  <si>
    <t>Működési célú kvi támogatások és kiegészítő támogatások  REKI</t>
  </si>
  <si>
    <t>Pénzeszköz átadások</t>
  </si>
  <si>
    <t>iskolai tálaló konyha</t>
  </si>
  <si>
    <t>óvodai konyhai tálaló</t>
  </si>
  <si>
    <t xml:space="preserve">2.3.-ból </t>
  </si>
  <si>
    <t xml:space="preserve">     - Céltartalék (önk. Pályázati önrész)</t>
  </si>
  <si>
    <t>alpolgármester, 4 fő képviselő</t>
  </si>
  <si>
    <t>könyvtáros</t>
  </si>
  <si>
    <t>Egyéb működési célú támogatások bevételei  ( KÖZMUNKA TÁM)</t>
  </si>
  <si>
    <t>Egyéb működési célú támogatások bevételei  ( DIÁK MUNKA TÁM)</t>
  </si>
  <si>
    <t>Eredeti előirányzat</t>
  </si>
  <si>
    <t>Módosított előirányzat</t>
  </si>
  <si>
    <t>Ingatlanok beszerzése létesités</t>
  </si>
  <si>
    <t>Informatikai eszköz beszerzése</t>
  </si>
  <si>
    <t>Egyéb tárgyi eszközök beszerzése</t>
  </si>
  <si>
    <t>Beruházás célu előzetesen felszámitott áfa</t>
  </si>
  <si>
    <t>Beruházás összesen:</t>
  </si>
  <si>
    <t>Ingatlanok felújítása</t>
  </si>
  <si>
    <t>Egyéb tárgyi eszközök felújítása</t>
  </si>
  <si>
    <t>Felújítási célú előzetesen felszámított Áfa</t>
  </si>
  <si>
    <t>Felújítás összesen:</t>
  </si>
  <si>
    <t>2016.IV. negyedévi rendelet módosítás</t>
  </si>
  <si>
    <t xml:space="preserve">Beruházási, felhalmozási (felhalmozási) kiadások előirányzata </t>
  </si>
  <si>
    <t>2016. évi létszámkimutatása</t>
  </si>
  <si>
    <t>Önkormányzat által nyújtott közvetett támogatások</t>
  </si>
  <si>
    <t>A.</t>
  </si>
  <si>
    <t>B.</t>
  </si>
  <si>
    <t>Kedvezmény jogcíme</t>
  </si>
  <si>
    <t>Támogatás összege</t>
  </si>
  <si>
    <t>(forint)</t>
  </si>
  <si>
    <t>Építményadó részletfizetés</t>
  </si>
  <si>
    <t>Építményadó elengedés</t>
  </si>
  <si>
    <t>Iparűzési adó részletfizetés</t>
  </si>
  <si>
    <t>Gépjárműadó részletfizetés</t>
  </si>
  <si>
    <t>Gépjárműadó fizetési halasztás</t>
  </si>
  <si>
    <t>Gépjárműadó elengedés</t>
  </si>
  <si>
    <t>Magánszemély kommunális adója részletfizetés</t>
  </si>
  <si>
    <t>Magánszemély kommunális adójának halasztása</t>
  </si>
  <si>
    <t>Magánszemély kommunális adójának elengedése</t>
  </si>
  <si>
    <t>Talajterhelési díj elengedés</t>
  </si>
  <si>
    <t>Bírság részletfizetés</t>
  </si>
  <si>
    <t>Bírság fizetési halasztás</t>
  </si>
  <si>
    <t>Pótlék részletfizetés</t>
  </si>
  <si>
    <t>Pótlék halasztás</t>
  </si>
  <si>
    <t>Pótlék elengedés</t>
  </si>
  <si>
    <t xml:space="preserve">Ellátottal térítési díjának méltányossági alapon történő elengedésének összege </t>
  </si>
  <si>
    <t>Többéves kihatássaljáró döntésekből származó kötelezettségek</t>
  </si>
  <si>
    <t>célok szerint, évenkénti bontásban</t>
  </si>
  <si>
    <t>Kötelezettség jogcíme</t>
  </si>
  <si>
    <t>Köt. váll.
 éve</t>
  </si>
  <si>
    <t>2015. előtti kifizetés</t>
  </si>
  <si>
    <t>Kiadás vonzata évenként</t>
  </si>
  <si>
    <t>Összesen</t>
  </si>
  <si>
    <t>9=(4+5+6+7+8)</t>
  </si>
  <si>
    <t>Működési célú hiteltörlesztés (tőke+kamat)</t>
  </si>
  <si>
    <t>Felhalmozási célú kamatmentes kölcsöntörlesztés (tőke)</t>
  </si>
  <si>
    <t>Összesen (1+4+7+9+11)</t>
  </si>
  <si>
    <t>Önkormányzat által folyósított ellátások ( forint)</t>
  </si>
  <si>
    <t>A. Megnevezés</t>
  </si>
  <si>
    <t>C.</t>
  </si>
  <si>
    <t>D.</t>
  </si>
  <si>
    <t xml:space="preserve"> forintban</t>
  </si>
  <si>
    <t>%-ban</t>
  </si>
  <si>
    <t>Intézményi ellátottak pénzbeli juttatásai</t>
  </si>
  <si>
    <t>oktatásban résztvevők pénzbeli juttatásai</t>
  </si>
  <si>
    <t>Egyéb nem intézményi ellátások</t>
  </si>
  <si>
    <t xml:space="preserve">  - települési támogatás</t>
  </si>
  <si>
    <t>Ellátottak juttatásai</t>
  </si>
  <si>
    <t>Alapítványi és civilszervezeti támogatás</t>
  </si>
  <si>
    <t>Sorszám</t>
  </si>
  <si>
    <t>ezer forint</t>
  </si>
  <si>
    <t>Alapítványi és civilszervezeti támogatás összesen</t>
  </si>
  <si>
    <t>Vagyonkimutatás</t>
  </si>
  <si>
    <t>%</t>
  </si>
  <si>
    <t>Előző időszak</t>
  </si>
  <si>
    <t>Tárgyi időszak</t>
  </si>
  <si>
    <t/>
  </si>
  <si>
    <t>ESZKÖZÖK</t>
  </si>
  <si>
    <t>A/I/1        Vagyoni értékű jogok</t>
  </si>
  <si>
    <t>02</t>
  </si>
  <si>
    <t>A/I/2        Szellemi termékek</t>
  </si>
  <si>
    <t>A/I/3        Immateriális javak értékhelyesbítése</t>
  </si>
  <si>
    <t>04</t>
  </si>
  <si>
    <t>A/I        Immateriális javak (=A/I/1+A/I/2+A/I/3) (04=01+02+03)</t>
  </si>
  <si>
    <t>05</t>
  </si>
  <si>
    <t>A/II/1        Ingatlanok és a kapcsolódó vagyoni értékű jogok</t>
  </si>
  <si>
    <t>06</t>
  </si>
  <si>
    <t>A/II/2        Gépek, berendezések, felszerelések, járművek</t>
  </si>
  <si>
    <t>07</t>
  </si>
  <si>
    <t>A/II/3        Tenyészállatok</t>
  </si>
  <si>
    <t>08</t>
  </si>
  <si>
    <t>A/II/4        Beruházások, felújítások</t>
  </si>
  <si>
    <t>09</t>
  </si>
  <si>
    <t>A/II/5        Tárgyi eszközök értékhelyesbítése</t>
  </si>
  <si>
    <t>10</t>
  </si>
  <si>
    <t>A/II        Tárgyi eszközök (=A/II/1+...+A/II/5) (10=05+...+09)</t>
  </si>
  <si>
    <t>11</t>
  </si>
  <si>
    <t>A/III/1        Tartós részesedések (11&gt;=12+13)</t>
  </si>
  <si>
    <t>12</t>
  </si>
  <si>
    <t>13</t>
  </si>
  <si>
    <t>14</t>
  </si>
  <si>
    <t>A/III/2        Tartós hitelviszonyt megtestesítő értékpapírok (14&gt;=15+16)</t>
  </si>
  <si>
    <t>15</t>
  </si>
  <si>
    <t>A/III/2a        - ebből: államkötvények</t>
  </si>
  <si>
    <t>16</t>
  </si>
  <si>
    <t>A/III/2b        - ebből: helyi önkormányzatok kötvényei</t>
  </si>
  <si>
    <t>17</t>
  </si>
  <si>
    <t>A/III/3        Befektetett pénzügyi eszközök értékhelyesbítése</t>
  </si>
  <si>
    <t>18</t>
  </si>
  <si>
    <t>A/III        Befektetett pénzügyi eszközök (=A/III/1+A/III/2+A/III/3) (18=11+14+17)</t>
  </si>
  <si>
    <t>19</t>
  </si>
  <si>
    <t>A/IV/1        Koncesszióba, vagyonkezelésbe adott eszközök</t>
  </si>
  <si>
    <t>20</t>
  </si>
  <si>
    <t>A/IV/2        Koncesszióba, vagyonkezelésbe adott eszközök értékhelyesbítése</t>
  </si>
  <si>
    <t>21</t>
  </si>
  <si>
    <t>A/IV        Koncesszióba, vagyonkezelésbe adott eszközök (=A/IV/1+A/IV/2) (21=19+20)</t>
  </si>
  <si>
    <t>22</t>
  </si>
  <si>
    <t>A)        NEMZETI VAGYONBA TARTOZÓ BEFEKTETETT ESZKÖZÖK (=A/I+A/II+A/III+A/IV) (22=04+10+18+21)</t>
  </si>
  <si>
    <t>23</t>
  </si>
  <si>
    <t>B/I/1        Vásárolt készletek</t>
  </si>
  <si>
    <t>24</t>
  </si>
  <si>
    <t>B/I/2        Átsorolt, követelés fejében átvett készletek</t>
  </si>
  <si>
    <t>25</t>
  </si>
  <si>
    <t>B/I/3        Egyéb készletek</t>
  </si>
  <si>
    <t>26</t>
  </si>
  <si>
    <t>B/I/4        Befejezetlen termelés, félkész termékek, késztermékek</t>
  </si>
  <si>
    <t>27</t>
  </si>
  <si>
    <t>B/I/5        Növendék-, hízó és egyéb állatok</t>
  </si>
  <si>
    <t>28</t>
  </si>
  <si>
    <t>B/I        Készletek (=B/I/1+…+B/I/5) (28=23+...+27)</t>
  </si>
  <si>
    <t>29</t>
  </si>
  <si>
    <t>B/II/1        Nem tartós részesedések</t>
  </si>
  <si>
    <t>30</t>
  </si>
  <si>
    <t>B/II/2        Forgatási célú hitelviszonyt megtestesítő értékpapírok (30&gt;=31+...+35)</t>
  </si>
  <si>
    <t>31</t>
  </si>
  <si>
    <t>B/II/2a        - ebből: kárpótlási jegyek</t>
  </si>
  <si>
    <t>32</t>
  </si>
  <si>
    <t>B/II/2b        - ebből: kincstárjegyek</t>
  </si>
  <si>
    <t>33</t>
  </si>
  <si>
    <t>B/II/2c        - ebből: államkötvények</t>
  </si>
  <si>
    <t>34</t>
  </si>
  <si>
    <t>B/II/2d        - ebből: helyi önkormányzatok kötvényei</t>
  </si>
  <si>
    <t>35</t>
  </si>
  <si>
    <t>B/II/2e        - ebből: befektetési jegyek</t>
  </si>
  <si>
    <t>36</t>
  </si>
  <si>
    <t>B/II        Értékpapírok (=B/II/1+B/II/2) (36=29+30)</t>
  </si>
  <si>
    <t>37</t>
  </si>
  <si>
    <t>B)        NEMZETI VAGYONBA TARTOZÓ FORGÓESZKÖZÖK (= B/I+B/II) (37=28+36)</t>
  </si>
  <si>
    <t>38</t>
  </si>
  <si>
    <t>C/I        Hosszú lejáratú betétek</t>
  </si>
  <si>
    <t>39</t>
  </si>
  <si>
    <t>C/II        Pénztárak, csekkek, betétkönyvek</t>
  </si>
  <si>
    <t>40</t>
  </si>
  <si>
    <t>C/III        Forintszámlák</t>
  </si>
  <si>
    <t>41</t>
  </si>
  <si>
    <t>C/IV        Devizaszámlák</t>
  </si>
  <si>
    <t>42</t>
  </si>
  <si>
    <t>C/V        Idegen pénzeszközök</t>
  </si>
  <si>
    <t>43</t>
  </si>
  <si>
    <t>C)        PÉNZESZKÖZÖK (=C/I+…+C/V) (43=38+...+42)</t>
  </si>
  <si>
    <t>44</t>
  </si>
  <si>
    <t>D/I/1        Költségvetési évben esedékes követelések működési célú támogatások bevételeire államháztartáson belülről (44&gt;=45)</t>
  </si>
  <si>
    <t>45</t>
  </si>
  <si>
    <t>D/I/1a        - ebből: költségvetési évben esedékes követelések működési célú visszatérítendő támogatások, kölcsönök visszatérülésére államháztartáson belülről</t>
  </si>
  <si>
    <t>46</t>
  </si>
  <si>
    <t>D/I/2        Költségvetési évben esedékes követelések felhalmozási célú támogatások bevételeire államháztartáson belülről (46&gt;=47)</t>
  </si>
  <si>
    <t>47</t>
  </si>
  <si>
    <t>D/I/2a        - ebből: költségvetési évben esedékes követelések felhalmozási célú visszatérítendő támogatások, kölcsönök visszatérülésére államháztartáson belülről</t>
  </si>
  <si>
    <t>48</t>
  </si>
  <si>
    <t>D/I/3        Költségvetési évben esedékes követelések közhatalmi bevételre</t>
  </si>
  <si>
    <t>49</t>
  </si>
  <si>
    <t>D/I/4        Költségvetési évben esedékes követelések működési bevételre</t>
  </si>
  <si>
    <t>50</t>
  </si>
  <si>
    <t>D/I/5        Költségvetési évben esedékes követelések felhalmozási bevételre</t>
  </si>
  <si>
    <t>51</t>
  </si>
  <si>
    <t>D/I/6        Költségvetési évben esedékes követelések működési célú átvett pénzeszközre (51&gt;=52)</t>
  </si>
  <si>
    <t>52</t>
  </si>
  <si>
    <t>D/I/6a        - ebből: költségvetési évben esedékes követelések működési célú visszatérítendő támogatások, kölcsönök visszatérülésére államháztartáson kívülről</t>
  </si>
  <si>
    <t>53</t>
  </si>
  <si>
    <t>D/I/7        Költségvetési évben esedékes követelések felhalmozási célú átvett pénzeszközre (53&gt;=54)</t>
  </si>
  <si>
    <t>54</t>
  </si>
  <si>
    <t>D/I/7a        - ebből: költségvetési évben esedékes követelések felhalmozási célú visszatérítendő támogatások, kölcsönök visszatérülésére államháztartáson kívülről</t>
  </si>
  <si>
    <t>55</t>
  </si>
  <si>
    <t>D/I/8        Költségvetési évben esedékes követelések finanszírozási bevételekre (55&gt;=56)</t>
  </si>
  <si>
    <t>56</t>
  </si>
  <si>
    <t>D/I/8a        - ebből: költségvetési évben esedékes követelések államháztartáson belüli megelőlegezések törlesztésére</t>
  </si>
  <si>
    <t>57</t>
  </si>
  <si>
    <t>D/I        Költségvetési évben esedékes követelések (=D/I/1+…+D/I/8) (57=44+46+48+...+51+53+55)</t>
  </si>
  <si>
    <t>58</t>
  </si>
  <si>
    <t>D/II/1        Költségvetési évet követően esedékes követelések működési célú támogatások bevételeire államháztartáson belülről (58&gt;=59)</t>
  </si>
  <si>
    <t>59</t>
  </si>
  <si>
    <t>D/II/1a        - ebből: költségvetési évet követően esedékes követelések működési célú visszatérítendő támogatások, kölcsönök visszatérülésére államháztartáson belülről</t>
  </si>
  <si>
    <t>60</t>
  </si>
  <si>
    <t>D/II/2        Költségvetési évet követően esedékes követelések felhalmozási célú támogatások bevételeire államháztartáson belülről (60&gt;=61)</t>
  </si>
  <si>
    <t>61</t>
  </si>
  <si>
    <t>D/II/2a        - ebből: költségvetési évet követően esedékes követelések felhalmozási célú visszatérítendő támogatások, kölcsönök visszatérülésére államháztartáson belülről</t>
  </si>
  <si>
    <t>62</t>
  </si>
  <si>
    <t>D/II/3        Költségvetési évet követően esedékes követelések közhatalmi bevételre</t>
  </si>
  <si>
    <t>63</t>
  </si>
  <si>
    <t>D/II/4        Költségvetési évet követően esedékes követelések működési bevételre</t>
  </si>
  <si>
    <t>64</t>
  </si>
  <si>
    <t>D/II/5        Költségvetési évet követően esedékes követelések felhalmozási bevételre</t>
  </si>
  <si>
    <t>65</t>
  </si>
  <si>
    <t>D/II/6        Költségvetési évet követően esedékes követelések működési célú átvett pénzeszközre (65&gt;=66)</t>
  </si>
  <si>
    <t>66</t>
  </si>
  <si>
    <t>D/II/6a        - ebből: költségvetési évet követően esedékes követelések működési célú visszatérítendő támogatások, kölcsönök visszatérülésére államháztartáson kívülről</t>
  </si>
  <si>
    <t>67</t>
  </si>
  <si>
    <t>D/II/7        Költségvetési évet követően esedékes követelések felhalmozási célú átvett pénzeszközre (67&gt;=68)</t>
  </si>
  <si>
    <t>68</t>
  </si>
  <si>
    <t>D/II/7a        - ebből: költségvetési évet követően esedékes követelések felhalmozási célú visszatérítendő támogatások, kölcsönök visszatérülésére államháztartáson kívülről</t>
  </si>
  <si>
    <t>69</t>
  </si>
  <si>
    <t>D/II/8        Költségvetési évet követően esedékes követelések finanszírozási bevételekre (69&gt;=70)</t>
  </si>
  <si>
    <t>70</t>
  </si>
  <si>
    <t>D/II8a        - ebből: költségvetési évet követően esedékes követelések államháztartáson belüli megelőlegezések törlesztésére</t>
  </si>
  <si>
    <t>71</t>
  </si>
  <si>
    <t>D/II        Költségvetési évet követően esedékes követelések (=D/II/1+…+D/II/8) (71=58+60+62+...+65+67+69)</t>
  </si>
  <si>
    <t>72</t>
  </si>
  <si>
    <t>D/III/1        Adott előlegek (72&gt;=73+...+77)</t>
  </si>
  <si>
    <t>73</t>
  </si>
  <si>
    <t>D/III/1a        - ebből: immateriális javakra adott előlegek</t>
  </si>
  <si>
    <t>74</t>
  </si>
  <si>
    <t>D/III/1b        - ebből: beruházásokra adott előlegek</t>
  </si>
  <si>
    <t>75</t>
  </si>
  <si>
    <t>D/III/1c        - ebből: készletekre adott előlegek</t>
  </si>
  <si>
    <t>76</t>
  </si>
  <si>
    <t>D/III/1d        - ebből: foglalkoztatottaknak adott előlegek</t>
  </si>
  <si>
    <t>77</t>
  </si>
  <si>
    <t>D/III/1e        - ebből: egyéb adott előlegek</t>
  </si>
  <si>
    <t>78</t>
  </si>
  <si>
    <t>D/III/2        Továbbadási célból folyósított támogatások, ellátások elszámolása</t>
  </si>
  <si>
    <t>79</t>
  </si>
  <si>
    <t>D/III/3        Más által beszedett bevételek elszámolása</t>
  </si>
  <si>
    <t>80</t>
  </si>
  <si>
    <t>D/III/4        Forgótőke elszámolása</t>
  </si>
  <si>
    <t>81</t>
  </si>
  <si>
    <t>D/III/5        Vagyonkezelésbe adott eszközökkel kapcsolatos visszapótlási követelés elszámolása</t>
  </si>
  <si>
    <t>82</t>
  </si>
  <si>
    <t>D/III/6        Nem társadalombiztosítás pénzügyi alapjait terhelő kifizetett ellátások megtérítésének elszámolása</t>
  </si>
  <si>
    <t>83</t>
  </si>
  <si>
    <t>D/III/7        Folyósított, megelőlegezett társadalombiztosítási és családtámogatási ellátások elszámolása</t>
  </si>
  <si>
    <t>84</t>
  </si>
  <si>
    <t>D/III        Követelés jellegű sajátos elszámolások (=D/III/1+…+D/III/7) (84=72+78+...+83)</t>
  </si>
  <si>
    <t>85</t>
  </si>
  <si>
    <t>D)        KÖVETELÉSEK (=D/I+D/II+D/III) (85=57+71+84)</t>
  </si>
  <si>
    <t>86</t>
  </si>
  <si>
    <t>E)        EGYÉB SAJÁTOS ESZKÖZOLDALI ELSZÁMOLÁSOK</t>
  </si>
  <si>
    <t>87</t>
  </si>
  <si>
    <t>F/1        Eredményszemléletű bevételek aktív időbeli elhatárolása</t>
  </si>
  <si>
    <t>88</t>
  </si>
  <si>
    <t>F/2        Költségek, ráfordítások aktív időbeli elhatárolása</t>
  </si>
  <si>
    <t>89</t>
  </si>
  <si>
    <t>F/3        Halasztott ráfordítások</t>
  </si>
  <si>
    <t>90</t>
  </si>
  <si>
    <t>F)        AKTÍV IDŐBELI ELHATÁROLÁSOK (=F/1+F/2+F/3) (90=87+...+89)</t>
  </si>
  <si>
    <t>91</t>
  </si>
  <si>
    <t>ESZKÖZÖK ÖSSZESEN (=A+B+C+D+E+F) (91=22+37+43+85+86+90)</t>
  </si>
  <si>
    <t>FORRÁSOK</t>
  </si>
  <si>
    <t>92</t>
  </si>
  <si>
    <t>G/I        Nemzeti vagyon induláskori értéke</t>
  </si>
  <si>
    <t>93</t>
  </si>
  <si>
    <t>G/II        Nemzeti vagyon változásai</t>
  </si>
  <si>
    <t>94</t>
  </si>
  <si>
    <t>G/III        Egyéb eszközök induláskori értéke és változásai</t>
  </si>
  <si>
    <t>95</t>
  </si>
  <si>
    <t>G/IV        Felhalmozott eredmény</t>
  </si>
  <si>
    <t>96</t>
  </si>
  <si>
    <t>G/V        Eszközök értékhelyesbítésének forrása</t>
  </si>
  <si>
    <t>97</t>
  </si>
  <si>
    <t>G/VI        Mérleg szerinti eredmény</t>
  </si>
  <si>
    <t>98</t>
  </si>
  <si>
    <t>G)        SAJÁT TŐKE (=G/I+…+G/VI) (98=92+...+97)</t>
  </si>
  <si>
    <t>99</t>
  </si>
  <si>
    <t>H/I/1        Költségvetési évben esedékes kötelezettségek személyi juttatásokra</t>
  </si>
  <si>
    <t>100</t>
  </si>
  <si>
    <t>H/I/2        Költségvetési évben esedékes kötelezettségek munkaadókat terhelő járulékokra és szociális hozzájárulási adóra</t>
  </si>
  <si>
    <t>101</t>
  </si>
  <si>
    <t>H/I/3        Költségvetési évben esedékes kötelezettségek dologi kiadásokra</t>
  </si>
  <si>
    <t>102</t>
  </si>
  <si>
    <t>H/I/4        Költségvetési évben esedékes kötelezettségek ellátottak pénzbeli juttatásaira</t>
  </si>
  <si>
    <t>103</t>
  </si>
  <si>
    <t>H/I/5        Költségvetési évben esedékes kötelezettségek egyéb működési célú kiadásokra (103&gt;=104)</t>
  </si>
  <si>
    <t>104</t>
  </si>
  <si>
    <t>H/I/5a        - ebből: költségvetési évben esedékes kötelezettségek működési célú visszatérítendő támogatások, kölcsönök törlesztésére államháztartáson belülre</t>
  </si>
  <si>
    <t>105</t>
  </si>
  <si>
    <t>H/I/6        Költségvetési évben esedékes kötelezettségek beruházásokra</t>
  </si>
  <si>
    <t>106</t>
  </si>
  <si>
    <t>H/I/7        Költségvetési évben esedékes kötelezettségek felújításokra</t>
  </si>
  <si>
    <t>107</t>
  </si>
  <si>
    <t>H/I/8        Költségvetési évben esedékes kötelezettségek egyéb felhalmozási célú kiadásokra (107&gt;=108)</t>
  </si>
  <si>
    <t>108</t>
  </si>
  <si>
    <t>H/I/8a        - ebből: költségvetési évben esedékes kötelezettségek felhalmozási célú visszatérítendő támogatások, kölcsönök törlesztésére államháztartáson belülre</t>
  </si>
  <si>
    <t>109</t>
  </si>
  <si>
    <t>H/I/9        Költségvetési évben esedékes kötelezettségek finanszírozási kiadásokra (109&gt;=110+...+117)</t>
  </si>
  <si>
    <t>110</t>
  </si>
  <si>
    <t>H/I/9a        - ebből: költségvetési évben esedékes kötelezettségek államháztartáson belüli megelőlegezések visszafizetésére</t>
  </si>
  <si>
    <t>111</t>
  </si>
  <si>
    <t>H/I/9b        - ebből: költségvetési évben esedékes kötelezettségek hosszú lejáratú hitelek, kölcsönök törlesztésére</t>
  </si>
  <si>
    <t>112</t>
  </si>
  <si>
    <t>H/I/9c        - ebből: költségvetési évben esedékes kötelezettségek likviditási célú hitelek, kölcsönök törlesztésére pénzügyi vállalkozásoknak</t>
  </si>
  <si>
    <t>113</t>
  </si>
  <si>
    <t>H/I/9d        - ebből: költségvetési évben esedékes kötelezettségek rövid lejáratú hitelek, kölcsönök törlesztésére</t>
  </si>
  <si>
    <t>114</t>
  </si>
  <si>
    <t>H/I/9e        - ebből: költségvetési évben esedékes kötelezettségek külföldi hitelek, kölcsönök törlesztésére</t>
  </si>
  <si>
    <t>115</t>
  </si>
  <si>
    <t>H/I/9f        - ebből: költségvetési évben esedékes kötelezettségek forgatási célú belföldi értékpapírok beváltására</t>
  </si>
  <si>
    <t>116</t>
  </si>
  <si>
    <t>H/I/9g        - ebből: költségvetési évben esedékes kötelezettségek befektetési célú belföldi értékpapírok beváltására</t>
  </si>
  <si>
    <t>117</t>
  </si>
  <si>
    <t>H/I/9h        - ebből: költségvetési évben esedékes kötelezettségek külföldi értékpapírok beváltására</t>
  </si>
  <si>
    <t>118</t>
  </si>
  <si>
    <t>H/I        Költségvetési évben esedékes kötelezettségek (=H/I/1+…H/I/9) (118=99+...+103+105+...+107+109)</t>
  </si>
  <si>
    <t>119</t>
  </si>
  <si>
    <t>H/II/1        Költségvetési évet követően esedékes kötelezettségek személyi juttatásokra</t>
  </si>
  <si>
    <t>120</t>
  </si>
  <si>
    <t>H/II/2        Költségvetési évet követően esedékes kötelezettségek munkaadókat terhelő járulékokra és szociális hozzájárulási adóra</t>
  </si>
  <si>
    <t>121</t>
  </si>
  <si>
    <t>H/II/3        Költségvetési évet követően esedékes kötelezettségek dologi kiadásokra</t>
  </si>
  <si>
    <t>122</t>
  </si>
  <si>
    <t>H/II/4        Költségvetési évet követően esedékes kötelezettségek ellátottak pénzbeli juttatásaira</t>
  </si>
  <si>
    <t>123</t>
  </si>
  <si>
    <t>H/II/5        Költségvetési évet követően esedékes kötelezettségek egyéb működési célú kiadásokra (123&gt;=124)</t>
  </si>
  <si>
    <t>124</t>
  </si>
  <si>
    <t>H/II/5a        - ebből: költségvetési évet követően esedékes kötelezettségek működési célú visszatérítendő támogatások, kölcsönök törlesztésére államháztartáson belülre</t>
  </si>
  <si>
    <t>125</t>
  </si>
  <si>
    <t>H/II/6        Költségvetési évet követően esedékes kötelezettségek beruházásokra</t>
  </si>
  <si>
    <t>126</t>
  </si>
  <si>
    <t>H/II/7        Költségvetési évet követően esedékes kötelezettségek felújításokra</t>
  </si>
  <si>
    <t>127</t>
  </si>
  <si>
    <t>H/II/8        Költségvetési évet követően esedékes kötelezettségek egyéb felhalmozási célú kiadásokra (127&gt;=128)</t>
  </si>
  <si>
    <t>128</t>
  </si>
  <si>
    <t>H/II/8a        - ebből: költségvetési évet követően esedékes kötelezettségek felhalmozási célú visszatérítendő támogatások, kölcsönök törlesztésére államháztartáson belülre</t>
  </si>
  <si>
    <t>129</t>
  </si>
  <si>
    <t>H/II/9        Költségvetési évet követően esedékes kötelezettségek finanszírozási kiadásokra (129&gt;=130+...+137)</t>
  </si>
  <si>
    <t>130</t>
  </si>
  <si>
    <t>H/II/9a        - ebből: költségvetési évet követően esedékes kötelezettségek államháztartáson belüli megelőlegezések visszafizetésére</t>
  </si>
  <si>
    <t>131</t>
  </si>
  <si>
    <t>H/II/9b        - ebből: költségvetési évet követően esedékes kötelezettségek hosszú lejáratú hitelek, kölcsönök törlesztésére</t>
  </si>
  <si>
    <t>132</t>
  </si>
  <si>
    <t>H/II/9c        - ebből: költségvetési évet követően esedékes kötelezettségek likviditási célú hitelek, kölcsönök törlesztésére pénzügyi vállalkozásoknak</t>
  </si>
  <si>
    <t>133</t>
  </si>
  <si>
    <t>H/II/9d        - ebből: költségvetési évet követően esedékes kötelezettségek rövid lejáratú hitelek, kölcsönök törlesztésére</t>
  </si>
  <si>
    <t>134</t>
  </si>
  <si>
    <t>H/II/9e        - ebből: költségvetési évet követően esedékes kötelezettségek külföldi hitelek, kölcsönök törlesztésére</t>
  </si>
  <si>
    <t>135</t>
  </si>
  <si>
    <t>H/II/9f        - ebből: költségvetési évet követően esedékes kötelezettségek forgatási célú belföldi értékpapírok beváltására</t>
  </si>
  <si>
    <t>136</t>
  </si>
  <si>
    <t>H/II/9g        - ebből: költségvetési évet követően esedékes kötelezettségek befektetési célú belföldi értékpapírok beváltására</t>
  </si>
  <si>
    <t>137</t>
  </si>
  <si>
    <t>H/II/9h        - ebből: költségvetési évévet követően esedékes kötelezettségek külföldi értékpapírok beváltására</t>
  </si>
  <si>
    <t>138</t>
  </si>
  <si>
    <t>H/II        Költségvetési évet követően esedékes kötelezettségek (=H/II/1+…H/II/9) (138=119+...+123+125+...+127+129)</t>
  </si>
  <si>
    <t>139</t>
  </si>
  <si>
    <t>H/III/1        Kapott előlegek</t>
  </si>
  <si>
    <t>140</t>
  </si>
  <si>
    <t>H/III/2        Továbbadási célból folyósított támogatások, ellátások elszámolása</t>
  </si>
  <si>
    <t>141</t>
  </si>
  <si>
    <t>H/III/3        Más szervezetet megillető bevételek elszámolása</t>
  </si>
  <si>
    <t>142</t>
  </si>
  <si>
    <t>H/III/4        Forgótőke elszámolása (Kincstár)</t>
  </si>
  <si>
    <t>143</t>
  </si>
  <si>
    <t>H/III/5        Vagyonkezelésbe vett eszközökkel kapcsolatos visszapótlási kötelezettség elszámolása</t>
  </si>
  <si>
    <t>144</t>
  </si>
  <si>
    <t>H/III/6        Nem társadalombiztosítás pénzügyi alapjait terhelő kifizetett ellátások megtérítésének elszámolása</t>
  </si>
  <si>
    <t>145</t>
  </si>
  <si>
    <t>H/III/7        Munkáltató által korengedményes nyugdíjhoz megfizetett hozzájárulás elszámolása</t>
  </si>
  <si>
    <t>146</t>
  </si>
  <si>
    <t>H/III        Kötelezettség jellegű sajátos elszámolások (=H)/III/1+…+H)/III/7) (146=139+...+145)</t>
  </si>
  <si>
    <t>147</t>
  </si>
  <si>
    <t>H)        KÖTELEZETTSÉGEK (=H/I+H/II+H/III) (=118+138+146)</t>
  </si>
  <si>
    <t>148</t>
  </si>
  <si>
    <t>I)        EGYÉB SAJÁTOS FORRÁSOLDALI ELSZÁMOLÁSOK</t>
  </si>
  <si>
    <t>149</t>
  </si>
  <si>
    <t>J)        KINCSTÁRI SZÁMLAVEZETÉSSEL KAPCSOLATOS ELSZÁMOLÁSOK</t>
  </si>
  <si>
    <t>150</t>
  </si>
  <si>
    <t>K/1        Eredményszemléletű bevételek passzív időbeli elhatárolása</t>
  </si>
  <si>
    <t>151</t>
  </si>
  <si>
    <t>K/2        Költségek, ráfordítások passzív időbeli elhatárolása</t>
  </si>
  <si>
    <t>152</t>
  </si>
  <si>
    <t>K/3        Halasztott eredményszemléletű bevételek</t>
  </si>
  <si>
    <t>153</t>
  </si>
  <si>
    <t>K)        PASSZÍV IDŐBELI ELHATÁROLÁSOK (=K/1+K/2+K/3) (153=150+...+152)</t>
  </si>
  <si>
    <t>154</t>
  </si>
  <si>
    <t>FORRÁSOK ÖSSZESEN (=G+H+I+J+K) (=154=98+147+...+149+153)</t>
  </si>
  <si>
    <t>Eredménykimutatás</t>
  </si>
  <si>
    <t>13/A - Eredménykimutatás</t>
  </si>
  <si>
    <t>Módosí-tások</t>
  </si>
  <si>
    <t>01        Közhatalmi eredményszemléletű bevételek</t>
  </si>
  <si>
    <t>02        Eszközök és szolgáltatások értékesítése nettó eredményszemléletű bevételei</t>
  </si>
  <si>
    <t>I        Tevékenység nettó eredményszemléletű bevétele (=01+02+03) (04=01+02+03)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</si>
  <si>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</si>
  <si>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</si>
  <si>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</si>
  <si>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</si>
  <si>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IV        Anyagjellegű ráfordítások (=09+10+11+12) (16=12+...+15)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</si>
  <si>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</si>
  <si>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</si>
  <si>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</si>
  <si>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</si>
  <si>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VIII        Pénzügyi műveletek eredményszemléletű bevételei (=16+17+18) (28=24+...+26)</t>
  </si>
  <si>
    <t>IX        Pénzügyi műveletek ráfordításai (=19+20+21) (33=29+...+31)</t>
  </si>
  <si>
    <t>B)        PÉNZÜGYI MŰVELETEK EREDMÉNYE (=VIII-IX) (34=28-33)</t>
  </si>
  <si>
    <t>E)        MÉRLEG SZERINTI EREDMÉNY (=±C±D) (41=±35±40)</t>
  </si>
  <si>
    <t>Nagysáp  Község Önkormányzata</t>
  </si>
  <si>
    <t>?</t>
  </si>
  <si>
    <t>2016. évi költségvetési beszámoló</t>
  </si>
  <si>
    <t>Református egyház</t>
  </si>
  <si>
    <t>A/III/1a        - ebből: tartós részesedések nem pü-i vállalkozásban</t>
  </si>
  <si>
    <t>A/III/1b        - ebből: tartós részesedések pü-i vállalkozásba</t>
  </si>
  <si>
    <t>10       Anyagköltség</t>
  </si>
  <si>
    <t>11        Igénybe vett szolgáltatások értéke</t>
  </si>
  <si>
    <t>13        Eladott (közvetített) szolgáltatások értéke</t>
  </si>
  <si>
    <t>14        Bérköltség</t>
  </si>
  <si>
    <t>15        Személyi jellegű egyéb kifizetések</t>
  </si>
  <si>
    <t>16        Bérjárulékok</t>
  </si>
  <si>
    <t>18         Részesedésekből származó eredményszemléletű bevételek,</t>
  </si>
  <si>
    <t>19         Befektetett pü-i eszközökből származó eredményszemléletű bevételek</t>
  </si>
  <si>
    <t>24         Fizetendő kamatok  és kamat jellegű ráfordítások</t>
  </si>
  <si>
    <t>22         Részesedésekből származó ráfordítások</t>
  </si>
  <si>
    <t>Maradványkimutatás</t>
  </si>
  <si>
    <t>MARADVÁNYKIMUTATÁS</t>
  </si>
  <si>
    <t>Összeg (forint)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</si>
  <si>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</si>
  <si>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</si>
  <si>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</si>
  <si>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</si>
  <si>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</si>
  <si>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</si>
  <si>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</si>
  <si>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</si>
  <si>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</si>
  <si>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</si>
  <si>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</si>
  <si>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</si>
  <si>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</si>
  <si>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</si>
  <si>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</si>
  <si>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</si>
  <si>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</si>
  <si>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</si>
  <si>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</si>
  <si>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Nagysáp  Község Önkormányzat</t>
  </si>
  <si>
    <t>2.1. melléklet a    6 / 2017.(V. 31. ) önkormányzati rendelethez</t>
  </si>
  <si>
    <t>5. melléklet a  6 /2017.(V. 31.) önkormányzati rendelethez</t>
  </si>
  <si>
    <t>6. melléklet a  6/2017.(V. 31. ) önkormányzati rendelethez</t>
  </si>
  <si>
    <t>7. melléklet a 6/2017.V. 31.) önkormányzati rendelethez</t>
  </si>
  <si>
    <t>8. melléklet a 6/2017.(V. 31.) önkormányzati rendelethez</t>
  </si>
  <si>
    <t>9. melléklet a 6/2017.( V. 31. )  önkormányzati rendelethez</t>
  </si>
  <si>
    <t>10. melléklet a 6/2017. ( V. 31. ) önkormányzati rendelethez</t>
  </si>
  <si>
    <t>11. melléklet a  6 /2017. (V. 31.) önkormányzati rendelethez</t>
  </si>
  <si>
    <t>12. melléklet a  6/2017. ( V. 31. ) önkormányzati rendelethez</t>
  </si>
  <si>
    <t>13.  melléklet a      6/2017.  ( V. 31. )  önkormányzati rendelethez</t>
  </si>
  <si>
    <t>4.  melléklet a 6 /2017. ( V. 31. ) önkormányzati rendelethez</t>
  </si>
  <si>
    <t>2.2. melléklet a   6 /2017.(V. 31.  ) önkormányzati rendelethez</t>
  </si>
  <si>
    <t>1. melléklet a    6 /2017.(V. 31. 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</si>
</sst>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"/>
    <numFmt numFmtId="165" formatCode="#,###"/>
    <numFmt numFmtId="166" formatCode="mmm\ d/"/>
    <numFmt numFmtId="167" formatCode="#"/>
  </numFmts>
  <fonts count="71" x14ac:knownFonts="1">
    <font>
      <sz val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2"/>
      <color indexed="12"/>
      <name val="Times New Roman CE"/>
      <family val="1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2"/>
      <color indexed="2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5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 CE"/>
      <family val="1"/>
      <charset val="238"/>
    </font>
    <font>
      <b/>
      <sz val="9"/>
      <name val="Times New Roman"/>
      <family val="1"/>
      <charset val="238"/>
    </font>
    <font>
      <i/>
      <sz val="8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.5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b/>
      <sz val="9"/>
      <name val="Times New Roman CE"/>
      <charset val="238"/>
    </font>
    <font>
      <sz val="11"/>
      <name val="Times New Roman"/>
      <family val="1"/>
      <charset val="238"/>
    </font>
    <font>
      <sz val="14"/>
      <name val="Times New Roman CE"/>
      <family val="1"/>
      <charset val="238"/>
    </font>
    <font>
      <sz val="14"/>
      <name val="Times New Roman"/>
      <family val="1"/>
    </font>
    <font>
      <b/>
      <sz val="14"/>
      <name val="Times New Roman"/>
      <family val="1"/>
      <charset val="238"/>
    </font>
    <font>
      <b/>
      <sz val="14"/>
      <name val="Arial CE"/>
      <charset val="238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b/>
      <i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14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41"/>
        <bgColor indexed="31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46" fillId="4" borderId="7" applyNumberFormat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0" fillId="0" borderId="9" applyNumberFormat="0" applyFill="0" applyAlignment="0" applyProtection="0"/>
    <xf numFmtId="0" fontId="17" fillId="17" borderId="0" applyNumberFormat="0" applyBorder="0" applyAlignment="0" applyProtection="0"/>
    <xf numFmtId="0" fontId="18" fillId="7" borderId="0" applyNumberFormat="0" applyBorder="0" applyAlignment="0" applyProtection="0"/>
    <xf numFmtId="0" fontId="19" fillId="16" borderId="1" applyNumberFormat="0" applyAlignment="0" applyProtection="0"/>
  </cellStyleXfs>
  <cellXfs count="534">
    <xf numFmtId="0" fontId="0" fillId="0" borderId="0" xfId="0"/>
    <xf numFmtId="0" fontId="21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6" fillId="0" borderId="0" xfId="40" applyFont="1" applyFill="1" applyProtection="1"/>
    <xf numFmtId="0" fontId="16" fillId="0" borderId="0" xfId="40" applyFont="1" applyFill="1" applyAlignment="1" applyProtection="1">
      <alignment horizontal="right" vertical="center" indent="1"/>
    </xf>
    <xf numFmtId="0" fontId="16" fillId="0" borderId="0" xfId="40" applyFill="1" applyProtection="1"/>
    <xf numFmtId="165" fontId="22" fillId="0" borderId="0" xfId="0" applyNumberFormat="1" applyFont="1" applyFill="1" applyBorder="1" applyAlignment="1" applyProtection="1">
      <alignment horizontal="right" vertical="center" wrapText="1"/>
    </xf>
    <xf numFmtId="0" fontId="26" fillId="0" borderId="10" xfId="4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7" fillId="0" borderId="10" xfId="40" applyFont="1" applyFill="1" applyBorder="1" applyAlignment="1" applyProtection="1">
      <alignment horizontal="center" vertical="center" wrapText="1"/>
    </xf>
    <xf numFmtId="0" fontId="28" fillId="0" borderId="0" xfId="40" applyFont="1" applyFill="1" applyProtection="1"/>
    <xf numFmtId="0" fontId="27" fillId="18" borderId="10" xfId="40" applyFont="1" applyFill="1" applyBorder="1" applyAlignment="1" applyProtection="1">
      <alignment horizontal="left" vertical="center" wrapText="1" indent="1"/>
    </xf>
    <xf numFmtId="165" fontId="29" fillId="18" borderId="10" xfId="40" applyNumberFormat="1" applyFont="1" applyFill="1" applyBorder="1" applyAlignment="1" applyProtection="1">
      <alignment horizontal="right" vertical="center" wrapText="1" indent="1"/>
    </xf>
    <xf numFmtId="0" fontId="0" fillId="0" borderId="0" xfId="40" applyFont="1" applyFill="1" applyProtection="1"/>
    <xf numFmtId="49" fontId="28" fillId="0" borderId="10" xfId="40" applyNumberFormat="1" applyFont="1" applyFill="1" applyBorder="1" applyAlignment="1" applyProtection="1">
      <alignment horizontal="left" vertical="center" wrapText="1" indent="1"/>
    </xf>
    <xf numFmtId="0" fontId="30" fillId="0" borderId="10" xfId="0" applyFont="1" applyBorder="1" applyAlignment="1" applyProtection="1">
      <alignment horizontal="left" wrapText="1" indent="1"/>
    </xf>
    <xf numFmtId="165" fontId="0" fillId="0" borderId="10" xfId="4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0" xfId="0" applyFont="1" applyBorder="1" applyAlignment="1" applyProtection="1">
      <alignment horizontal="left" vertical="center" wrapText="1" indent="1"/>
    </xf>
    <xf numFmtId="0" fontId="0" fillId="0" borderId="10" xfId="40" applyFont="1" applyFill="1" applyBorder="1" applyProtection="1"/>
    <xf numFmtId="0" fontId="31" fillId="18" borderId="10" xfId="0" applyFont="1" applyFill="1" applyBorder="1" applyAlignment="1" applyProtection="1">
      <alignment horizontal="left" vertical="center" wrapText="1" indent="1"/>
    </xf>
    <xf numFmtId="165" fontId="29" fillId="18" borderId="10" xfId="40" applyNumberFormat="1" applyFont="1" applyFill="1" applyBorder="1" applyAlignment="1" applyProtection="1">
      <alignment horizontal="right" vertical="center" wrapText="1" indent="1"/>
      <protection locked="0"/>
    </xf>
    <xf numFmtId="49" fontId="28" fillId="18" borderId="10" xfId="40" applyNumberFormat="1" applyFont="1" applyFill="1" applyBorder="1" applyAlignment="1" applyProtection="1">
      <alignment horizontal="left" vertical="center" wrapText="1" indent="1"/>
    </xf>
    <xf numFmtId="0" fontId="30" fillId="18" borderId="10" xfId="0" applyFont="1" applyFill="1" applyBorder="1" applyAlignment="1" applyProtection="1">
      <alignment horizontal="left" wrapText="1" indent="1"/>
    </xf>
    <xf numFmtId="165" fontId="0" fillId="18" borderId="10" xfId="40" applyNumberFormat="1" applyFont="1" applyFill="1" applyBorder="1" applyAlignment="1" applyProtection="1">
      <alignment horizontal="right" vertical="center" wrapText="1" indent="1"/>
      <protection locked="0"/>
    </xf>
    <xf numFmtId="0" fontId="0" fillId="18" borderId="10" xfId="40" applyFont="1" applyFill="1" applyBorder="1" applyProtection="1"/>
    <xf numFmtId="0" fontId="27" fillId="19" borderId="10" xfId="40" applyFont="1" applyFill="1" applyBorder="1" applyAlignment="1" applyProtection="1">
      <alignment horizontal="left" vertical="center" wrapText="1"/>
    </xf>
    <xf numFmtId="0" fontId="27" fillId="19" borderId="10" xfId="40" applyFont="1" applyFill="1" applyBorder="1" applyAlignment="1" applyProtection="1">
      <alignment horizontal="left" vertical="center" wrapText="1" indent="1"/>
    </xf>
    <xf numFmtId="0" fontId="31" fillId="18" borderId="10" xfId="0" applyFont="1" applyFill="1" applyBorder="1" applyAlignment="1" applyProtection="1">
      <alignment vertical="center" wrapText="1"/>
    </xf>
    <xf numFmtId="0" fontId="30" fillId="0" borderId="10" xfId="0" applyFont="1" applyBorder="1" applyAlignment="1" applyProtection="1">
      <alignment vertical="center" wrapText="1"/>
    </xf>
    <xf numFmtId="0" fontId="30" fillId="0" borderId="10" xfId="0" applyFont="1" applyBorder="1" applyAlignment="1" applyProtection="1">
      <alignment wrapText="1"/>
    </xf>
    <xf numFmtId="0" fontId="31" fillId="0" borderId="10" xfId="0" applyFont="1" applyBorder="1" applyAlignment="1" applyProtection="1">
      <alignment vertical="center" wrapText="1"/>
    </xf>
    <xf numFmtId="0" fontId="31" fillId="0" borderId="10" xfId="0" applyFont="1" applyBorder="1" applyAlignment="1" applyProtection="1">
      <alignment horizontal="left" vertical="center" wrapText="1" indent="1"/>
    </xf>
    <xf numFmtId="0" fontId="31" fillId="18" borderId="10" xfId="0" applyFont="1" applyFill="1" applyBorder="1" applyAlignment="1" applyProtection="1">
      <alignment wrapText="1"/>
    </xf>
    <xf numFmtId="0" fontId="31" fillId="19" borderId="10" xfId="0" applyFont="1" applyFill="1" applyBorder="1" applyAlignment="1" applyProtection="1">
      <alignment vertical="center" wrapText="1"/>
    </xf>
    <xf numFmtId="0" fontId="31" fillId="19" borderId="10" xfId="0" applyFont="1" applyFill="1" applyBorder="1" applyAlignment="1" applyProtection="1">
      <alignment wrapText="1"/>
    </xf>
    <xf numFmtId="0" fontId="23" fillId="0" borderId="0" xfId="40" applyFont="1" applyFill="1" applyBorder="1" applyAlignment="1" applyProtection="1">
      <alignment horizontal="center" vertical="center" wrapText="1"/>
    </xf>
    <xf numFmtId="0" fontId="23" fillId="0" borderId="0" xfId="40" applyFont="1" applyFill="1" applyBorder="1" applyAlignment="1" applyProtection="1">
      <alignment vertical="center" wrapText="1"/>
    </xf>
    <xf numFmtId="165" fontId="29" fillId="0" borderId="0" xfId="40" applyNumberFormat="1" applyFont="1" applyFill="1" applyBorder="1" applyAlignment="1" applyProtection="1">
      <alignment horizontal="right" vertical="center" wrapText="1" indent="1"/>
    </xf>
    <xf numFmtId="0" fontId="16" fillId="0" borderId="0" xfId="40" applyFill="1" applyAlignment="1" applyProtection="1"/>
    <xf numFmtId="0" fontId="0" fillId="0" borderId="10" xfId="0" applyFont="1" applyFill="1" applyBorder="1" applyAlignment="1" applyProtection="1">
      <alignment horizontal="center" vertical="center" wrapText="1"/>
    </xf>
    <xf numFmtId="0" fontId="27" fillId="18" borderId="10" xfId="40" applyFont="1" applyFill="1" applyBorder="1" applyAlignment="1" applyProtection="1">
      <alignment vertical="center" wrapText="1"/>
    </xf>
    <xf numFmtId="0" fontId="28" fillId="0" borderId="10" xfId="40" applyFont="1" applyFill="1" applyBorder="1" applyAlignment="1" applyProtection="1">
      <alignment horizontal="left" vertical="center" wrapText="1" indent="1"/>
    </xf>
    <xf numFmtId="0" fontId="28" fillId="18" borderId="10" xfId="40" applyFont="1" applyFill="1" applyBorder="1" applyAlignment="1" applyProtection="1">
      <alignment horizontal="left" vertical="center" wrapText="1" indent="1"/>
    </xf>
    <xf numFmtId="0" fontId="28" fillId="0" borderId="10" xfId="40" applyFont="1" applyFill="1" applyBorder="1" applyAlignment="1" applyProtection="1">
      <alignment horizontal="left" vertical="center" wrapText="1" indent="6"/>
    </xf>
    <xf numFmtId="0" fontId="28" fillId="0" borderId="10" xfId="40" applyFont="1" applyFill="1" applyBorder="1" applyAlignment="1" applyProtection="1">
      <alignment horizontal="left" indent="6"/>
    </xf>
    <xf numFmtId="0" fontId="22" fillId="0" borderId="0" xfId="40" applyFont="1" applyFill="1" applyProtection="1"/>
    <xf numFmtId="165" fontId="32" fillId="18" borderId="10" xfId="0" applyNumberFormat="1" applyFont="1" applyFill="1" applyBorder="1" applyAlignment="1" applyProtection="1">
      <alignment horizontal="right" vertical="center" wrapText="1" indent="1"/>
    </xf>
    <xf numFmtId="0" fontId="27" fillId="0" borderId="10" xfId="40" applyFont="1" applyFill="1" applyBorder="1" applyAlignment="1" applyProtection="1">
      <alignment horizontal="left" vertical="center" wrapText="1" indent="1"/>
    </xf>
    <xf numFmtId="165" fontId="32" fillId="0" borderId="10" xfId="0" applyNumberFormat="1" applyFont="1" applyBorder="1" applyAlignment="1" applyProtection="1">
      <alignment horizontal="right" vertical="center" wrapText="1" indent="1"/>
      <protection locked="0"/>
    </xf>
    <xf numFmtId="0" fontId="33" fillId="0" borderId="0" xfId="40" applyFont="1" applyFill="1" applyProtection="1"/>
    <xf numFmtId="0" fontId="23" fillId="0" borderId="0" xfId="40" applyFont="1" applyFill="1" applyProtection="1"/>
    <xf numFmtId="0" fontId="31" fillId="19" borderId="10" xfId="0" applyFont="1" applyFill="1" applyBorder="1" applyAlignment="1" applyProtection="1">
      <alignment horizontal="left" vertical="center" wrapText="1" indent="1"/>
    </xf>
    <xf numFmtId="0" fontId="34" fillId="19" borderId="10" xfId="0" applyFont="1" applyFill="1" applyBorder="1" applyAlignment="1" applyProtection="1">
      <alignment horizontal="left" vertical="center" wrapText="1" indent="1"/>
    </xf>
    <xf numFmtId="165" fontId="32" fillId="19" borderId="10" xfId="0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Alignment="1" applyProtection="1">
      <alignment vertical="center" wrapText="1"/>
    </xf>
    <xf numFmtId="165" fontId="0" fillId="0" borderId="0" xfId="0" applyNumberFormat="1" applyFill="1" applyAlignment="1" applyProtection="1">
      <alignment horizontal="center" vertical="center" wrapText="1"/>
    </xf>
    <xf numFmtId="165" fontId="23" fillId="0" borderId="0" xfId="0" applyNumberFormat="1" applyFont="1" applyFill="1" applyBorder="1" applyAlignment="1" applyProtection="1">
      <alignment horizontal="center" vertical="center" wrapText="1"/>
    </xf>
    <xf numFmtId="165" fontId="29" fillId="0" borderId="0" xfId="0" applyNumberFormat="1" applyFont="1" applyFill="1" applyAlignment="1" applyProtection="1">
      <alignment horizontal="center" vertical="center" wrapText="1"/>
    </xf>
    <xf numFmtId="165" fontId="27" fillId="0" borderId="0" xfId="0" applyNumberFormat="1" applyFont="1" applyFill="1" applyAlignment="1" applyProtection="1">
      <alignment horizontal="center" vertical="center" wrapText="1"/>
    </xf>
    <xf numFmtId="165" fontId="0" fillId="0" borderId="0" xfId="0" applyNumberFormat="1" applyFill="1" applyAlignment="1">
      <alignment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right" vertical="center" wrapText="1" indent="1"/>
    </xf>
    <xf numFmtId="0" fontId="0" fillId="0" borderId="0" xfId="0" applyFill="1" applyAlignment="1">
      <alignment vertical="center" wrapText="1"/>
    </xf>
    <xf numFmtId="165" fontId="16" fillId="0" borderId="0" xfId="0" applyNumberFormat="1" applyFont="1" applyFill="1" applyAlignment="1" applyProtection="1">
      <alignment horizontal="left" vertical="center" wrapText="1"/>
    </xf>
    <xf numFmtId="165" fontId="16" fillId="0" borderId="0" xfId="0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 indent="1"/>
    </xf>
    <xf numFmtId="165" fontId="27" fillId="0" borderId="0" xfId="0" applyNumberFormat="1" applyFont="1" applyFill="1" applyBorder="1" applyAlignment="1" applyProtection="1">
      <alignment horizontal="right" vertical="center" wrapText="1" indent="1"/>
    </xf>
    <xf numFmtId="0" fontId="39" fillId="0" borderId="0" xfId="0" applyFont="1" applyFill="1" applyAlignment="1">
      <alignment vertical="center" wrapText="1"/>
    </xf>
    <xf numFmtId="166" fontId="0" fillId="0" borderId="0" xfId="0" applyNumberFormat="1" applyFill="1" applyAlignment="1">
      <alignment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165" fontId="16" fillId="0" borderId="0" xfId="0" applyNumberFormat="1" applyFont="1" applyFill="1" applyAlignment="1" applyProtection="1">
      <alignment vertical="center" wrapText="1"/>
    </xf>
    <xf numFmtId="0" fontId="23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 wrapText="1"/>
    </xf>
    <xf numFmtId="0" fontId="38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vertical="center" wrapText="1"/>
    </xf>
    <xf numFmtId="0" fontId="39" fillId="0" borderId="0" xfId="0" applyFont="1" applyFill="1" applyAlignment="1" applyProtection="1">
      <alignment vertical="center" wrapText="1"/>
    </xf>
    <xf numFmtId="0" fontId="16" fillId="0" borderId="0" xfId="0" applyFont="1"/>
    <xf numFmtId="164" fontId="16" fillId="0" borderId="0" xfId="0" applyNumberFormat="1" applyFont="1" applyAlignment="1">
      <alignment horizontal="left"/>
    </xf>
    <xf numFmtId="0" fontId="42" fillId="0" borderId="0" xfId="0" applyFont="1" applyBorder="1" applyAlignment="1">
      <alignment horizontal="right"/>
    </xf>
    <xf numFmtId="0" fontId="42" fillId="0" borderId="0" xfId="0" applyFont="1" applyBorder="1" applyAlignment="1"/>
    <xf numFmtId="0" fontId="43" fillId="0" borderId="12" xfId="0" applyFont="1" applyFill="1" applyBorder="1"/>
    <xf numFmtId="0" fontId="42" fillId="0" borderId="12" xfId="0" applyFont="1" applyFill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12" xfId="0" applyFont="1" applyFill="1" applyBorder="1"/>
    <xf numFmtId="0" fontId="16" fillId="0" borderId="12" xfId="0" applyFont="1" applyBorder="1"/>
    <xf numFmtId="0" fontId="16" fillId="0" borderId="12" xfId="0" applyFont="1" applyFill="1" applyBorder="1"/>
    <xf numFmtId="0" fontId="44" fillId="0" borderId="12" xfId="0" applyFont="1" applyFill="1" applyBorder="1"/>
    <xf numFmtId="0" fontId="44" fillId="0" borderId="12" xfId="0" applyFont="1" applyBorder="1" applyAlignment="1">
      <alignment horizontal="left" vertical="center"/>
    </xf>
    <xf numFmtId="0" fontId="43" fillId="0" borderId="12" xfId="0" applyFont="1" applyBorder="1"/>
    <xf numFmtId="0" fontId="43" fillId="15" borderId="12" xfId="0" applyFont="1" applyFill="1" applyBorder="1"/>
    <xf numFmtId="0" fontId="42" fillId="15" borderId="12" xfId="0" applyFont="1" applyFill="1" applyBorder="1" applyAlignment="1">
      <alignment horizontal="left" vertical="center"/>
    </xf>
    <xf numFmtId="0" fontId="42" fillId="15" borderId="12" xfId="0" applyFont="1" applyFill="1" applyBorder="1"/>
    <xf numFmtId="0" fontId="43" fillId="0" borderId="12" xfId="0" applyFont="1" applyBorder="1" applyAlignment="1">
      <alignment horizontal="left" vertical="center"/>
    </xf>
    <xf numFmtId="0" fontId="42" fillId="0" borderId="0" xfId="0" applyFont="1"/>
    <xf numFmtId="0" fontId="45" fillId="15" borderId="12" xfId="0" applyFont="1" applyFill="1" applyBorder="1"/>
    <xf numFmtId="0" fontId="45" fillId="0" borderId="12" xfId="0" applyFont="1" applyFill="1" applyBorder="1"/>
    <xf numFmtId="0" fontId="16" fillId="15" borderId="12" xfId="0" applyFont="1" applyFill="1" applyBorder="1"/>
    <xf numFmtId="0" fontId="42" fillId="17" borderId="12" xfId="0" applyFont="1" applyFill="1" applyBorder="1"/>
    <xf numFmtId="0" fontId="45" fillId="17" borderId="12" xfId="0" applyFont="1" applyFill="1" applyBorder="1"/>
    <xf numFmtId="165" fontId="0" fillId="0" borderId="0" xfId="0" applyNumberFormat="1" applyFont="1" applyFill="1" applyAlignment="1" applyProtection="1">
      <alignment horizontal="right" vertical="center" wrapText="1" inden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 applyProtection="1">
      <alignment vertical="center"/>
    </xf>
    <xf numFmtId="0" fontId="22" fillId="0" borderId="14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vertical="center" wrapText="1"/>
    </xf>
    <xf numFmtId="0" fontId="27" fillId="0" borderId="14" xfId="0" applyFont="1" applyFill="1" applyBorder="1" applyAlignment="1" applyProtection="1">
      <alignment horizontal="center" vertical="center" wrapText="1"/>
    </xf>
    <xf numFmtId="165" fontId="26" fillId="0" borderId="14" xfId="0" applyNumberFormat="1" applyFont="1" applyFill="1" applyBorder="1" applyAlignment="1" applyProtection="1">
      <alignment horizontal="right" vertical="center" wrapText="1" indent="1"/>
    </xf>
    <xf numFmtId="0" fontId="27" fillId="0" borderId="14" xfId="40" applyFont="1" applyFill="1" applyBorder="1" applyAlignment="1" applyProtection="1">
      <alignment horizontal="center" vertical="center" wrapText="1"/>
    </xf>
    <xf numFmtId="0" fontId="27" fillId="0" borderId="14" xfId="40" applyFont="1" applyFill="1" applyBorder="1" applyAlignment="1" applyProtection="1">
      <alignment horizontal="left" vertical="center" wrapText="1" indent="1"/>
    </xf>
    <xf numFmtId="165" fontId="27" fillId="0" borderId="14" xfId="40" applyNumberFormat="1" applyFont="1" applyFill="1" applyBorder="1" applyAlignment="1" applyProtection="1">
      <alignment horizontal="right" vertical="center" wrapText="1" indent="1"/>
    </xf>
    <xf numFmtId="49" fontId="28" fillId="0" borderId="14" xfId="40" applyNumberFormat="1" applyFont="1" applyFill="1" applyBorder="1" applyAlignment="1" applyProtection="1">
      <alignment horizontal="center" vertical="center" wrapText="1"/>
    </xf>
    <xf numFmtId="0" fontId="30" fillId="0" borderId="14" xfId="0" applyFont="1" applyBorder="1" applyAlignment="1" applyProtection="1">
      <alignment horizontal="left" wrapText="1" indent="1"/>
    </xf>
    <xf numFmtId="165" fontId="28" fillId="0" borderId="14" xfId="40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14" xfId="0" applyFont="1" applyBorder="1" applyAlignment="1" applyProtection="1">
      <alignment horizontal="left" vertical="center" wrapText="1" indent="1"/>
    </xf>
    <xf numFmtId="165" fontId="28" fillId="0" borderId="14" xfId="40" applyNumberFormat="1" applyFont="1" applyFill="1" applyBorder="1" applyAlignment="1" applyProtection="1">
      <alignment horizontal="right" vertical="center" wrapText="1" indent="1"/>
    </xf>
    <xf numFmtId="0" fontId="31" fillId="0" borderId="14" xfId="0" applyFont="1" applyBorder="1" applyAlignment="1" applyProtection="1">
      <alignment horizontal="center" wrapText="1"/>
    </xf>
    <xf numFmtId="0" fontId="30" fillId="0" borderId="14" xfId="0" applyFont="1" applyBorder="1" applyAlignment="1" applyProtection="1">
      <alignment wrapText="1"/>
    </xf>
    <xf numFmtId="0" fontId="30" fillId="0" borderId="14" xfId="0" applyFont="1" applyBorder="1" applyAlignment="1" applyProtection="1">
      <alignment horizontal="center" wrapText="1"/>
    </xf>
    <xf numFmtId="165" fontId="27" fillId="0" borderId="14" xfId="40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14" xfId="0" applyFont="1" applyBorder="1" applyAlignment="1" applyProtection="1">
      <alignment wrapText="1"/>
    </xf>
    <xf numFmtId="0" fontId="28" fillId="0" borderId="14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left" vertical="center" wrapText="1" indent="1"/>
    </xf>
    <xf numFmtId="0" fontId="27" fillId="0" borderId="14" xfId="40" applyFont="1" applyFill="1" applyBorder="1" applyAlignment="1" applyProtection="1">
      <alignment vertical="center" wrapText="1"/>
    </xf>
    <xf numFmtId="0" fontId="28" fillId="0" borderId="14" xfId="40" applyFont="1" applyFill="1" applyBorder="1" applyAlignment="1" applyProtection="1">
      <alignment horizontal="left" vertical="center" wrapText="1" indent="1"/>
    </xf>
    <xf numFmtId="0" fontId="28" fillId="0" borderId="14" xfId="40" applyFont="1" applyFill="1" applyBorder="1" applyAlignment="1" applyProtection="1">
      <alignment horizontal="left" indent="6"/>
    </xf>
    <xf numFmtId="0" fontId="28" fillId="0" borderId="14" xfId="40" applyFont="1" applyFill="1" applyBorder="1" applyAlignment="1" applyProtection="1">
      <alignment horizontal="left" vertical="center" wrapText="1" indent="6"/>
    </xf>
    <xf numFmtId="0" fontId="30" fillId="0" borderId="14" xfId="0" applyFont="1" applyBorder="1" applyAlignment="1" applyProtection="1">
      <alignment horizontal="left" vertical="center" wrapText="1" indent="1"/>
    </xf>
    <xf numFmtId="165" fontId="31" fillId="0" borderId="14" xfId="0" applyNumberFormat="1" applyFont="1" applyBorder="1" applyAlignment="1" applyProtection="1">
      <alignment horizontal="right" vertical="center" wrapText="1" indent="1"/>
    </xf>
    <xf numFmtId="49" fontId="27" fillId="0" borderId="14" xfId="40" applyNumberFormat="1" applyFont="1" applyFill="1" applyBorder="1" applyAlignment="1" applyProtection="1">
      <alignment horizontal="center" vertical="center" wrapText="1"/>
    </xf>
    <xf numFmtId="165" fontId="34" fillId="0" borderId="14" xfId="0" applyNumberFormat="1" applyFont="1" applyBorder="1" applyAlignment="1" applyProtection="1">
      <alignment horizontal="right" vertical="center" wrapText="1" indent="1"/>
    </xf>
    <xf numFmtId="0" fontId="31" fillId="0" borderId="14" xfId="0" applyFont="1" applyBorder="1" applyAlignment="1" applyProtection="1">
      <alignment horizontal="center" vertical="center" wrapText="1"/>
    </xf>
    <xf numFmtId="0" fontId="34" fillId="0" borderId="14" xfId="0" applyFont="1" applyBorder="1" applyAlignment="1" applyProtection="1">
      <alignment horizontal="left" vertical="center" wrapText="1" indent="1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right" vertical="center" wrapText="1" indent="1"/>
    </xf>
    <xf numFmtId="0" fontId="29" fillId="0" borderId="14" xfId="0" applyFont="1" applyFill="1" applyBorder="1" applyAlignment="1" applyProtection="1">
      <alignment horizontal="left" vertical="center"/>
    </xf>
    <xf numFmtId="3" fontId="29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14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</xf>
    <xf numFmtId="0" fontId="27" fillId="0" borderId="14" xfId="0" applyFont="1" applyFill="1" applyBorder="1" applyAlignment="1" applyProtection="1">
      <alignment horizontal="left" vertical="center" wrapText="1" indent="1"/>
    </xf>
    <xf numFmtId="165" fontId="27" fillId="0" borderId="14" xfId="0" applyNumberFormat="1" applyFont="1" applyFill="1" applyBorder="1" applyAlignment="1" applyProtection="1">
      <alignment horizontal="right" vertical="center" wrapText="1" indent="1"/>
    </xf>
    <xf numFmtId="49" fontId="28" fillId="0" borderId="14" xfId="0" applyNumberFormat="1" applyFont="1" applyFill="1" applyBorder="1" applyAlignment="1" applyProtection="1">
      <alignment horizontal="center" vertical="center" wrapText="1"/>
    </xf>
    <xf numFmtId="165" fontId="2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38" fillId="0" borderId="14" xfId="0" applyFont="1" applyFill="1" applyBorder="1" applyAlignment="1" applyProtection="1">
      <alignment vertical="center" wrapText="1"/>
    </xf>
    <xf numFmtId="0" fontId="37" fillId="0" borderId="14" xfId="0" applyFont="1" applyFill="1" applyBorder="1" applyAlignment="1" applyProtection="1">
      <alignment vertical="center" wrapText="1"/>
    </xf>
    <xf numFmtId="165" fontId="27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40" fillId="0" borderId="14" xfId="0" applyFont="1" applyBorder="1" applyAlignment="1" applyProtection="1">
      <alignment horizontal="left" wrapText="1" indent="1"/>
    </xf>
    <xf numFmtId="0" fontId="28" fillId="0" borderId="15" xfId="0" applyFont="1" applyFill="1" applyBorder="1" applyAlignment="1" applyProtection="1">
      <alignment horizontal="left" vertical="center" wrapText="1"/>
    </xf>
    <xf numFmtId="0" fontId="28" fillId="0" borderId="15" xfId="0" applyFont="1" applyFill="1" applyBorder="1" applyAlignment="1" applyProtection="1">
      <alignment vertical="center" wrapText="1"/>
    </xf>
    <xf numFmtId="0" fontId="28" fillId="0" borderId="15" xfId="0" applyFont="1" applyFill="1" applyBorder="1" applyAlignment="1" applyProtection="1">
      <alignment horizontal="right" vertical="center" wrapText="1" indent="1"/>
    </xf>
    <xf numFmtId="0" fontId="0" fillId="0" borderId="15" xfId="0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right" vertical="center" wrapText="1" indent="1"/>
    </xf>
    <xf numFmtId="0" fontId="29" fillId="0" borderId="14" xfId="0" applyFont="1" applyFill="1" applyBorder="1" applyAlignment="1" applyProtection="1">
      <alignment vertical="center" wrapText="1"/>
    </xf>
    <xf numFmtId="3" fontId="29" fillId="20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</xf>
    <xf numFmtId="165" fontId="16" fillId="0" borderId="0" xfId="40" applyNumberFormat="1" applyFont="1" applyFill="1" applyAlignment="1" applyProtection="1">
      <alignment horizontal="right" vertical="center" indent="1"/>
    </xf>
    <xf numFmtId="0" fontId="31" fillId="0" borderId="14" xfId="0" applyFont="1" applyBorder="1" applyAlignment="1" applyProtection="1">
      <alignment horizontal="left" wrapText="1" indent="1"/>
    </xf>
    <xf numFmtId="0" fontId="28" fillId="21" borderId="10" xfId="40" applyFont="1" applyFill="1" applyBorder="1" applyAlignment="1" applyProtection="1">
      <alignment horizontal="left" vertical="center" wrapText="1" indent="1"/>
    </xf>
    <xf numFmtId="3" fontId="16" fillId="17" borderId="12" xfId="0" applyNumberFormat="1" applyFont="1" applyFill="1" applyBorder="1"/>
    <xf numFmtId="3" fontId="47" fillId="0" borderId="14" xfId="0" applyNumberFormat="1" applyFont="1" applyFill="1" applyBorder="1" applyAlignment="1">
      <alignment vertical="center" wrapText="1"/>
    </xf>
    <xf numFmtId="3" fontId="0" fillId="0" borderId="14" xfId="0" applyNumberFormat="1" applyFont="1" applyFill="1" applyBorder="1" applyAlignment="1">
      <alignment vertical="center" wrapText="1"/>
    </xf>
    <xf numFmtId="3" fontId="22" fillId="0" borderId="14" xfId="0" applyNumberFormat="1" applyFont="1" applyFill="1" applyBorder="1" applyAlignment="1">
      <alignment vertical="center" wrapText="1"/>
    </xf>
    <xf numFmtId="165" fontId="27" fillId="0" borderId="14" xfId="0" applyNumberFormat="1" applyFont="1" applyFill="1" applyBorder="1" applyAlignment="1" applyProtection="1">
      <alignment vertical="center" wrapText="1"/>
    </xf>
    <xf numFmtId="165" fontId="28" fillId="0" borderId="14" xfId="0" applyNumberFormat="1" applyFont="1" applyFill="1" applyBorder="1" applyAlignment="1" applyProtection="1">
      <alignment vertical="center" wrapText="1"/>
      <protection locked="0"/>
    </xf>
    <xf numFmtId="3" fontId="47" fillId="0" borderId="14" xfId="0" applyNumberFormat="1" applyFont="1" applyFill="1" applyBorder="1" applyAlignment="1" applyProtection="1">
      <alignment vertical="center" wrapText="1"/>
    </xf>
    <xf numFmtId="165" fontId="27" fillId="0" borderId="14" xfId="0" applyNumberFormat="1" applyFont="1" applyFill="1" applyBorder="1" applyAlignment="1" applyProtection="1">
      <alignment vertical="center" wrapText="1"/>
      <protection locked="0"/>
    </xf>
    <xf numFmtId="165" fontId="16" fillId="0" borderId="0" xfId="40" applyNumberFormat="1" applyFill="1" applyProtection="1"/>
    <xf numFmtId="3" fontId="48" fillId="0" borderId="14" xfId="0" applyNumberFormat="1" applyFont="1" applyFill="1" applyBorder="1" applyAlignment="1">
      <alignment vertical="center" wrapText="1"/>
    </xf>
    <xf numFmtId="0" fontId="30" fillId="0" borderId="10" xfId="0" applyFont="1" applyFill="1" applyBorder="1" applyAlignment="1" applyProtection="1">
      <alignment horizontal="left" vertical="center" wrapText="1" indent="1"/>
    </xf>
    <xf numFmtId="165" fontId="0" fillId="22" borderId="0" xfId="0" applyNumberFormat="1" applyFill="1" applyAlignment="1">
      <alignment vertical="center" wrapText="1"/>
    </xf>
    <xf numFmtId="165" fontId="0" fillId="22" borderId="0" xfId="0" applyNumberFormat="1" applyFill="1" applyAlignment="1" applyProtection="1">
      <alignment vertical="center" wrapText="1"/>
    </xf>
    <xf numFmtId="165" fontId="29" fillId="22" borderId="0" xfId="0" applyNumberFormat="1" applyFont="1" applyFill="1" applyAlignment="1">
      <alignment horizontal="center" vertical="center" wrapText="1"/>
    </xf>
    <xf numFmtId="165" fontId="29" fillId="22" borderId="0" xfId="0" applyNumberFormat="1" applyFont="1" applyFill="1" applyAlignment="1">
      <alignment vertical="center" wrapText="1"/>
    </xf>
    <xf numFmtId="165" fontId="0" fillId="22" borderId="0" xfId="0" applyNumberFormat="1" applyFill="1" applyAlignment="1">
      <alignment horizontal="center" vertical="center" wrapText="1"/>
    </xf>
    <xf numFmtId="165" fontId="23" fillId="0" borderId="0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Alignment="1">
      <alignment horizontal="center" vertical="center" wrapText="1"/>
    </xf>
    <xf numFmtId="165" fontId="27" fillId="0" borderId="11" xfId="0" applyNumberFormat="1" applyFont="1" applyFill="1" applyBorder="1" applyAlignment="1" applyProtection="1">
      <alignment horizontal="center" vertical="center" wrapText="1"/>
    </xf>
    <xf numFmtId="165" fontId="29" fillId="0" borderId="0" xfId="0" applyNumberFormat="1" applyFont="1" applyFill="1" applyAlignment="1">
      <alignment vertical="center" wrapText="1"/>
    </xf>
    <xf numFmtId="165" fontId="0" fillId="0" borderId="0" xfId="0" applyNumberFormat="1" applyFill="1" applyAlignment="1">
      <alignment horizontal="center" vertical="center" wrapText="1"/>
    </xf>
    <xf numFmtId="3" fontId="0" fillId="0" borderId="10" xfId="40" applyNumberFormat="1" applyFont="1" applyFill="1" applyBorder="1" applyAlignment="1" applyProtection="1"/>
    <xf numFmtId="3" fontId="0" fillId="18" borderId="10" xfId="40" applyNumberFormat="1" applyFont="1" applyFill="1" applyBorder="1" applyAlignment="1" applyProtection="1"/>
    <xf numFmtId="3" fontId="29" fillId="18" borderId="10" xfId="40" applyNumberFormat="1" applyFont="1" applyFill="1" applyBorder="1" applyAlignment="1" applyProtection="1">
      <alignment wrapText="1"/>
    </xf>
    <xf numFmtId="3" fontId="0" fillId="0" borderId="10" xfId="40" applyNumberFormat="1" applyFont="1" applyFill="1" applyBorder="1" applyAlignment="1" applyProtection="1">
      <alignment wrapText="1"/>
      <protection locked="0"/>
    </xf>
    <xf numFmtId="3" fontId="46" fillId="0" borderId="10" xfId="40" applyNumberFormat="1" applyFont="1" applyFill="1" applyBorder="1" applyAlignment="1" applyProtection="1">
      <alignment wrapText="1"/>
      <protection locked="0"/>
    </xf>
    <xf numFmtId="3" fontId="29" fillId="18" borderId="10" xfId="40" applyNumberFormat="1" applyFont="1" applyFill="1" applyBorder="1" applyAlignment="1" applyProtection="1">
      <alignment wrapText="1"/>
      <protection locked="0"/>
    </xf>
    <xf numFmtId="3" fontId="0" fillId="18" borderId="10" xfId="40" applyNumberFormat="1" applyFont="1" applyFill="1" applyBorder="1" applyAlignment="1" applyProtection="1">
      <alignment wrapText="1"/>
      <protection locked="0"/>
    </xf>
    <xf numFmtId="3" fontId="29" fillId="19" borderId="10" xfId="40" applyNumberFormat="1" applyFont="1" applyFill="1" applyBorder="1" applyAlignment="1" applyProtection="1">
      <alignment wrapText="1"/>
      <protection locked="0"/>
    </xf>
    <xf numFmtId="3" fontId="32" fillId="18" borderId="10" xfId="0" applyNumberFormat="1" applyFont="1" applyFill="1" applyBorder="1" applyAlignment="1" applyProtection="1">
      <alignment wrapText="1"/>
    </xf>
    <xf numFmtId="3" fontId="32" fillId="19" borderId="10" xfId="0" applyNumberFormat="1" applyFont="1" applyFill="1" applyBorder="1" applyAlignment="1" applyProtection="1">
      <alignment wrapText="1"/>
    </xf>
    <xf numFmtId="3" fontId="0" fillId="0" borderId="0" xfId="0" applyNumberFormat="1" applyFill="1" applyAlignment="1">
      <alignment vertical="center" wrapText="1"/>
    </xf>
    <xf numFmtId="3" fontId="37" fillId="0" borderId="0" xfId="0" applyNumberFormat="1" applyFont="1" applyFill="1" applyAlignment="1">
      <alignment vertical="center" wrapText="1"/>
    </xf>
    <xf numFmtId="3" fontId="16" fillId="0" borderId="0" xfId="0" applyNumberFormat="1" applyFont="1" applyFill="1" applyAlignment="1">
      <alignment vertical="center" wrapText="1"/>
    </xf>
    <xf numFmtId="3" fontId="22" fillId="0" borderId="14" xfId="0" applyNumberFormat="1" applyFont="1" applyFill="1" applyBorder="1" applyAlignment="1" applyProtection="1">
      <alignment horizontal="center" vertical="center" wrapText="1"/>
    </xf>
    <xf numFmtId="3" fontId="23" fillId="0" borderId="14" xfId="0" applyNumberFormat="1" applyFont="1" applyFill="1" applyBorder="1" applyAlignment="1">
      <alignment horizontal="center" vertical="center" wrapText="1"/>
    </xf>
    <xf numFmtId="3" fontId="27" fillId="0" borderId="14" xfId="40" applyNumberFormat="1" applyFont="1" applyFill="1" applyBorder="1" applyAlignment="1" applyProtection="1">
      <alignment vertical="center" wrapText="1"/>
    </xf>
    <xf numFmtId="3" fontId="28" fillId="0" borderId="14" xfId="40" applyNumberFormat="1" applyFont="1" applyFill="1" applyBorder="1" applyAlignment="1" applyProtection="1">
      <alignment vertical="center" wrapText="1"/>
      <protection locked="0"/>
    </xf>
    <xf numFmtId="3" fontId="38" fillId="0" borderId="14" xfId="0" applyNumberFormat="1" applyFont="1" applyFill="1" applyBorder="1" applyAlignment="1">
      <alignment vertical="center" wrapText="1"/>
    </xf>
    <xf numFmtId="3" fontId="37" fillId="0" borderId="14" xfId="0" applyNumberFormat="1" applyFont="1" applyFill="1" applyBorder="1" applyAlignment="1">
      <alignment vertical="center" wrapText="1"/>
    </xf>
    <xf numFmtId="3" fontId="28" fillId="0" borderId="14" xfId="40" applyNumberFormat="1" applyFont="1" applyFill="1" applyBorder="1" applyAlignment="1" applyProtection="1">
      <alignment vertical="center" wrapText="1"/>
    </xf>
    <xf numFmtId="3" fontId="22" fillId="0" borderId="14" xfId="0" applyNumberFormat="1" applyFont="1" applyFill="1" applyBorder="1" applyAlignment="1" applyProtection="1">
      <alignment vertical="center" wrapText="1"/>
    </xf>
    <xf numFmtId="3" fontId="27" fillId="0" borderId="14" xfId="40" applyNumberFormat="1" applyFont="1" applyFill="1" applyBorder="1" applyAlignment="1" applyProtection="1">
      <alignment horizontal="right" vertical="center" wrapText="1" indent="1"/>
    </xf>
    <xf numFmtId="3" fontId="28" fillId="0" borderId="14" xfId="4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14" xfId="0" applyNumberFormat="1" applyFill="1" applyBorder="1" applyAlignment="1">
      <alignment vertical="center" wrapText="1"/>
    </xf>
    <xf numFmtId="3" fontId="27" fillId="0" borderId="14" xfId="40" applyNumberFormat="1" applyFont="1" applyFill="1" applyBorder="1" applyAlignment="1" applyProtection="1">
      <alignment horizontal="right" vertical="center" wrapText="1" indent="1"/>
      <protection locked="0"/>
    </xf>
    <xf numFmtId="3" fontId="39" fillId="0" borderId="14" xfId="0" applyNumberFormat="1" applyFont="1" applyFill="1" applyBorder="1" applyAlignment="1">
      <alignment vertical="center" wrapText="1"/>
    </xf>
    <xf numFmtId="3" fontId="34" fillId="0" borderId="14" xfId="0" applyNumberFormat="1" applyFont="1" applyBorder="1" applyAlignment="1" applyProtection="1">
      <alignment horizontal="right" vertical="center" wrapText="1" indent="1"/>
    </xf>
    <xf numFmtId="165" fontId="48" fillId="0" borderId="0" xfId="0" applyNumberFormat="1" applyFont="1" applyFill="1" applyAlignment="1">
      <alignment vertical="center" wrapText="1"/>
    </xf>
    <xf numFmtId="165" fontId="48" fillId="22" borderId="0" xfId="0" applyNumberFormat="1" applyFont="1" applyFill="1" applyAlignment="1">
      <alignment vertical="center" wrapText="1"/>
    </xf>
    <xf numFmtId="165" fontId="49" fillId="0" borderId="0" xfId="0" applyNumberFormat="1" applyFont="1" applyFill="1" applyAlignment="1">
      <alignment vertical="center" wrapText="1"/>
    </xf>
    <xf numFmtId="165" fontId="49" fillId="22" borderId="0" xfId="0" applyNumberFormat="1" applyFont="1" applyFill="1" applyAlignment="1">
      <alignment vertical="center" wrapText="1"/>
    </xf>
    <xf numFmtId="3" fontId="28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8" fillId="0" borderId="13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0" xfId="0" applyNumberFormat="1" applyAlignment="1">
      <alignment horizontal="left"/>
    </xf>
    <xf numFmtId="165" fontId="26" fillId="0" borderId="19" xfId="0" applyNumberFormat="1" applyFont="1" applyFill="1" applyBorder="1" applyAlignment="1" applyProtection="1">
      <alignment horizontal="center" vertical="center" wrapText="1"/>
    </xf>
    <xf numFmtId="165" fontId="26" fillId="0" borderId="20" xfId="0" applyNumberFormat="1" applyFont="1" applyFill="1" applyBorder="1" applyAlignment="1" applyProtection="1">
      <alignment horizontal="center" vertical="center" wrapText="1"/>
    </xf>
    <xf numFmtId="165" fontId="26" fillId="0" borderId="21" xfId="0" applyNumberFormat="1" applyFont="1" applyFill="1" applyBorder="1" applyAlignment="1" applyProtection="1">
      <alignment horizontal="center" vertical="center" wrapText="1"/>
    </xf>
    <xf numFmtId="165" fontId="27" fillId="0" borderId="22" xfId="0" applyNumberFormat="1" applyFont="1" applyFill="1" applyBorder="1" applyAlignment="1" applyProtection="1">
      <alignment horizontal="center" vertical="center" wrapText="1"/>
    </xf>
    <xf numFmtId="165" fontId="27" fillId="0" borderId="23" xfId="0" applyNumberFormat="1" applyFont="1" applyFill="1" applyBorder="1" applyAlignment="1" applyProtection="1">
      <alignment horizontal="center" vertical="center" wrapText="1"/>
    </xf>
    <xf numFmtId="165" fontId="28" fillId="0" borderId="24" xfId="0" applyNumberFormat="1" applyFont="1" applyFill="1" applyBorder="1" applyAlignment="1" applyProtection="1">
      <alignment horizontal="left" vertical="center" wrapText="1"/>
      <protection locked="0"/>
    </xf>
    <xf numFmtId="3" fontId="28" fillId="0" borderId="25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26" xfId="0" applyNumberFormat="1" applyFont="1" applyFill="1" applyBorder="1" applyAlignment="1" applyProtection="1">
      <alignment horizontal="left" vertical="center" wrapText="1"/>
      <protection locked="0"/>
    </xf>
    <xf numFmtId="165" fontId="49" fillId="0" borderId="27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28" xfId="0" applyNumberFormat="1" applyFill="1" applyBorder="1" applyAlignment="1" applyProtection="1">
      <alignment horizontal="left" vertical="center" wrapText="1"/>
      <protection locked="0"/>
    </xf>
    <xf numFmtId="165" fontId="28" fillId="0" borderId="29" xfId="0" applyNumberFormat="1" applyFont="1" applyFill="1" applyBorder="1" applyAlignment="1" applyProtection="1">
      <alignment horizontal="left" vertical="center" wrapText="1"/>
      <protection locked="0"/>
    </xf>
    <xf numFmtId="165" fontId="49" fillId="0" borderId="24" xfId="0" applyNumberFormat="1" applyFont="1" applyFill="1" applyBorder="1" applyAlignment="1" applyProtection="1">
      <alignment horizontal="left" vertical="center" wrapText="1"/>
      <protection locked="0"/>
    </xf>
    <xf numFmtId="165" fontId="28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165" fontId="29" fillId="0" borderId="31" xfId="0" applyNumberFormat="1" applyFont="1" applyFill="1" applyBorder="1" applyAlignment="1" applyProtection="1">
      <alignment horizontal="left" vertical="center" wrapText="1"/>
    </xf>
    <xf numFmtId="3" fontId="29" fillId="0" borderId="32" xfId="0" applyNumberFormat="1" applyFont="1" applyFill="1" applyBorder="1" applyAlignment="1" applyProtection="1">
      <alignment horizontal="right" vertical="center" wrapText="1"/>
    </xf>
    <xf numFmtId="165" fontId="29" fillId="0" borderId="14" xfId="0" applyNumberFormat="1" applyFont="1" applyFill="1" applyBorder="1" applyAlignment="1" applyProtection="1">
      <alignment horizontal="center" vertical="center" wrapText="1"/>
    </xf>
    <xf numFmtId="165" fontId="27" fillId="0" borderId="14" xfId="0" applyNumberFormat="1" applyFont="1" applyFill="1" applyBorder="1" applyAlignment="1" applyProtection="1">
      <alignment horizontal="center" vertical="center" wrapText="1"/>
    </xf>
    <xf numFmtId="165" fontId="28" fillId="0" borderId="14" xfId="0" applyNumberFormat="1" applyFont="1" applyFill="1" applyBorder="1" applyAlignment="1" applyProtection="1">
      <alignment horizontal="left" vertical="center" wrapText="1" indent="1"/>
    </xf>
    <xf numFmtId="165" fontId="28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4" xfId="0" applyNumberFormat="1" applyFill="1" applyBorder="1" applyAlignment="1" applyProtection="1">
      <alignment vertical="center" wrapText="1"/>
    </xf>
    <xf numFmtId="165" fontId="29" fillId="0" borderId="14" xfId="0" applyNumberFormat="1" applyFont="1" applyFill="1" applyBorder="1" applyAlignment="1" applyProtection="1">
      <alignment horizontal="left" vertical="center" wrapText="1" indent="1"/>
    </xf>
    <xf numFmtId="165" fontId="27" fillId="0" borderId="14" xfId="0" applyNumberFormat="1" applyFont="1" applyFill="1" applyBorder="1" applyAlignment="1" applyProtection="1">
      <alignment horizontal="left" vertical="center" wrapText="1" indent="1"/>
    </xf>
    <xf numFmtId="165" fontId="35" fillId="0" borderId="14" xfId="0" applyNumberFormat="1" applyFont="1" applyFill="1" applyBorder="1" applyAlignment="1" applyProtection="1">
      <alignment horizontal="right" vertical="center" wrapText="1" indent="1"/>
    </xf>
    <xf numFmtId="165" fontId="29" fillId="0" borderId="14" xfId="0" applyNumberFormat="1" applyFont="1" applyFill="1" applyBorder="1" applyAlignment="1" applyProtection="1">
      <alignment horizontal="right" vertical="center" wrapText="1" indent="1"/>
    </xf>
    <xf numFmtId="165" fontId="26" fillId="0" borderId="34" xfId="0" applyNumberFormat="1" applyFont="1" applyFill="1" applyBorder="1" applyAlignment="1" applyProtection="1">
      <alignment horizontal="center" vertical="center" wrapText="1"/>
    </xf>
    <xf numFmtId="165" fontId="29" fillId="0" borderId="36" xfId="0" applyNumberFormat="1" applyFont="1" applyFill="1" applyBorder="1" applyAlignment="1" applyProtection="1">
      <alignment horizontal="center" vertical="center" wrapText="1"/>
    </xf>
    <xf numFmtId="165" fontId="27" fillId="0" borderId="28" xfId="0" applyNumberFormat="1" applyFont="1" applyFill="1" applyBorder="1" applyAlignment="1" applyProtection="1">
      <alignment horizontal="center" vertical="center" wrapText="1"/>
    </xf>
    <xf numFmtId="165" fontId="27" fillId="0" borderId="36" xfId="0" applyNumberFormat="1" applyFont="1" applyFill="1" applyBorder="1" applyAlignment="1" applyProtection="1">
      <alignment horizontal="center" vertical="center" wrapText="1"/>
    </xf>
    <xf numFmtId="165" fontId="0" fillId="0" borderId="28" xfId="0" applyNumberFormat="1" applyFont="1" applyFill="1" applyBorder="1" applyAlignment="1" applyProtection="1">
      <alignment horizontal="left" vertical="center" wrapText="1" indent="1"/>
    </xf>
    <xf numFmtId="165" fontId="28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6" xfId="0" applyNumberFormat="1" applyFill="1" applyBorder="1" applyAlignment="1" applyProtection="1">
      <alignment vertical="center" wrapText="1"/>
    </xf>
    <xf numFmtId="165" fontId="29" fillId="0" borderId="28" xfId="0" applyNumberFormat="1" applyFont="1" applyFill="1" applyBorder="1" applyAlignment="1" applyProtection="1">
      <alignment horizontal="left" vertical="center" wrapText="1" indent="1"/>
    </xf>
    <xf numFmtId="165" fontId="27" fillId="0" borderId="36" xfId="0" applyNumberFormat="1" applyFont="1" applyFill="1" applyBorder="1" applyAlignment="1" applyProtection="1">
      <alignment horizontal="right" vertical="center" wrapText="1" indent="1"/>
    </xf>
    <xf numFmtId="165" fontId="29" fillId="0" borderId="36" xfId="0" applyNumberFormat="1" applyFont="1" applyFill="1" applyBorder="1" applyAlignment="1" applyProtection="1">
      <alignment horizontal="right" vertical="center" wrapText="1" indent="1"/>
    </xf>
    <xf numFmtId="165" fontId="29" fillId="0" borderId="37" xfId="0" applyNumberFormat="1" applyFont="1" applyFill="1" applyBorder="1" applyAlignment="1" applyProtection="1">
      <alignment horizontal="left" vertical="center" wrapText="1" indent="1"/>
    </xf>
    <xf numFmtId="165" fontId="29" fillId="0" borderId="38" xfId="0" applyNumberFormat="1" applyFont="1" applyFill="1" applyBorder="1" applyAlignment="1" applyProtection="1">
      <alignment horizontal="left" vertical="center" wrapText="1" indent="1"/>
    </xf>
    <xf numFmtId="165" fontId="29" fillId="0" borderId="38" xfId="0" applyNumberFormat="1" applyFont="1" applyFill="1" applyBorder="1" applyAlignment="1" applyProtection="1">
      <alignment horizontal="right" vertical="center" wrapText="1" indent="1"/>
    </xf>
    <xf numFmtId="165" fontId="29" fillId="0" borderId="39" xfId="0" applyNumberFormat="1" applyFont="1" applyFill="1" applyBorder="1" applyAlignment="1" applyProtection="1">
      <alignment horizontal="right" vertical="center" wrapText="1" indent="1"/>
    </xf>
    <xf numFmtId="165" fontId="28" fillId="0" borderId="14" xfId="0" applyNumberFormat="1" applyFont="1" applyFill="1" applyBorder="1" applyAlignment="1" applyProtection="1">
      <alignment horizontal="left" vertical="center" wrapText="1" indent="6"/>
      <protection locked="0"/>
    </xf>
    <xf numFmtId="165" fontId="28" fillId="0" borderId="14" xfId="0" applyNumberFormat="1" applyFont="1" applyFill="1" applyBorder="1" applyAlignment="1" applyProtection="1">
      <alignment horizontal="left" vertical="center" wrapText="1" indent="3"/>
      <protection locked="0"/>
    </xf>
    <xf numFmtId="165" fontId="35" fillId="0" borderId="14" xfId="0" applyNumberFormat="1" applyFont="1" applyFill="1" applyBorder="1" applyAlignment="1" applyProtection="1">
      <alignment horizontal="left" vertical="center" wrapText="1" indent="1"/>
    </xf>
    <xf numFmtId="165" fontId="28" fillId="0" borderId="14" xfId="0" applyNumberFormat="1" applyFont="1" applyFill="1" applyBorder="1" applyAlignment="1" applyProtection="1">
      <alignment horizontal="left" vertical="center" wrapText="1" indent="2"/>
    </xf>
    <xf numFmtId="165" fontId="0" fillId="0" borderId="14" xfId="0" applyNumberFormat="1" applyFill="1" applyBorder="1" applyAlignment="1" applyProtection="1">
      <alignment horizontal="center" vertical="center" wrapText="1"/>
    </xf>
    <xf numFmtId="165" fontId="26" fillId="0" borderId="36" xfId="0" applyNumberFormat="1" applyFont="1" applyFill="1" applyBorder="1" applyAlignment="1" applyProtection="1">
      <alignment horizontal="center" vertical="center" wrapText="1"/>
    </xf>
    <xf numFmtId="165" fontId="0" fillId="0" borderId="28" xfId="0" applyNumberFormat="1" applyFill="1" applyBorder="1" applyAlignment="1" applyProtection="1">
      <alignment vertical="center" wrapText="1"/>
    </xf>
    <xf numFmtId="165" fontId="0" fillId="0" borderId="37" xfId="0" applyNumberFormat="1" applyFill="1" applyBorder="1" applyAlignment="1" applyProtection="1">
      <alignment vertical="center" wrapText="1"/>
    </xf>
    <xf numFmtId="165" fontId="0" fillId="0" borderId="38" xfId="0" applyNumberFormat="1" applyFont="1" applyFill="1" applyBorder="1" applyAlignment="1" applyProtection="1">
      <alignment horizontal="center" vertical="center" wrapText="1"/>
    </xf>
    <xf numFmtId="165" fontId="0" fillId="0" borderId="38" xfId="0" applyNumberFormat="1" applyFill="1" applyBorder="1" applyAlignment="1" applyProtection="1">
      <alignment vertical="center" wrapText="1"/>
    </xf>
    <xf numFmtId="165" fontId="0" fillId="0" borderId="39" xfId="0" applyNumberFormat="1" applyFill="1" applyBorder="1" applyAlignment="1" applyProtection="1">
      <alignment vertical="center" wrapText="1"/>
    </xf>
    <xf numFmtId="0" fontId="50" fillId="0" borderId="0" xfId="0" applyFont="1" applyBorder="1" applyAlignment="1"/>
    <xf numFmtId="0" fontId="51" fillId="0" borderId="0" xfId="0" applyFont="1" applyAlignment="1"/>
    <xf numFmtId="0" fontId="52" fillId="0" borderId="0" xfId="0" applyFont="1"/>
    <xf numFmtId="0" fontId="50" fillId="0" borderId="0" xfId="0" applyFont="1" applyBorder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/>
    <xf numFmtId="0" fontId="55" fillId="0" borderId="0" xfId="0" applyFont="1" applyBorder="1" applyAlignment="1"/>
    <xf numFmtId="0" fontId="55" fillId="0" borderId="0" xfId="0" applyFont="1" applyBorder="1" applyAlignment="1">
      <alignment horizontal="center"/>
    </xf>
    <xf numFmtId="3" fontId="51" fillId="0" borderId="0" xfId="0" applyNumberFormat="1" applyFont="1" applyAlignment="1">
      <alignment horizontal="center"/>
    </xf>
    <xf numFmtId="0" fontId="55" fillId="0" borderId="40" xfId="0" applyFont="1" applyBorder="1" applyAlignment="1">
      <alignment horizontal="center"/>
    </xf>
    <xf numFmtId="3" fontId="55" fillId="0" borderId="41" xfId="0" applyNumberFormat="1" applyFont="1" applyBorder="1" applyAlignment="1">
      <alignment horizontal="center"/>
    </xf>
    <xf numFmtId="3" fontId="56" fillId="0" borderId="35" xfId="0" applyNumberFormat="1" applyFont="1" applyBorder="1" applyAlignment="1">
      <alignment horizontal="center"/>
    </xf>
    <xf numFmtId="3" fontId="56" fillId="0" borderId="36" xfId="0" applyNumberFormat="1" applyFont="1" applyBorder="1" applyAlignment="1">
      <alignment horizontal="center"/>
    </xf>
    <xf numFmtId="3" fontId="57" fillId="0" borderId="28" xfId="0" applyNumberFormat="1" applyFont="1" applyBorder="1" applyAlignment="1"/>
    <xf numFmtId="3" fontId="57" fillId="0" borderId="36" xfId="0" applyNumberFormat="1" applyFont="1" applyBorder="1" applyAlignment="1">
      <alignment horizontal="right"/>
    </xf>
    <xf numFmtId="0" fontId="57" fillId="0" borderId="28" xfId="0" applyFont="1" applyBorder="1"/>
    <xf numFmtId="0" fontId="57" fillId="0" borderId="37" xfId="0" applyFont="1" applyBorder="1"/>
    <xf numFmtId="0" fontId="52" fillId="0" borderId="0" xfId="0" applyFont="1" applyBorder="1"/>
    <xf numFmtId="3" fontId="52" fillId="0" borderId="0" xfId="0" applyNumberFormat="1" applyFont="1" applyBorder="1" applyAlignment="1">
      <alignment horizontal="center"/>
    </xf>
    <xf numFmtId="3" fontId="52" fillId="0" borderId="0" xfId="0" applyNumberFormat="1" applyFont="1" applyBorder="1"/>
    <xf numFmtId="3" fontId="52" fillId="0" borderId="0" xfId="0" applyNumberFormat="1" applyFont="1"/>
    <xf numFmtId="0" fontId="58" fillId="0" borderId="0" xfId="0" applyFont="1" applyBorder="1" applyAlignment="1">
      <alignment horizontal="right"/>
    </xf>
    <xf numFmtId="165" fontId="59" fillId="0" borderId="0" xfId="0" applyNumberFormat="1" applyFont="1" applyFill="1" applyBorder="1" applyAlignment="1">
      <alignment horizontal="center" vertical="center" wrapText="1"/>
    </xf>
    <xf numFmtId="165" fontId="59" fillId="0" borderId="0" xfId="0" applyNumberFormat="1" applyFont="1" applyFill="1" applyAlignment="1">
      <alignment horizontal="center" vertical="center" wrapText="1"/>
    </xf>
    <xf numFmtId="165" fontId="25" fillId="0" borderId="0" xfId="0" applyNumberFormat="1" applyFont="1" applyFill="1" applyAlignment="1">
      <alignment horizontal="right"/>
    </xf>
    <xf numFmtId="165" fontId="60" fillId="0" borderId="0" xfId="0" applyNumberFormat="1" applyFont="1" applyFill="1" applyAlignment="1">
      <alignment vertical="center"/>
    </xf>
    <xf numFmtId="165" fontId="26" fillId="0" borderId="12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 wrapText="1"/>
    </xf>
    <xf numFmtId="165" fontId="60" fillId="0" borderId="0" xfId="0" applyNumberFormat="1" applyFont="1" applyFill="1" applyAlignment="1">
      <alignment horizontal="center" vertical="center"/>
    </xf>
    <xf numFmtId="165" fontId="27" fillId="0" borderId="12" xfId="0" applyNumberFormat="1" applyFont="1" applyFill="1" applyBorder="1" applyAlignment="1">
      <alignment horizontal="center" vertical="center" wrapText="1"/>
    </xf>
    <xf numFmtId="165" fontId="60" fillId="0" borderId="0" xfId="0" applyNumberFormat="1" applyFont="1" applyFill="1" applyAlignment="1">
      <alignment horizontal="center" vertical="center" wrapText="1"/>
    </xf>
    <xf numFmtId="165" fontId="27" fillId="0" borderId="12" xfId="0" applyNumberFormat="1" applyFont="1" applyFill="1" applyBorder="1" applyAlignment="1">
      <alignment horizontal="left" vertical="center" wrapText="1" indent="1"/>
    </xf>
    <xf numFmtId="165" fontId="28" fillId="0" borderId="12" xfId="0" applyNumberFormat="1" applyFont="1" applyFill="1" applyBorder="1" applyAlignment="1" applyProtection="1">
      <alignment horizontal="left" vertical="center" wrapText="1" indent="2"/>
    </xf>
    <xf numFmtId="165" fontId="28" fillId="0" borderId="12" xfId="0" applyNumberFormat="1" applyFont="1" applyFill="1" applyBorder="1" applyAlignment="1" applyProtection="1">
      <alignment vertical="center" wrapText="1"/>
    </xf>
    <xf numFmtId="165" fontId="28" fillId="0" borderId="12" xfId="0" applyNumberFormat="1" applyFont="1" applyFill="1" applyBorder="1" applyAlignment="1">
      <alignment vertical="center" wrapText="1"/>
    </xf>
    <xf numFmtId="165" fontId="28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67" fontId="46" fillId="0" borderId="12" xfId="0" applyNumberFormat="1" applyFont="1" applyFill="1" applyBorder="1" applyAlignment="1" applyProtection="1">
      <alignment horizontal="left" vertical="center" wrapText="1" indent="2"/>
      <protection locked="0"/>
    </xf>
    <xf numFmtId="165" fontId="28" fillId="0" borderId="12" xfId="0" applyNumberFormat="1" applyFont="1" applyFill="1" applyBorder="1" applyAlignment="1" applyProtection="1">
      <alignment vertical="center" wrapText="1"/>
      <protection locked="0"/>
    </xf>
    <xf numFmtId="165" fontId="27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65" fontId="61" fillId="0" borderId="12" xfId="0" applyNumberFormat="1" applyFont="1" applyFill="1" applyBorder="1" applyAlignment="1" applyProtection="1">
      <alignment horizontal="left" vertical="center" wrapText="1" indent="2"/>
    </xf>
    <xf numFmtId="165" fontId="27" fillId="0" borderId="12" xfId="0" applyNumberFormat="1" applyFont="1" applyFill="1" applyBorder="1" applyAlignment="1" applyProtection="1">
      <alignment vertical="center" wrapText="1"/>
    </xf>
    <xf numFmtId="165" fontId="27" fillId="16" borderId="12" xfId="0" applyNumberFormat="1" applyFont="1" applyFill="1" applyBorder="1" applyAlignment="1" applyProtection="1">
      <alignment vertical="center" wrapText="1"/>
    </xf>
    <xf numFmtId="165" fontId="28" fillId="16" borderId="12" xfId="0" applyNumberFormat="1" applyFont="1" applyFill="1" applyBorder="1" applyAlignment="1" applyProtection="1">
      <alignment vertical="center" wrapText="1"/>
      <protection locked="0"/>
    </xf>
    <xf numFmtId="165" fontId="28" fillId="0" borderId="12" xfId="0" applyNumberFormat="1" applyFont="1" applyFill="1" applyBorder="1" applyAlignment="1">
      <alignment horizontal="left" vertical="center" wrapText="1" indent="1"/>
    </xf>
    <xf numFmtId="165" fontId="46" fillId="23" borderId="12" xfId="0" applyNumberFormat="1" applyFont="1" applyFill="1" applyBorder="1" applyAlignment="1" applyProtection="1">
      <alignment horizontal="left" vertical="center" wrapText="1" indent="2"/>
    </xf>
    <xf numFmtId="0" fontId="63" fillId="0" borderId="0" xfId="0" applyFont="1" applyFill="1" applyAlignment="1"/>
    <xf numFmtId="0" fontId="62" fillId="0" borderId="0" xfId="0" applyFont="1" applyFill="1"/>
    <xf numFmtId="0" fontId="62" fillId="0" borderId="0" xfId="0" applyFont="1" applyFill="1" applyAlignment="1"/>
    <xf numFmtId="0" fontId="0" fillId="0" borderId="0" xfId="0" applyAlignment="1"/>
    <xf numFmtId="49" fontId="63" fillId="0" borderId="0" xfId="0" applyNumberFormat="1" applyFont="1" applyFill="1" applyAlignment="1"/>
    <xf numFmtId="0" fontId="63" fillId="0" borderId="0" xfId="0" applyFont="1" applyFill="1"/>
    <xf numFmtId="3" fontId="63" fillId="0" borderId="0" xfId="0" applyNumberFormat="1" applyFont="1" applyFill="1"/>
    <xf numFmtId="10" fontId="63" fillId="0" borderId="0" xfId="0" applyNumberFormat="1" applyFont="1" applyFill="1"/>
    <xf numFmtId="0" fontId="64" fillId="0" borderId="0" xfId="0" applyFont="1" applyFill="1" applyAlignment="1"/>
    <xf numFmtId="0" fontId="62" fillId="0" borderId="0" xfId="0" applyFont="1" applyBorder="1" applyAlignment="1">
      <alignment horizontal="center"/>
    </xf>
    <xf numFmtId="0" fontId="62" fillId="0" borderId="0" xfId="0" applyFont="1" applyFill="1" applyAlignment="1">
      <alignment horizontal="center"/>
    </xf>
    <xf numFmtId="3" fontId="62" fillId="0" borderId="14" xfId="0" applyNumberFormat="1" applyFont="1" applyFill="1" applyBorder="1" applyAlignment="1">
      <alignment horizontal="center"/>
    </xf>
    <xf numFmtId="10" fontId="62" fillId="0" borderId="14" xfId="0" applyNumberFormat="1" applyFont="1" applyFill="1" applyBorder="1" applyAlignment="1">
      <alignment horizontal="center"/>
    </xf>
    <xf numFmtId="0" fontId="63" fillId="0" borderId="14" xfId="0" applyFont="1" applyFill="1" applyBorder="1" applyAlignment="1">
      <alignment vertical="center"/>
    </xf>
    <xf numFmtId="0" fontId="62" fillId="0" borderId="14" xfId="0" applyFont="1" applyFill="1" applyBorder="1" applyAlignment="1">
      <alignment vertical="center"/>
    </xf>
    <xf numFmtId="3" fontId="63" fillId="0" borderId="14" xfId="0" applyNumberFormat="1" applyFont="1" applyFill="1" applyBorder="1" applyAlignment="1">
      <alignment horizontal="right"/>
    </xf>
    <xf numFmtId="10" fontId="63" fillId="0" borderId="14" xfId="0" applyNumberFormat="1" applyFont="1" applyFill="1" applyBorder="1" applyAlignment="1">
      <alignment horizontal="center"/>
    </xf>
    <xf numFmtId="49" fontId="65" fillId="0" borderId="14" xfId="0" applyNumberFormat="1" applyFont="1" applyFill="1" applyBorder="1" applyAlignment="1"/>
    <xf numFmtId="0" fontId="66" fillId="0" borderId="14" xfId="0" applyFont="1" applyFill="1" applyBorder="1"/>
    <xf numFmtId="3" fontId="66" fillId="0" borderId="14" xfId="0" applyNumberFormat="1" applyFont="1" applyFill="1" applyBorder="1"/>
    <xf numFmtId="10" fontId="66" fillId="0" borderId="14" xfId="0" applyNumberFormat="1" applyFont="1" applyFill="1" applyBorder="1"/>
    <xf numFmtId="0" fontId="63" fillId="0" borderId="14" xfId="0" applyFont="1" applyFill="1" applyBorder="1"/>
    <xf numFmtId="3" fontId="63" fillId="0" borderId="14" xfId="0" applyNumberFormat="1" applyFont="1" applyFill="1" applyBorder="1"/>
    <xf numFmtId="49" fontId="65" fillId="0" borderId="14" xfId="0" applyNumberFormat="1" applyFont="1" applyFill="1" applyBorder="1" applyAlignment="1">
      <alignment vertical="center"/>
    </xf>
    <xf numFmtId="0" fontId="67" fillId="0" borderId="14" xfId="0" applyFont="1" applyFill="1" applyBorder="1" applyAlignment="1">
      <alignment horizontal="left" vertical="center"/>
    </xf>
    <xf numFmtId="3" fontId="67" fillId="21" borderId="14" xfId="0" applyNumberFormat="1" applyFont="1" applyFill="1" applyBorder="1" applyAlignment="1">
      <alignment vertical="center"/>
    </xf>
    <xf numFmtId="10" fontId="66" fillId="0" borderId="14" xfId="0" applyNumberFormat="1" applyFont="1" applyFill="1" applyBorder="1" applyAlignment="1">
      <alignment vertical="center"/>
    </xf>
    <xf numFmtId="0" fontId="0" fillId="0" borderId="0" xfId="0" applyFont="1" applyFill="1" applyAlignment="1"/>
    <xf numFmtId="0" fontId="62" fillId="0" borderId="0" xfId="0" applyFont="1"/>
    <xf numFmtId="0" fontId="32" fillId="0" borderId="0" xfId="0" applyFont="1" applyFill="1" applyAlignment="1">
      <alignment horizontal="right"/>
    </xf>
    <xf numFmtId="0" fontId="62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/>
    <xf numFmtId="3" fontId="63" fillId="0" borderId="0" xfId="0" applyNumberFormat="1" applyFont="1"/>
    <xf numFmtId="0" fontId="62" fillId="0" borderId="14" xfId="0" applyFont="1" applyBorder="1" applyAlignment="1">
      <alignment horizontal="center"/>
    </xf>
    <xf numFmtId="3" fontId="62" fillId="0" borderId="14" xfId="0" applyNumberFormat="1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9" fillId="0" borderId="14" xfId="0" applyFont="1" applyBorder="1"/>
    <xf numFmtId="0" fontId="63" fillId="0" borderId="14" xfId="0" applyFont="1" applyBorder="1" applyAlignment="1">
      <alignment wrapText="1"/>
    </xf>
    <xf numFmtId="0" fontId="63" fillId="0" borderId="14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3" fontId="62" fillId="0" borderId="14" xfId="0" applyNumberFormat="1" applyFont="1" applyBorder="1" applyAlignment="1">
      <alignment vertical="center"/>
    </xf>
    <xf numFmtId="0" fontId="30" fillId="0" borderId="0" xfId="0" applyFont="1" applyFill="1" applyAlignment="1"/>
    <xf numFmtId="0" fontId="30" fillId="0" borderId="0" xfId="0" applyFont="1"/>
    <xf numFmtId="49" fontId="31" fillId="0" borderId="0" xfId="0" applyNumberFormat="1" applyFont="1" applyFill="1" applyAlignment="1">
      <alignment horizontal="right"/>
    </xf>
    <xf numFmtId="0" fontId="30" fillId="0" borderId="0" xfId="0" applyFont="1" applyAlignment="1"/>
    <xf numFmtId="10" fontId="30" fillId="0" borderId="0" xfId="0" applyNumberFormat="1" applyFont="1" applyFill="1" applyAlignment="1"/>
    <xf numFmtId="0" fontId="30" fillId="24" borderId="54" xfId="0" applyFont="1" applyFill="1" applyBorder="1" applyAlignment="1">
      <alignment horizontal="center" vertical="top" wrapText="1"/>
    </xf>
    <xf numFmtId="0" fontId="31" fillId="24" borderId="0" xfId="0" applyFont="1" applyFill="1" applyBorder="1" applyAlignment="1">
      <alignment horizontal="center" vertical="top" wrapText="1"/>
    </xf>
    <xf numFmtId="0" fontId="30" fillId="24" borderId="28" xfId="0" applyFont="1" applyFill="1" applyBorder="1" applyAlignment="1">
      <alignment horizontal="center" vertical="top" wrapText="1"/>
    </xf>
    <xf numFmtId="0" fontId="30" fillId="24" borderId="14" xfId="0" applyFont="1" applyFill="1" applyBorder="1" applyAlignment="1">
      <alignment horizontal="center" vertical="top" wrapText="1"/>
    </xf>
    <xf numFmtId="1" fontId="30" fillId="24" borderId="36" xfId="0" applyNumberFormat="1" applyFont="1" applyFill="1" applyBorder="1" applyAlignment="1">
      <alignment horizontal="center"/>
    </xf>
    <xf numFmtId="0" fontId="31" fillId="0" borderId="56" xfId="0" applyFont="1" applyBorder="1" applyAlignment="1">
      <alignment horizontal="center" vertical="top" wrapText="1"/>
    </xf>
    <xf numFmtId="0" fontId="31" fillId="0" borderId="57" xfId="0" applyFont="1" applyBorder="1" applyAlignment="1">
      <alignment horizontal="left" vertical="top" wrapText="1"/>
    </xf>
    <xf numFmtId="0" fontId="30" fillId="0" borderId="57" xfId="0" applyFont="1" applyBorder="1"/>
    <xf numFmtId="0" fontId="30" fillId="0" borderId="49" xfId="0" applyFont="1" applyBorder="1"/>
    <xf numFmtId="10" fontId="30" fillId="0" borderId="58" xfId="0" applyNumberFormat="1" applyFont="1" applyBorder="1"/>
    <xf numFmtId="0" fontId="30" fillId="0" borderId="28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left" vertical="top" wrapText="1"/>
    </xf>
    <xf numFmtId="3" fontId="30" fillId="0" borderId="14" xfId="0" applyNumberFormat="1" applyFont="1" applyBorder="1" applyAlignment="1">
      <alignment horizontal="right" vertical="top" wrapText="1"/>
    </xf>
    <xf numFmtId="3" fontId="30" fillId="0" borderId="47" xfId="0" applyNumberFormat="1" applyFont="1" applyBorder="1" applyAlignment="1">
      <alignment horizontal="right" vertical="top" wrapText="1"/>
    </xf>
    <xf numFmtId="10" fontId="30" fillId="0" borderId="36" xfId="0" applyNumberFormat="1" applyFont="1" applyBorder="1"/>
    <xf numFmtId="0" fontId="31" fillId="0" borderId="28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left" vertical="top" wrapText="1"/>
    </xf>
    <xf numFmtId="3" fontId="31" fillId="0" borderId="14" xfId="0" applyNumberFormat="1" applyFont="1" applyBorder="1" applyAlignment="1">
      <alignment horizontal="right" vertical="top" wrapText="1"/>
    </xf>
    <xf numFmtId="3" fontId="31" fillId="0" borderId="47" xfId="0" applyNumberFormat="1" applyFont="1" applyBorder="1" applyAlignment="1">
      <alignment horizontal="right" vertical="top" wrapText="1"/>
    </xf>
    <xf numFmtId="10" fontId="31" fillId="0" borderId="36" xfId="0" applyNumberFormat="1" applyFont="1" applyBorder="1"/>
    <xf numFmtId="0" fontId="30" fillId="21" borderId="14" xfId="0" applyFont="1" applyFill="1" applyBorder="1" applyAlignment="1">
      <alignment horizontal="left" vertical="top" wrapText="1"/>
    </xf>
    <xf numFmtId="0" fontId="31" fillId="0" borderId="59" xfId="0" applyFont="1" applyBorder="1" applyAlignment="1">
      <alignment horizontal="center" vertical="top" wrapText="1"/>
    </xf>
    <xf numFmtId="0" fontId="31" fillId="0" borderId="60" xfId="0" applyFont="1" applyBorder="1" applyAlignment="1">
      <alignment horizontal="left" vertical="top" wrapText="1"/>
    </xf>
    <xf numFmtId="3" fontId="31" fillId="0" borderId="60" xfId="0" applyNumberFormat="1" applyFont="1" applyBorder="1" applyAlignment="1">
      <alignment horizontal="right" vertical="top" wrapText="1"/>
    </xf>
    <xf numFmtId="3" fontId="31" fillId="0" borderId="43" xfId="0" applyNumberFormat="1" applyFont="1" applyBorder="1" applyAlignment="1">
      <alignment horizontal="right" vertical="top" wrapText="1"/>
    </xf>
    <xf numFmtId="10" fontId="31" fillId="0" borderId="61" xfId="0" applyNumberFormat="1" applyFont="1" applyBorder="1"/>
    <xf numFmtId="0" fontId="31" fillId="0" borderId="33" xfId="0" applyFont="1" applyBorder="1" applyAlignment="1">
      <alignment horizontal="center" vertical="top" wrapText="1"/>
    </xf>
    <xf numFmtId="0" fontId="31" fillId="0" borderId="34" xfId="0" applyFont="1" applyBorder="1" applyAlignment="1">
      <alignment horizontal="left" vertical="top" wrapText="1"/>
    </xf>
    <xf numFmtId="0" fontId="30" fillId="0" borderId="34" xfId="0" applyFont="1" applyBorder="1"/>
    <xf numFmtId="0" fontId="30" fillId="0" borderId="62" xfId="0" applyFont="1" applyBorder="1"/>
    <xf numFmtId="10" fontId="30" fillId="0" borderId="35" xfId="0" applyNumberFormat="1" applyFont="1" applyBorder="1"/>
    <xf numFmtId="0" fontId="31" fillId="0" borderId="37" xfId="0" applyFont="1" applyBorder="1" applyAlignment="1">
      <alignment horizontal="center" vertical="top" wrapText="1"/>
    </xf>
    <xf numFmtId="0" fontId="31" fillId="0" borderId="38" xfId="0" applyFont="1" applyBorder="1" applyAlignment="1">
      <alignment horizontal="left" vertical="top" wrapText="1"/>
    </xf>
    <xf numFmtId="3" fontId="31" fillId="0" borderId="38" xfId="0" applyNumberFormat="1" applyFont="1" applyBorder="1" applyAlignment="1">
      <alignment horizontal="right" vertical="top" wrapText="1"/>
    </xf>
    <xf numFmtId="3" fontId="31" fillId="0" borderId="63" xfId="0" applyNumberFormat="1" applyFont="1" applyBorder="1" applyAlignment="1">
      <alignment horizontal="right" vertical="top" wrapText="1"/>
    </xf>
    <xf numFmtId="10" fontId="31" fillId="0" borderId="39" xfId="0" applyNumberFormat="1" applyFont="1" applyBorder="1"/>
    <xf numFmtId="10" fontId="30" fillId="0" borderId="0" xfId="0" applyNumberFormat="1" applyFont="1"/>
    <xf numFmtId="0" fontId="31" fillId="0" borderId="0" xfId="0" applyFont="1"/>
    <xf numFmtId="0" fontId="31" fillId="25" borderId="64" xfId="0" applyFont="1" applyFill="1" applyBorder="1" applyAlignment="1">
      <alignment horizontal="center" vertical="top" wrapText="1"/>
    </xf>
    <xf numFmtId="0" fontId="31" fillId="25" borderId="65" xfId="0" applyFont="1" applyFill="1" applyBorder="1" applyAlignment="1">
      <alignment horizontal="center" vertical="top" wrapText="1"/>
    </xf>
    <xf numFmtId="0" fontId="31" fillId="25" borderId="66" xfId="0" applyFont="1" applyFill="1" applyBorder="1" applyAlignment="1">
      <alignment horizontal="center" vertical="top" wrapText="1"/>
    </xf>
    <xf numFmtId="0" fontId="30" fillId="0" borderId="57" xfId="0" applyFont="1" applyBorder="1" applyAlignment="1">
      <alignment horizontal="center" vertical="top" wrapText="1"/>
    </xf>
    <xf numFmtId="0" fontId="30" fillId="0" borderId="57" xfId="0" applyFont="1" applyBorder="1" applyAlignment="1">
      <alignment horizontal="left" vertical="top" wrapText="1"/>
    </xf>
    <xf numFmtId="3" fontId="30" fillId="0" borderId="57" xfId="0" applyNumberFormat="1" applyFont="1" applyBorder="1" applyAlignment="1">
      <alignment horizontal="right"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center" vertical="top" wrapText="1"/>
    </xf>
    <xf numFmtId="0" fontId="47" fillId="0" borderId="14" xfId="0" applyFont="1" applyFill="1" applyBorder="1" applyAlignment="1" applyProtection="1">
      <alignment vertical="center" wrapText="1"/>
    </xf>
    <xf numFmtId="3" fontId="47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3" fontId="22" fillId="0" borderId="0" xfId="0" applyNumberFormat="1" applyFont="1" applyFill="1" applyAlignment="1">
      <alignment vertical="center" wrapText="1"/>
    </xf>
    <xf numFmtId="3" fontId="22" fillId="0" borderId="14" xfId="40" applyNumberFormat="1" applyFont="1" applyFill="1" applyBorder="1" applyAlignment="1" applyProtection="1">
      <alignment vertical="center" wrapText="1"/>
      <protection locked="0"/>
    </xf>
    <xf numFmtId="3" fontId="26" fillId="0" borderId="14" xfId="0" applyNumberFormat="1" applyFont="1" applyFill="1" applyBorder="1" applyAlignment="1">
      <alignment vertical="center" wrapText="1"/>
    </xf>
    <xf numFmtId="3" fontId="26" fillId="0" borderId="14" xfId="40" applyNumberFormat="1" applyFont="1" applyFill="1" applyBorder="1" applyAlignment="1" applyProtection="1">
      <alignment vertical="center" wrapText="1"/>
    </xf>
    <xf numFmtId="3" fontId="26" fillId="0" borderId="14" xfId="40" applyNumberFormat="1" applyFont="1" applyFill="1" applyBorder="1" applyAlignment="1" applyProtection="1">
      <alignment vertical="center" wrapText="1"/>
      <protection locked="0"/>
    </xf>
    <xf numFmtId="3" fontId="34" fillId="0" borderId="14" xfId="0" applyNumberFormat="1" applyFont="1" applyBorder="1" applyAlignment="1" applyProtection="1">
      <alignment vertical="center" wrapText="1"/>
    </xf>
    <xf numFmtId="3" fontId="26" fillId="0" borderId="14" xfId="0" applyNumberFormat="1" applyFont="1" applyFill="1" applyBorder="1" applyAlignment="1" applyProtection="1">
      <alignment vertical="center" wrapText="1"/>
      <protection locked="0"/>
    </xf>
    <xf numFmtId="0" fontId="27" fillId="18" borderId="10" xfId="40" applyFont="1" applyFill="1" applyBorder="1" applyAlignment="1" applyProtection="1">
      <alignment horizontal="left" vertical="center" wrapText="1"/>
    </xf>
    <xf numFmtId="165" fontId="29" fillId="18" borderId="10" xfId="40" applyNumberFormat="1" applyFont="1" applyFill="1" applyBorder="1" applyAlignment="1" applyProtection="1">
      <alignment horizontal="right" vertical="center" wrapText="1"/>
    </xf>
    <xf numFmtId="3" fontId="29" fillId="18" borderId="10" xfId="40" applyNumberFormat="1" applyFont="1" applyFill="1" applyBorder="1" applyAlignment="1" applyProtection="1">
      <alignment vertical="center" wrapText="1"/>
    </xf>
    <xf numFmtId="0" fontId="16" fillId="0" borderId="0" xfId="40" applyFill="1" applyAlignment="1" applyProtection="1">
      <alignment vertical="center"/>
    </xf>
    <xf numFmtId="0" fontId="0" fillId="0" borderId="0" xfId="0" applyAlignment="1">
      <alignment vertical="center"/>
    </xf>
    <xf numFmtId="3" fontId="29" fillId="0" borderId="0" xfId="40" applyNumberFormat="1" applyFont="1" applyFill="1" applyBorder="1" applyAlignment="1" applyProtection="1">
      <alignment vertical="center" wrapText="1"/>
    </xf>
    <xf numFmtId="3" fontId="0" fillId="0" borderId="0" xfId="40" applyNumberFormat="1" applyFont="1" applyFill="1" applyAlignment="1" applyProtection="1"/>
    <xf numFmtId="10" fontId="63" fillId="0" borderId="14" xfId="0" applyNumberFormat="1" applyFont="1" applyFill="1" applyBorder="1"/>
    <xf numFmtId="10" fontId="30" fillId="0" borderId="36" xfId="0" applyNumberFormat="1" applyFont="1" applyBorder="1" applyAlignment="1">
      <alignment vertical="center"/>
    </xf>
    <xf numFmtId="3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8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28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14" xfId="0" applyNumberFormat="1" applyFont="1" applyBorder="1" applyAlignment="1">
      <alignment horizontal="right" vertical="center" wrapText="1"/>
    </xf>
    <xf numFmtId="3" fontId="30" fillId="0" borderId="47" xfId="0" applyNumberFormat="1" applyFont="1" applyBorder="1" applyAlignment="1">
      <alignment horizontal="right" vertical="center" wrapText="1"/>
    </xf>
    <xf numFmtId="3" fontId="31" fillId="0" borderId="47" xfId="0" applyNumberFormat="1" applyFont="1" applyBorder="1" applyAlignment="1">
      <alignment horizontal="right" vertical="center" wrapText="1"/>
    </xf>
    <xf numFmtId="0" fontId="69" fillId="0" borderId="0" xfId="0" applyFont="1" applyAlignment="1"/>
    <xf numFmtId="0" fontId="69" fillId="0" borderId="0" xfId="0" applyFont="1"/>
    <xf numFmtId="49" fontId="32" fillId="0" borderId="0" xfId="0" applyNumberFormat="1" applyFont="1" applyFill="1" applyAlignment="1">
      <alignment horizontal="right"/>
    </xf>
    <xf numFmtId="0" fontId="53" fillId="0" borderId="0" xfId="0" applyFont="1" applyBorder="1" applyAlignment="1"/>
    <xf numFmtId="49" fontId="53" fillId="0" borderId="0" xfId="0" applyNumberFormat="1" applyFont="1" applyFill="1" applyAlignment="1"/>
    <xf numFmtId="0" fontId="63" fillId="26" borderId="68" xfId="0" applyFont="1" applyFill="1" applyBorder="1" applyAlignment="1">
      <alignment horizontal="center" vertical="top" wrapText="1"/>
    </xf>
    <xf numFmtId="0" fontId="62" fillId="26" borderId="69" xfId="0" applyFont="1" applyFill="1" applyBorder="1" applyAlignment="1">
      <alignment horizontal="center" vertical="top" wrapText="1"/>
    </xf>
    <xf numFmtId="0" fontId="62" fillId="26" borderId="70" xfId="0" applyFont="1" applyFill="1" applyBorder="1" applyAlignment="1">
      <alignment horizontal="center" vertical="top" wrapText="1"/>
    </xf>
    <xf numFmtId="0" fontId="63" fillId="26" borderId="40" xfId="0" applyFont="1" applyFill="1" applyBorder="1" applyAlignment="1">
      <alignment horizontal="center" vertical="top" wrapText="1"/>
    </xf>
    <xf numFmtId="0" fontId="63" fillId="26" borderId="71" xfId="0" applyFont="1" applyFill="1" applyBorder="1" applyAlignment="1">
      <alignment horizontal="center" vertical="top" wrapText="1"/>
    </xf>
    <xf numFmtId="0" fontId="69" fillId="0" borderId="33" xfId="0" applyFont="1" applyBorder="1" applyAlignment="1">
      <alignment horizontal="center" vertical="top" wrapText="1"/>
    </xf>
    <xf numFmtId="0" fontId="69" fillId="0" borderId="34" xfId="0" applyFont="1" applyBorder="1" applyAlignment="1">
      <alignment horizontal="left" vertical="top" wrapText="1"/>
    </xf>
    <xf numFmtId="3" fontId="69" fillId="0" borderId="35" xfId="0" applyNumberFormat="1" applyFont="1" applyBorder="1" applyAlignment="1">
      <alignment horizontal="right" vertical="top" wrapText="1"/>
    </xf>
    <xf numFmtId="0" fontId="69" fillId="0" borderId="28" xfId="0" applyFont="1" applyBorder="1" applyAlignment="1">
      <alignment horizontal="center" vertical="top" wrapText="1"/>
    </xf>
    <xf numFmtId="0" fontId="69" fillId="0" borderId="14" xfId="0" applyFont="1" applyBorder="1" applyAlignment="1">
      <alignment horizontal="left" vertical="top" wrapText="1"/>
    </xf>
    <xf numFmtId="3" fontId="69" fillId="0" borderId="36" xfId="0" applyNumberFormat="1" applyFont="1" applyBorder="1" applyAlignment="1">
      <alignment horizontal="right" vertical="top" wrapText="1"/>
    </xf>
    <xf numFmtId="0" fontId="32" fillId="0" borderId="28" xfId="0" applyFont="1" applyBorder="1" applyAlignment="1">
      <alignment horizontal="center" vertical="top" wrapText="1"/>
    </xf>
    <xf numFmtId="0" fontId="32" fillId="0" borderId="14" xfId="0" applyFont="1" applyBorder="1" applyAlignment="1">
      <alignment horizontal="left" vertical="top" wrapText="1"/>
    </xf>
    <xf numFmtId="3" fontId="32" fillId="0" borderId="36" xfId="0" applyNumberFormat="1" applyFont="1" applyBorder="1" applyAlignment="1">
      <alignment horizontal="right" vertical="top" wrapText="1"/>
    </xf>
    <xf numFmtId="0" fontId="32" fillId="0" borderId="37" xfId="0" applyFont="1" applyBorder="1" applyAlignment="1">
      <alignment horizontal="center" vertical="top" wrapText="1"/>
    </xf>
    <xf numFmtId="0" fontId="32" fillId="0" borderId="38" xfId="0" applyFont="1" applyBorder="1" applyAlignment="1">
      <alignment horizontal="left" vertical="top" wrapText="1"/>
    </xf>
    <xf numFmtId="3" fontId="32" fillId="0" borderId="39" xfId="0" applyNumberFormat="1" applyFont="1" applyBorder="1" applyAlignment="1">
      <alignment horizontal="right" vertical="top" wrapText="1"/>
    </xf>
    <xf numFmtId="165" fontId="29" fillId="19" borderId="10" xfId="40" applyNumberFormat="1" applyFont="1" applyFill="1" applyBorder="1" applyAlignment="1" applyProtection="1">
      <alignment horizontal="right" vertical="center" wrapText="1"/>
    </xf>
    <xf numFmtId="3" fontId="29" fillId="19" borderId="10" xfId="40" applyNumberFormat="1" applyFont="1" applyFill="1" applyBorder="1" applyAlignment="1" applyProtection="1">
      <alignment vertical="center" wrapText="1"/>
    </xf>
    <xf numFmtId="0" fontId="39" fillId="0" borderId="14" xfId="0" applyFont="1" applyFill="1" applyBorder="1" applyAlignment="1" applyProtection="1">
      <alignment vertical="center" wrapText="1"/>
    </xf>
    <xf numFmtId="165" fontId="23" fillId="0" borderId="0" xfId="40" applyNumberFormat="1" applyFont="1" applyFill="1" applyBorder="1" applyAlignment="1" applyProtection="1">
      <alignment horizontal="center" vertical="center"/>
    </xf>
    <xf numFmtId="165" fontId="26" fillId="0" borderId="0" xfId="40" applyNumberFormat="1" applyFont="1" applyFill="1" applyBorder="1" applyAlignment="1" applyProtection="1">
      <alignment horizontal="center" vertical="center"/>
    </xf>
    <xf numFmtId="165" fontId="24" fillId="0" borderId="16" xfId="40" applyNumberFormat="1" applyFont="1" applyFill="1" applyBorder="1" applyAlignment="1" applyProtection="1">
      <alignment horizontal="left"/>
    </xf>
    <xf numFmtId="0" fontId="25" fillId="0" borderId="16" xfId="0" applyFont="1" applyFill="1" applyBorder="1" applyAlignment="1" applyProtection="1">
      <alignment horizontal="right" vertical="center"/>
    </xf>
    <xf numFmtId="165" fontId="22" fillId="0" borderId="0" xfId="0" applyNumberFormat="1" applyFont="1" applyFill="1" applyBorder="1" applyAlignment="1" applyProtection="1">
      <alignment horizontal="right" vertical="center" wrapText="1"/>
    </xf>
    <xf numFmtId="165" fontId="0" fillId="0" borderId="0" xfId="40" applyNumberFormat="1" applyFont="1" applyFill="1" applyBorder="1" applyAlignment="1" applyProtection="1">
      <alignment horizontal="center" vertical="center"/>
    </xf>
    <xf numFmtId="165" fontId="24" fillId="0" borderId="16" xfId="40" applyNumberFormat="1" applyFont="1" applyFill="1" applyBorder="1" applyAlignment="1" applyProtection="1">
      <alignment horizontal="left" vertical="center"/>
    </xf>
    <xf numFmtId="165" fontId="36" fillId="0" borderId="0" xfId="0" applyNumberFormat="1" applyFont="1" applyFill="1" applyBorder="1" applyAlignment="1" applyProtection="1">
      <alignment horizontal="center" vertical="center" wrapText="1"/>
    </xf>
    <xf numFmtId="165" fontId="23" fillId="0" borderId="0" xfId="0" applyNumberFormat="1" applyFont="1" applyFill="1" applyBorder="1" applyAlignment="1" applyProtection="1">
      <alignment horizontal="center" vertical="center" wrapText="1"/>
    </xf>
    <xf numFmtId="165" fontId="25" fillId="0" borderId="0" xfId="0" applyNumberFormat="1" applyFont="1" applyFill="1" applyBorder="1" applyAlignment="1" applyProtection="1">
      <alignment horizontal="center" vertical="center"/>
    </xf>
    <xf numFmtId="165" fontId="26" fillId="0" borderId="33" xfId="0" applyNumberFormat="1" applyFont="1" applyFill="1" applyBorder="1" applyAlignment="1" applyProtection="1">
      <alignment horizontal="center" vertical="center" wrapText="1"/>
    </xf>
    <xf numFmtId="165" fontId="26" fillId="0" borderId="28" xfId="0" applyNumberFormat="1" applyFont="1" applyFill="1" applyBorder="1" applyAlignment="1" applyProtection="1">
      <alignment horizontal="center" vertical="center" wrapText="1"/>
    </xf>
    <xf numFmtId="165" fontId="26" fillId="0" borderId="34" xfId="0" applyNumberFormat="1" applyFont="1" applyFill="1" applyBorder="1" applyAlignment="1" applyProtection="1">
      <alignment horizontal="center" vertical="center" wrapText="1"/>
    </xf>
    <xf numFmtId="165" fontId="26" fillId="0" borderId="35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ont="1" applyFill="1" applyBorder="1" applyAlignment="1" applyProtection="1">
      <alignment horizontal="center" vertical="center" wrapText="1"/>
    </xf>
    <xf numFmtId="165" fontId="25" fillId="0" borderId="0" xfId="0" applyNumberFormat="1" applyFont="1" applyFill="1" applyBorder="1" applyAlignment="1" applyProtection="1">
      <alignment horizontal="right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Alignment="1">
      <alignment horizontal="right"/>
    </xf>
    <xf numFmtId="0" fontId="50" fillId="0" borderId="0" xfId="0" applyFont="1" applyAlignment="1"/>
    <xf numFmtId="0" fontId="53" fillId="0" borderId="0" xfId="0" applyFont="1" applyBorder="1" applyAlignment="1">
      <alignment horizontal="center"/>
    </xf>
    <xf numFmtId="49" fontId="53" fillId="0" borderId="0" xfId="0" applyNumberFormat="1" applyFont="1" applyFill="1" applyAlignment="1">
      <alignment horizontal="center"/>
    </xf>
    <xf numFmtId="0" fontId="62" fillId="26" borderId="51" xfId="0" applyFont="1" applyFill="1" applyBorder="1" applyAlignment="1">
      <alignment horizontal="center" vertical="top" wrapText="1"/>
    </xf>
    <xf numFmtId="0" fontId="32" fillId="26" borderId="52" xfId="0" applyFont="1" applyFill="1" applyBorder="1"/>
    <xf numFmtId="0" fontId="32" fillId="26" borderId="67" xfId="0" applyFont="1" applyFill="1" applyBorder="1"/>
    <xf numFmtId="0" fontId="29" fillId="0" borderId="14" xfId="0" applyFont="1" applyFill="1" applyBorder="1" applyAlignment="1" applyProtection="1">
      <alignment horizontal="left" vertical="center"/>
    </xf>
    <xf numFmtId="0" fontId="26" fillId="0" borderId="14" xfId="0" applyFont="1" applyFill="1" applyBorder="1" applyAlignment="1" applyProtection="1">
      <alignment horizontal="center" vertical="center" indent="1"/>
    </xf>
    <xf numFmtId="49" fontId="26" fillId="0" borderId="14" xfId="0" applyNumberFormat="1" applyFont="1" applyFill="1" applyBorder="1" applyAlignment="1" applyProtection="1">
      <alignment horizontal="center" vertical="center" indent="1"/>
    </xf>
    <xf numFmtId="0" fontId="25" fillId="0" borderId="14" xfId="0" applyFont="1" applyFill="1" applyBorder="1" applyAlignment="1" applyProtection="1">
      <alignment horizontal="right" vertical="center"/>
    </xf>
    <xf numFmtId="49" fontId="26" fillId="0" borderId="14" xfId="0" applyNumberFormat="1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 applyProtection="1">
      <alignment horizontal="right" vertical="center"/>
    </xf>
    <xf numFmtId="0" fontId="41" fillId="0" borderId="0" xfId="0" applyFont="1" applyBorder="1" applyAlignment="1">
      <alignment horizontal="right"/>
    </xf>
    <xf numFmtId="0" fontId="43" fillId="0" borderId="0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3" fontId="57" fillId="0" borderId="36" xfId="0" applyNumberFormat="1" applyFont="1" applyBorder="1" applyAlignment="1">
      <alignment horizontal="right" vertical="center"/>
    </xf>
    <xf numFmtId="0" fontId="37" fillId="0" borderId="39" xfId="0" applyFont="1" applyBorder="1" applyAlignment="1">
      <alignment horizontal="right" vertical="center"/>
    </xf>
    <xf numFmtId="0" fontId="50" fillId="0" borderId="0" xfId="0" applyFont="1" applyBorder="1" applyAlignment="1">
      <alignment horizontal="right"/>
    </xf>
    <xf numFmtId="0" fontId="55" fillId="0" borderId="0" xfId="0" applyFont="1" applyBorder="1" applyAlignment="1">
      <alignment horizontal="center"/>
    </xf>
    <xf numFmtId="0" fontId="55" fillId="0" borderId="33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0" fontId="58" fillId="0" borderId="0" xfId="0" applyFont="1" applyBorder="1" applyAlignment="1">
      <alignment horizontal="right"/>
    </xf>
    <xf numFmtId="164" fontId="59" fillId="0" borderId="0" xfId="0" applyNumberFormat="1" applyFont="1" applyFill="1" applyBorder="1" applyAlignment="1">
      <alignment horizontal="left" vertical="center" wrapText="1"/>
    </xf>
    <xf numFmtId="165" fontId="59" fillId="0" borderId="0" xfId="0" applyNumberFormat="1" applyFont="1" applyFill="1" applyBorder="1" applyAlignment="1">
      <alignment horizontal="right" vertical="center" wrapText="1"/>
    </xf>
    <xf numFmtId="165" fontId="59" fillId="0" borderId="0" xfId="0" applyNumberFormat="1" applyFont="1" applyFill="1" applyBorder="1" applyAlignment="1">
      <alignment horizontal="center" vertical="center" wrapText="1"/>
    </xf>
    <xf numFmtId="165" fontId="26" fillId="0" borderId="12" xfId="0" applyNumberFormat="1" applyFont="1" applyFill="1" applyBorder="1" applyAlignment="1">
      <alignment horizontal="left" vertical="center" wrapText="1" indent="2"/>
    </xf>
    <xf numFmtId="165" fontId="0" fillId="0" borderId="42" xfId="0" applyNumberFormat="1" applyFill="1" applyBorder="1" applyAlignment="1">
      <alignment horizontal="center" vertical="center" wrapText="1"/>
    </xf>
    <xf numFmtId="165" fontId="26" fillId="0" borderId="12" xfId="0" applyNumberFormat="1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right"/>
    </xf>
    <xf numFmtId="0" fontId="0" fillId="0" borderId="0" xfId="0" applyAlignment="1"/>
    <xf numFmtId="0" fontId="62" fillId="0" borderId="0" xfId="0" applyFont="1" applyFill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43" xfId="0" applyFont="1" applyFill="1" applyBorder="1" applyAlignment="1">
      <alignment horizontal="center" vertical="center"/>
    </xf>
    <xf numFmtId="0" fontId="62" fillId="0" borderId="44" xfId="0" applyFont="1" applyFill="1" applyBorder="1" applyAlignment="1">
      <alignment horizontal="center"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6" xfId="0" applyFont="1" applyFill="1" applyBorder="1" applyAlignment="1">
      <alignment horizontal="center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47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32" fillId="0" borderId="0" xfId="0" applyFont="1" applyFill="1" applyAlignment="1">
      <alignment horizontal="right"/>
    </xf>
    <xf numFmtId="0" fontId="62" fillId="0" borderId="0" xfId="0" applyFont="1" applyAlignment="1">
      <alignment horizontal="center"/>
    </xf>
    <xf numFmtId="49" fontId="62" fillId="0" borderId="0" xfId="0" applyNumberFormat="1" applyFont="1" applyFill="1" applyAlignment="1">
      <alignment horizontal="right"/>
    </xf>
    <xf numFmtId="0" fontId="63" fillId="0" borderId="0" xfId="0" applyFont="1" applyAlignment="1"/>
    <xf numFmtId="0" fontId="32" fillId="24" borderId="51" xfId="0" applyFont="1" applyFill="1" applyBorder="1" applyAlignment="1">
      <alignment horizontal="center" vertical="top" wrapText="1"/>
    </xf>
    <xf numFmtId="0" fontId="32" fillId="24" borderId="52" xfId="0" applyFont="1" applyFill="1" applyBorder="1" applyAlignment="1">
      <alignment horizontal="center" vertical="top" wrapText="1"/>
    </xf>
    <xf numFmtId="10" fontId="31" fillId="24" borderId="53" xfId="0" applyNumberFormat="1" applyFont="1" applyFill="1" applyBorder="1" applyAlignment="1">
      <alignment horizontal="center"/>
    </xf>
    <xf numFmtId="10" fontId="31" fillId="24" borderId="55" xfId="0" applyNumberFormat="1" applyFont="1" applyFill="1" applyBorder="1" applyAlignment="1">
      <alignment horizontal="center"/>
    </xf>
    <xf numFmtId="0" fontId="70" fillId="25" borderId="64" xfId="0" applyFont="1" applyFill="1" applyBorder="1" applyAlignment="1">
      <alignment horizontal="center" vertical="top" wrapText="1"/>
    </xf>
    <xf numFmtId="0" fontId="70" fillId="25" borderId="65" xfId="0" applyFont="1" applyFill="1" applyBorder="1"/>
    <xf numFmtId="0" fontId="70" fillId="25" borderId="66" xfId="0" applyFont="1" applyFill="1" applyBorder="1"/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perhivatkozás" xfId="27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Már látott hiperhivatkozás" xfId="39"/>
    <cellStyle name="Normál" xfId="0" builtinId="0"/>
    <cellStyle name="Normál_KVRENMUNKA" xfId="40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66CC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E7F5"/>
      <rgbColor rgb="00CCFFCC"/>
      <rgbColor rgb="00FFFF99"/>
      <rgbColor rgb="0099CCFF"/>
      <rgbColor rgb="00FF99CC"/>
      <rgbColor rgb="00BFBFB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a/Desktop/2016%20TERVEZ&#201;S/BAJ&#211;T%20&#214;nkorm&#225;nyzat/2016.%20&#201;VI%20Z&#193;R&#193;S/2016.%20&#233;vi%20z&#225;r&#225;s/2016.%20&#233;vi%20z&#225;r&#225;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a/Desktop/2016.%20&#233;vi%20z&#225;r&#225;s%20Baj&#243;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őlap"/>
      <sheetName val="1. összesítő"/>
      <sheetName val="2.1.sz.mell  "/>
      <sheetName val="2.2.sz.mell  "/>
      <sheetName val="3.beruházás"/>
      <sheetName val="4.Felújítás"/>
      <sheetName val="5. sz. mell Önkormányzat"/>
      <sheetName val="6. KÖH"/>
      <sheetName val="Óvoda    7. sz. mell"/>
      <sheetName val="8. Létszám"/>
      <sheetName val="9. közvetített"/>
      <sheetName val="10. többéves"/>
      <sheetName val="11. támogatások"/>
      <sheetName val="11- 1 civil szervezetek tám."/>
      <sheetName val="12. vagyon"/>
      <sheetName val="13 eredmény"/>
      <sheetName val="14. maradvá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2016.évi költségvetési beszámoló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őlap"/>
      <sheetName val="1. összesítő"/>
      <sheetName val="2.1.sz.mell  "/>
      <sheetName val="2.2.sz.mell  "/>
      <sheetName val="3.beruházás"/>
      <sheetName val="4.Felújítás"/>
      <sheetName val="5. sz. mell Önkormányzat"/>
      <sheetName val="6. KÖH"/>
      <sheetName val="Óvoda    7. sz. mell"/>
      <sheetName val="8. Létszám"/>
      <sheetName val="9. közvetített"/>
      <sheetName val="10. többéves"/>
      <sheetName val="11. támogatások"/>
      <sheetName val="11- 1 civil szervezetek tám."/>
      <sheetName val="12. vagyon"/>
      <sheetName val="13 eredmény"/>
      <sheetName val="14. maradvá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2016.évi költségvetési beszámoló</v>
          </cell>
        </row>
        <row r="4">
          <cell r="A4" t="str">
            <v>Költségvetési szerv megnevezése</v>
          </cell>
          <cell r="B4" t="str">
            <v>Hétszínvirág Óvoda Bajót</v>
          </cell>
          <cell r="C4" t="str">
            <v>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activeCell="A20" sqref="A20"/>
    </sheetView>
  </sheetViews>
  <sheetFormatPr defaultColWidth="12.83203125" defaultRowHeight="12.75" x14ac:dyDescent="0.2"/>
  <cols>
    <col min="1" max="1" width="89.6640625" customWidth="1"/>
  </cols>
  <sheetData>
    <row r="1" spans="1:1" x14ac:dyDescent="0.2">
      <c r="A1" s="224">
        <v>42886</v>
      </c>
    </row>
    <row r="13" spans="1:1" ht="19.5" x14ac:dyDescent="0.3">
      <c r="A13" s="1" t="s">
        <v>0</v>
      </c>
    </row>
    <row r="14" spans="1:1" ht="19.5" x14ac:dyDescent="0.3">
      <c r="A14" s="1" t="s">
        <v>836</v>
      </c>
    </row>
    <row r="30" spans="1:1" x14ac:dyDescent="0.2">
      <c r="A30" s="2"/>
    </row>
  </sheetData>
  <sheetProtection selectLockedCells="1" selectUnlockedCells="1"/>
  <pageMargins left="0.78749999999999998" right="0.78749999999999998" top="0.88611111111111107" bottom="0.88611111111111107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75"/>
  <sheetViews>
    <sheetView workbookViewId="0">
      <selection activeCell="H5" sqref="H5"/>
    </sheetView>
  </sheetViews>
  <sheetFormatPr defaultRowHeight="15.75" x14ac:dyDescent="0.25"/>
  <cols>
    <col min="1" max="1" width="9.5" style="3" customWidth="1"/>
    <col min="2" max="2" width="91.6640625" style="3" customWidth="1"/>
    <col min="3" max="3" width="14.33203125" style="4" bestFit="1" customWidth="1"/>
    <col min="4" max="5" width="14.33203125" style="5" bestFit="1" customWidth="1"/>
    <col min="6" max="254" width="9.33203125" style="5"/>
  </cols>
  <sheetData>
    <row r="1" spans="1:5" ht="17.100000000000001" customHeight="1" x14ac:dyDescent="0.25">
      <c r="A1" s="468" t="s">
        <v>885</v>
      </c>
      <c r="B1" s="468"/>
      <c r="C1" s="468"/>
      <c r="D1" s="468"/>
      <c r="E1" s="468"/>
    </row>
    <row r="2" spans="1:5" x14ac:dyDescent="0.25">
      <c r="A2" s="469" t="s">
        <v>1</v>
      </c>
      <c r="B2" s="469"/>
      <c r="C2" s="469"/>
      <c r="D2" s="469"/>
      <c r="E2" s="469"/>
    </row>
    <row r="3" spans="1:5" x14ac:dyDescent="0.25">
      <c r="A3" s="469" t="s">
        <v>836</v>
      </c>
      <c r="B3" s="469"/>
      <c r="C3" s="469"/>
      <c r="D3" s="469"/>
      <c r="E3" s="469"/>
    </row>
    <row r="4" spans="1:5" x14ac:dyDescent="0.25">
      <c r="A4" s="469" t="s">
        <v>2</v>
      </c>
      <c r="B4" s="469"/>
      <c r="C4" s="469"/>
      <c r="D4" s="469"/>
      <c r="E4" s="469"/>
    </row>
    <row r="5" spans="1:5" x14ac:dyDescent="0.25">
      <c r="A5" s="464" t="s">
        <v>3</v>
      </c>
      <c r="B5" s="464"/>
      <c r="C5" s="464"/>
      <c r="D5" s="464"/>
      <c r="E5" s="464"/>
    </row>
    <row r="6" spans="1:5" ht="15.95" customHeight="1" x14ac:dyDescent="0.25">
      <c r="A6" s="470" t="s">
        <v>4</v>
      </c>
      <c r="B6" s="470"/>
      <c r="C6" s="467" t="s">
        <v>5</v>
      </c>
      <c r="D6" s="467"/>
      <c r="E6" s="467"/>
    </row>
    <row r="7" spans="1:5" ht="25.35" customHeight="1" x14ac:dyDescent="0.25">
      <c r="A7" s="7" t="s">
        <v>6</v>
      </c>
      <c r="B7" s="7" t="s">
        <v>7</v>
      </c>
      <c r="C7" s="8" t="s">
        <v>8</v>
      </c>
      <c r="D7" s="8" t="s">
        <v>9</v>
      </c>
      <c r="E7" s="8" t="s">
        <v>10</v>
      </c>
    </row>
    <row r="8" spans="1:5" s="10" customFormat="1" ht="12" customHeight="1" x14ac:dyDescent="0.2">
      <c r="A8" s="9" t="s">
        <v>11</v>
      </c>
      <c r="B8" s="9" t="s">
        <v>12</v>
      </c>
      <c r="C8" s="8" t="s">
        <v>13</v>
      </c>
      <c r="D8" s="8" t="s">
        <v>13</v>
      </c>
      <c r="E8" s="8"/>
    </row>
    <row r="9" spans="1:5" s="13" customFormat="1" ht="12" customHeight="1" x14ac:dyDescent="0.2">
      <c r="A9" s="11" t="s">
        <v>14</v>
      </c>
      <c r="B9" s="11" t="s">
        <v>15</v>
      </c>
      <c r="C9" s="192">
        <f>+C10+C11+C12+C13+C14+C15</f>
        <v>84034000</v>
      </c>
      <c r="D9" s="192">
        <f>+D10+D11+D12+D13+D14+D15</f>
        <v>68394851</v>
      </c>
      <c r="E9" s="192">
        <f>+E10+E11+E12+E13+E14+E15</f>
        <v>68394851</v>
      </c>
    </row>
    <row r="10" spans="1:5" s="13" customFormat="1" ht="12" customHeight="1" x14ac:dyDescent="0.2">
      <c r="A10" s="14" t="s">
        <v>16</v>
      </c>
      <c r="B10" s="15" t="s">
        <v>17</v>
      </c>
      <c r="C10" s="193">
        <f>'5. sz. mell Önkormányzat'!C10</f>
        <v>19744033</v>
      </c>
      <c r="D10" s="193">
        <f>'5. sz. mell Önkormányzat'!D10</f>
        <v>20531742</v>
      </c>
      <c r="E10" s="193">
        <f>'5. sz. mell Önkormányzat'!E10</f>
        <v>20531742</v>
      </c>
    </row>
    <row r="11" spans="1:5" s="13" customFormat="1" ht="12" customHeight="1" x14ac:dyDescent="0.2">
      <c r="A11" s="14" t="s">
        <v>18</v>
      </c>
      <c r="B11" s="15" t="s">
        <v>19</v>
      </c>
      <c r="C11" s="193">
        <f>'5. sz. mell Önkormányzat'!C11</f>
        <v>24096967</v>
      </c>
      <c r="D11" s="193">
        <f>'5. sz. mell Önkormányzat'!D11</f>
        <v>23696101</v>
      </c>
      <c r="E11" s="193">
        <f>'5. sz. mell Önkormányzat'!E11</f>
        <v>23696101</v>
      </c>
    </row>
    <row r="12" spans="1:5" s="13" customFormat="1" ht="12" customHeight="1" x14ac:dyDescent="0.2">
      <c r="A12" s="14" t="s">
        <v>20</v>
      </c>
      <c r="B12" s="15" t="s">
        <v>21</v>
      </c>
      <c r="C12" s="193">
        <f>'5. sz. mell Önkormányzat'!C12</f>
        <v>23925669</v>
      </c>
      <c r="D12" s="193">
        <f>'5. sz. mell Önkormányzat'!D12</f>
        <v>21706977</v>
      </c>
      <c r="E12" s="193">
        <f>'5. sz. mell Önkormányzat'!E12</f>
        <v>21706977</v>
      </c>
    </row>
    <row r="13" spans="1:5" s="13" customFormat="1" ht="12" customHeight="1" x14ac:dyDescent="0.2">
      <c r="A13" s="14" t="s">
        <v>22</v>
      </c>
      <c r="B13" s="15" t="s">
        <v>23</v>
      </c>
      <c r="C13" s="193">
        <f>'5. sz. mell Önkormányzat'!C13</f>
        <v>1739640</v>
      </c>
      <c r="D13" s="193">
        <f>'5. sz. mell Önkormányzat'!D13</f>
        <v>1739640</v>
      </c>
      <c r="E13" s="193">
        <f>'5. sz. mell Önkormányzat'!E13</f>
        <v>1739640</v>
      </c>
    </row>
    <row r="14" spans="1:5" s="13" customFormat="1" ht="12" customHeight="1" x14ac:dyDescent="0.2">
      <c r="A14" s="14" t="s">
        <v>24</v>
      </c>
      <c r="B14" s="179" t="s">
        <v>429</v>
      </c>
      <c r="C14" s="194">
        <f>'5. sz. mell Önkormányzat'!C14</f>
        <v>14527691</v>
      </c>
      <c r="D14" s="194">
        <f>'5. sz. mell Önkormányzat'!D14</f>
        <v>518287</v>
      </c>
      <c r="E14" s="194">
        <f>'5. sz. mell Önkormányzat'!E14</f>
        <v>518287</v>
      </c>
    </row>
    <row r="15" spans="1:5" s="13" customFormat="1" ht="12" customHeight="1" x14ac:dyDescent="0.2">
      <c r="A15" s="14" t="s">
        <v>25</v>
      </c>
      <c r="B15" s="17" t="s">
        <v>26</v>
      </c>
      <c r="C15" s="193">
        <f>'5. sz. mell Önkormányzat'!C15</f>
        <v>0</v>
      </c>
      <c r="D15" s="190">
        <f>'5. sz. mell Önkormányzat'!D15</f>
        <v>202104</v>
      </c>
      <c r="E15" s="190">
        <f>'5. sz. mell Önkormányzat'!E15</f>
        <v>202104</v>
      </c>
    </row>
    <row r="16" spans="1:5" s="13" customFormat="1" ht="12" customHeight="1" x14ac:dyDescent="0.2">
      <c r="A16" s="11" t="s">
        <v>27</v>
      </c>
      <c r="B16" s="19" t="s">
        <v>28</v>
      </c>
      <c r="C16" s="195">
        <f>C17+C18+C19+C20+C21</f>
        <v>0</v>
      </c>
      <c r="D16" s="195">
        <f>D17+D18+D19+D20+D21+D22</f>
        <v>17317853</v>
      </c>
      <c r="E16" s="195">
        <f>E17+E18+E19+E20+E21+E22</f>
        <v>17317853</v>
      </c>
    </row>
    <row r="17" spans="1:5" s="13" customFormat="1" ht="12.75" x14ac:dyDescent="0.2">
      <c r="A17" s="14" t="s">
        <v>29</v>
      </c>
      <c r="B17" s="15" t="s">
        <v>30</v>
      </c>
      <c r="C17" s="193">
        <f>'5. sz. mell Önkormányzat'!C17</f>
        <v>0</v>
      </c>
      <c r="D17" s="193">
        <f>'5. sz. mell Önkormányzat'!D17</f>
        <v>0</v>
      </c>
      <c r="E17" s="193">
        <f>'5. sz. mell Önkormányzat'!E17</f>
        <v>0</v>
      </c>
    </row>
    <row r="18" spans="1:5" s="13" customFormat="1" ht="12" customHeight="1" x14ac:dyDescent="0.2">
      <c r="A18" s="14" t="s">
        <v>31</v>
      </c>
      <c r="B18" s="15" t="s">
        <v>32</v>
      </c>
      <c r="C18" s="193">
        <f>'5. sz. mell Önkormányzat'!C18</f>
        <v>0</v>
      </c>
      <c r="D18" s="193">
        <f>'5. sz. mell Önkormányzat'!D18</f>
        <v>0</v>
      </c>
      <c r="E18" s="193">
        <f>'5. sz. mell Önkormányzat'!E18</f>
        <v>0</v>
      </c>
    </row>
    <row r="19" spans="1:5" s="13" customFormat="1" ht="12" customHeight="1" x14ac:dyDescent="0.2">
      <c r="A19" s="14" t="s">
        <v>33</v>
      </c>
      <c r="B19" s="15" t="s">
        <v>34</v>
      </c>
      <c r="C19" s="193">
        <f>'5. sz. mell Önkormányzat'!C19</f>
        <v>0</v>
      </c>
      <c r="D19" s="193">
        <f>'5. sz. mell Önkormányzat'!D19</f>
        <v>0</v>
      </c>
      <c r="E19" s="193">
        <f>'5. sz. mell Önkormányzat'!E19</f>
        <v>0</v>
      </c>
    </row>
    <row r="20" spans="1:5" s="13" customFormat="1" ht="12" customHeight="1" x14ac:dyDescent="0.2">
      <c r="A20" s="14" t="s">
        <v>35</v>
      </c>
      <c r="B20" s="15" t="s">
        <v>36</v>
      </c>
      <c r="C20" s="193">
        <f>'5. sz. mell Önkormányzat'!C20</f>
        <v>0</v>
      </c>
      <c r="D20" s="193">
        <f>'5. sz. mell Önkormányzat'!D20</f>
        <v>0</v>
      </c>
      <c r="E20" s="193">
        <f>'5. sz. mell Önkormányzat'!E20</f>
        <v>0</v>
      </c>
    </row>
    <row r="21" spans="1:5" s="13" customFormat="1" ht="12" customHeight="1" x14ac:dyDescent="0.2">
      <c r="A21" s="14" t="s">
        <v>37</v>
      </c>
      <c r="B21" s="15" t="s">
        <v>38</v>
      </c>
      <c r="C21" s="193">
        <f>'5. sz. mell Önkormányzat'!C21</f>
        <v>0</v>
      </c>
      <c r="D21" s="193">
        <f>'5. sz. mell Önkormányzat'!D21</f>
        <v>17106398</v>
      </c>
      <c r="E21" s="193">
        <f>'5. sz. mell Önkormányzat'!E21</f>
        <v>17106398</v>
      </c>
    </row>
    <row r="22" spans="1:5" s="13" customFormat="1" ht="12" customHeight="1" x14ac:dyDescent="0.2">
      <c r="A22" s="14" t="s">
        <v>39</v>
      </c>
      <c r="B22" s="17" t="str">
        <f>'5. sz. mell Önkormányzat'!B22</f>
        <v>Egyéb működési célú támogatások bevételei  ( DIÁK MUNKA TÁM)</v>
      </c>
      <c r="C22" s="193">
        <f>'5. sz. mell Önkormányzat'!C22</f>
        <v>0</v>
      </c>
      <c r="D22" s="190">
        <f>'5. sz. mell Önkormányzat'!D22</f>
        <v>211455</v>
      </c>
      <c r="E22" s="190">
        <f>'5. sz. mell Önkormányzat'!E22</f>
        <v>211455</v>
      </c>
    </row>
    <row r="23" spans="1:5" s="13" customFormat="1" ht="12" customHeight="1" x14ac:dyDescent="0.2">
      <c r="A23" s="11" t="s">
        <v>40</v>
      </c>
      <c r="B23" s="11" t="s">
        <v>41</v>
      </c>
      <c r="C23" s="195">
        <f>SUM(C24:C29)</f>
        <v>0</v>
      </c>
      <c r="D23" s="195"/>
      <c r="E23" s="195">
        <f>SUM(E24:E29)</f>
        <v>0</v>
      </c>
    </row>
    <row r="24" spans="1:5" s="13" customFormat="1" ht="12" customHeight="1" x14ac:dyDescent="0.2">
      <c r="A24" s="14" t="s">
        <v>42</v>
      </c>
      <c r="B24" s="15" t="s">
        <v>43</v>
      </c>
      <c r="C24" s="193">
        <f>'5. sz. mell Önkormányzat'!C24</f>
        <v>0</v>
      </c>
      <c r="D24" s="193">
        <f>'5. sz. mell Önkormányzat'!D24</f>
        <v>0</v>
      </c>
      <c r="E24" s="193">
        <f>'5. sz. mell Önkormányzat'!E24</f>
        <v>0</v>
      </c>
    </row>
    <row r="25" spans="1:5" s="13" customFormat="1" ht="12" customHeight="1" x14ac:dyDescent="0.2">
      <c r="A25" s="14" t="s">
        <v>44</v>
      </c>
      <c r="B25" s="15" t="s">
        <v>45</v>
      </c>
      <c r="C25" s="193">
        <f>'5. sz. mell Önkormányzat'!C25</f>
        <v>0</v>
      </c>
      <c r="D25" s="190"/>
      <c r="E25" s="190"/>
    </row>
    <row r="26" spans="1:5" s="13" customFormat="1" ht="12" customHeight="1" x14ac:dyDescent="0.2">
      <c r="A26" s="14" t="s">
        <v>46</v>
      </c>
      <c r="B26" s="15" t="s">
        <v>47</v>
      </c>
      <c r="C26" s="193">
        <f>'5. sz. mell Önkormányzat'!C26</f>
        <v>0</v>
      </c>
      <c r="D26" s="190"/>
      <c r="E26" s="190"/>
    </row>
    <row r="27" spans="1:5" s="13" customFormat="1" ht="12" customHeight="1" x14ac:dyDescent="0.2">
      <c r="A27" s="14" t="s">
        <v>48</v>
      </c>
      <c r="B27" s="15" t="s">
        <v>49</v>
      </c>
      <c r="C27" s="193">
        <f>'5. sz. mell Önkormányzat'!C27</f>
        <v>0</v>
      </c>
      <c r="D27" s="190"/>
      <c r="E27" s="190"/>
    </row>
    <row r="28" spans="1:5" s="13" customFormat="1" ht="12" customHeight="1" x14ac:dyDescent="0.2">
      <c r="A28" s="14" t="s">
        <v>50</v>
      </c>
      <c r="B28" s="15" t="s">
        <v>51</v>
      </c>
      <c r="C28" s="193">
        <f>'5. sz. mell Önkormányzat'!C28</f>
        <v>0</v>
      </c>
      <c r="D28" s="190"/>
      <c r="E28" s="190"/>
    </row>
    <row r="29" spans="1:5" s="13" customFormat="1" ht="12" customHeight="1" x14ac:dyDescent="0.2">
      <c r="A29" s="21" t="s">
        <v>52</v>
      </c>
      <c r="B29" s="22" t="s">
        <v>53</v>
      </c>
      <c r="C29" s="196"/>
      <c r="D29" s="191"/>
      <c r="E29" s="191"/>
    </row>
    <row r="30" spans="1:5" s="13" customFormat="1" ht="12" customHeight="1" x14ac:dyDescent="0.2">
      <c r="A30" s="11" t="s">
        <v>54</v>
      </c>
      <c r="B30" s="11" t="s">
        <v>55</v>
      </c>
      <c r="C30" s="195">
        <f>C35+C36+C37+C31</f>
        <v>14250000</v>
      </c>
      <c r="D30" s="195">
        <f>D35+D36+D37+D31</f>
        <v>17343579</v>
      </c>
      <c r="E30" s="195">
        <f>E35+E36+E37+E31</f>
        <v>18235711</v>
      </c>
    </row>
    <row r="31" spans="1:5" s="13" customFormat="1" ht="12" customHeight="1" x14ac:dyDescent="0.2">
      <c r="A31" s="14" t="s">
        <v>56</v>
      </c>
      <c r="B31" s="15" t="s">
        <v>57</v>
      </c>
      <c r="C31" s="193">
        <f>SUM(C33+C32+C34)</f>
        <v>10100000</v>
      </c>
      <c r="D31" s="193">
        <f>SUM(D33+D32+D34)</f>
        <v>14246521</v>
      </c>
      <c r="E31" s="193">
        <f>SUM(E33+E32+E34)</f>
        <v>15072038</v>
      </c>
    </row>
    <row r="32" spans="1:5" s="13" customFormat="1" ht="12" customHeight="1" x14ac:dyDescent="0.2">
      <c r="A32" s="14" t="s">
        <v>58</v>
      </c>
      <c r="B32" s="15" t="s">
        <v>59</v>
      </c>
      <c r="C32" s="193">
        <f>'5. sz. mell Önkormányzat'!C32</f>
        <v>1900000</v>
      </c>
      <c r="D32" s="193">
        <f>'5. sz. mell Önkormányzat'!D32</f>
        <v>2223727</v>
      </c>
      <c r="E32" s="193">
        <f>'5. sz. mell Önkormányzat'!E32</f>
        <v>2223727</v>
      </c>
    </row>
    <row r="33" spans="1:5" s="13" customFormat="1" ht="12" customHeight="1" x14ac:dyDescent="0.2">
      <c r="A33" s="14" t="s">
        <v>60</v>
      </c>
      <c r="B33" s="15" t="s">
        <v>61</v>
      </c>
      <c r="C33" s="193">
        <f>'5. sz. mell Önkormányzat'!C33</f>
        <v>0</v>
      </c>
      <c r="D33" s="190"/>
      <c r="E33" s="190"/>
    </row>
    <row r="34" spans="1:5" s="13" customFormat="1" ht="12" customHeight="1" x14ac:dyDescent="0.2">
      <c r="A34" s="14" t="s">
        <v>62</v>
      </c>
      <c r="B34" s="15" t="s">
        <v>63</v>
      </c>
      <c r="C34" s="193">
        <f>'5. sz. mell Önkormányzat'!C34</f>
        <v>8200000</v>
      </c>
      <c r="D34" s="193">
        <f>'5. sz. mell Önkormányzat'!D34</f>
        <v>12022794</v>
      </c>
      <c r="E34" s="193">
        <f>'5. sz. mell Önkormányzat'!E34</f>
        <v>12848311</v>
      </c>
    </row>
    <row r="35" spans="1:5" s="13" customFormat="1" ht="12" customHeight="1" x14ac:dyDescent="0.2">
      <c r="A35" s="14" t="s">
        <v>64</v>
      </c>
      <c r="B35" s="15" t="s">
        <v>65</v>
      </c>
      <c r="C35" s="193">
        <f>'5. sz. mell Önkormányzat'!C35</f>
        <v>2500000</v>
      </c>
      <c r="D35" s="193">
        <f>'5. sz. mell Önkormányzat'!D35</f>
        <v>2378852</v>
      </c>
      <c r="E35" s="193">
        <f>'5. sz. mell Önkormányzat'!E35</f>
        <v>2415183</v>
      </c>
    </row>
    <row r="36" spans="1:5" s="13" customFormat="1" ht="12" customHeight="1" x14ac:dyDescent="0.2">
      <c r="A36" s="14" t="s">
        <v>66</v>
      </c>
      <c r="B36" s="15" t="s">
        <v>67</v>
      </c>
      <c r="C36" s="193">
        <f>'5. sz. mell Önkormányzat'!C36</f>
        <v>100000</v>
      </c>
      <c r="D36" s="193">
        <f>'5. sz. mell Önkormányzat'!D36</f>
        <v>115244</v>
      </c>
      <c r="E36" s="193">
        <f>'5. sz. mell Önkormányzat'!E36</f>
        <v>0</v>
      </c>
    </row>
    <row r="37" spans="1:5" s="13" customFormat="1" ht="12" customHeight="1" x14ac:dyDescent="0.2">
      <c r="A37" s="14" t="s">
        <v>68</v>
      </c>
      <c r="B37" s="15" t="s">
        <v>69</v>
      </c>
      <c r="C37" s="193">
        <f>'5. sz. mell Önkormányzat'!C37</f>
        <v>1550000</v>
      </c>
      <c r="D37" s="193">
        <f>'5. sz. mell Önkormányzat'!D37</f>
        <v>602962</v>
      </c>
      <c r="E37" s="193">
        <f>'5. sz. mell Önkormányzat'!E37</f>
        <v>748490</v>
      </c>
    </row>
    <row r="38" spans="1:5" s="13" customFormat="1" ht="12" customHeight="1" x14ac:dyDescent="0.2">
      <c r="A38" s="11" t="s">
        <v>70</v>
      </c>
      <c r="B38" s="11" t="s">
        <v>71</v>
      </c>
      <c r="C38" s="195">
        <f>SUM(C39:C49)</f>
        <v>2975000</v>
      </c>
      <c r="D38" s="195">
        <f>SUM(D39:D49)</f>
        <v>8357129</v>
      </c>
      <c r="E38" s="195">
        <f>SUM(E39:E49)</f>
        <v>8312173</v>
      </c>
    </row>
    <row r="39" spans="1:5" s="13" customFormat="1" ht="12" customHeight="1" x14ac:dyDescent="0.2">
      <c r="A39" s="14" t="s">
        <v>72</v>
      </c>
      <c r="B39" s="15" t="s">
        <v>73</v>
      </c>
      <c r="C39" s="193">
        <f>'5. sz. mell Önkormányzat'!C39</f>
        <v>0</v>
      </c>
      <c r="D39" s="190"/>
      <c r="E39" s="190"/>
    </row>
    <row r="40" spans="1:5" s="13" customFormat="1" ht="12" customHeight="1" x14ac:dyDescent="0.2">
      <c r="A40" s="14" t="s">
        <v>74</v>
      </c>
      <c r="B40" s="15" t="s">
        <v>75</v>
      </c>
      <c r="C40" s="193">
        <f>'5. sz. mell Önkormányzat'!C40</f>
        <v>2057000</v>
      </c>
      <c r="D40" s="193">
        <f>'5. sz. mell Önkormányzat'!D40</f>
        <v>6151680</v>
      </c>
      <c r="E40" s="193">
        <f>'5. sz. mell Önkormányzat'!E40</f>
        <v>6130578</v>
      </c>
    </row>
    <row r="41" spans="1:5" s="13" customFormat="1" ht="12" customHeight="1" x14ac:dyDescent="0.2">
      <c r="A41" s="14" t="s">
        <v>76</v>
      </c>
      <c r="B41" s="15" t="s">
        <v>77</v>
      </c>
      <c r="C41" s="193">
        <f>'5. sz. mell Önkormányzat'!C41</f>
        <v>0</v>
      </c>
      <c r="D41" s="193">
        <f>'5. sz. mell Önkormányzat'!D41+'Óvoda 6.sz.mell'!D13</f>
        <v>211966</v>
      </c>
      <c r="E41" s="193">
        <f>'5. sz. mell Önkormányzat'!E41+'Óvoda 6.sz.mell'!E13</f>
        <v>188172</v>
      </c>
    </row>
    <row r="42" spans="1:5" s="13" customFormat="1" ht="12" customHeight="1" x14ac:dyDescent="0.2">
      <c r="A42" s="14" t="s">
        <v>78</v>
      </c>
      <c r="B42" s="15" t="s">
        <v>79</v>
      </c>
      <c r="C42" s="193">
        <f>'5. sz. mell Önkormányzat'!C42</f>
        <v>0</v>
      </c>
      <c r="D42" s="193"/>
      <c r="E42" s="193"/>
    </row>
    <row r="43" spans="1:5" s="13" customFormat="1" ht="12" customHeight="1" x14ac:dyDescent="0.2">
      <c r="A43" s="14" t="s">
        <v>80</v>
      </c>
      <c r="B43" s="15" t="s">
        <v>81</v>
      </c>
      <c r="C43" s="193">
        <f>'5. sz. mell Önkormányzat'!C43</f>
        <v>918000</v>
      </c>
      <c r="D43" s="193">
        <f>'5. sz. mell Önkormányzat'!D43</f>
        <v>722470</v>
      </c>
      <c r="E43" s="193">
        <f>'5. sz. mell Önkormányzat'!E43</f>
        <v>722407</v>
      </c>
    </row>
    <row r="44" spans="1:5" s="13" customFormat="1" ht="12" customHeight="1" x14ac:dyDescent="0.2">
      <c r="A44" s="14" t="s">
        <v>82</v>
      </c>
      <c r="B44" s="15" t="s">
        <v>83</v>
      </c>
      <c r="C44" s="193">
        <f>'5. sz. mell Önkormányzat'!C44</f>
        <v>0</v>
      </c>
      <c r="D44" s="193">
        <f>'5. sz. mell Önkormányzat'!D44</f>
        <v>1270157</v>
      </c>
      <c r="E44" s="193">
        <f>'5. sz. mell Önkormányzat'!E44</f>
        <v>1270157</v>
      </c>
    </row>
    <row r="45" spans="1:5" s="13" customFormat="1" ht="12" customHeight="1" x14ac:dyDescent="0.2">
      <c r="A45" s="14" t="s">
        <v>84</v>
      </c>
      <c r="B45" s="15" t="s">
        <v>85</v>
      </c>
      <c r="C45" s="193">
        <f>'5. sz. mell Önkormányzat'!C45</f>
        <v>0</v>
      </c>
      <c r="D45" s="190"/>
      <c r="E45" s="190"/>
    </row>
    <row r="46" spans="1:5" s="13" customFormat="1" ht="12" customHeight="1" x14ac:dyDescent="0.2">
      <c r="A46" s="14" t="s">
        <v>86</v>
      </c>
      <c r="B46" s="15" t="s">
        <v>87</v>
      </c>
      <c r="C46" s="193">
        <f>'5. sz. mell Önkormányzat'!C46</f>
        <v>0</v>
      </c>
      <c r="D46" s="190">
        <f>'5. sz. mell Önkormányzat'!D46+'Óvoda 6.sz.mell'!D18</f>
        <v>856</v>
      </c>
      <c r="E46" s="190">
        <f>'5. sz. mell Önkormányzat'!E46+'Óvoda 6.sz.mell'!E18</f>
        <v>859</v>
      </c>
    </row>
    <row r="47" spans="1:5" s="13" customFormat="1" ht="12" customHeight="1" x14ac:dyDescent="0.2">
      <c r="A47" s="14" t="s">
        <v>88</v>
      </c>
      <c r="B47" s="15" t="s">
        <v>89</v>
      </c>
      <c r="C47" s="193">
        <f>'5. sz. mell Önkormányzat'!C47</f>
        <v>0</v>
      </c>
      <c r="D47" s="190">
        <f>'5. sz. mell Önkormányzat'!D47</f>
        <v>0</v>
      </c>
      <c r="E47" s="190"/>
    </row>
    <row r="48" spans="1:5" s="13" customFormat="1" ht="12" customHeight="1" x14ac:dyDescent="0.2">
      <c r="A48" s="14" t="s">
        <v>90</v>
      </c>
      <c r="B48" s="15" t="s">
        <v>91</v>
      </c>
      <c r="C48" s="193">
        <f>'5. sz. mell Önkormányzat'!C48</f>
        <v>0</v>
      </c>
      <c r="D48" s="193"/>
      <c r="E48" s="193"/>
    </row>
    <row r="49" spans="1:5" s="13" customFormat="1" ht="12" customHeight="1" x14ac:dyDescent="0.2">
      <c r="A49" s="14" t="s">
        <v>92</v>
      </c>
      <c r="B49" s="17" t="s">
        <v>93</v>
      </c>
      <c r="C49" s="193"/>
      <c r="D49" s="193"/>
      <c r="E49" s="193"/>
    </row>
    <row r="50" spans="1:5" s="13" customFormat="1" ht="12" customHeight="1" x14ac:dyDescent="0.2">
      <c r="A50" s="11" t="s">
        <v>94</v>
      </c>
      <c r="B50" s="11" t="s">
        <v>95</v>
      </c>
      <c r="C50" s="195">
        <f>SUM(C51:C55)</f>
        <v>4750000</v>
      </c>
      <c r="D50" s="195">
        <f>SUM(D51:D55)</f>
        <v>0</v>
      </c>
      <c r="E50" s="191"/>
    </row>
    <row r="51" spans="1:5" s="13" customFormat="1" ht="12" customHeight="1" x14ac:dyDescent="0.2">
      <c r="A51" s="14" t="s">
        <v>96</v>
      </c>
      <c r="B51" s="15" t="s">
        <v>97</v>
      </c>
      <c r="C51" s="193">
        <f>'5. sz. mell Önkormányzat'!C51</f>
        <v>0</v>
      </c>
      <c r="D51" s="190"/>
      <c r="E51" s="190"/>
    </row>
    <row r="52" spans="1:5" s="13" customFormat="1" ht="12" customHeight="1" x14ac:dyDescent="0.2">
      <c r="A52" s="14" t="s">
        <v>98</v>
      </c>
      <c r="B52" s="15" t="s">
        <v>99</v>
      </c>
      <c r="C52" s="193">
        <f>'5. sz. mell Önkormányzat'!C52</f>
        <v>4750000</v>
      </c>
      <c r="D52" s="193">
        <f>'5. sz. mell Önkormányzat'!D52</f>
        <v>0</v>
      </c>
      <c r="E52" s="193">
        <f>'5. sz. mell Önkormányzat'!E52</f>
        <v>0</v>
      </c>
    </row>
    <row r="53" spans="1:5" s="13" customFormat="1" ht="12" customHeight="1" x14ac:dyDescent="0.2">
      <c r="A53" s="14" t="s">
        <v>100</v>
      </c>
      <c r="B53" s="15" t="s">
        <v>101</v>
      </c>
      <c r="C53" s="193">
        <f>'5. sz. mell Önkormányzat'!C53</f>
        <v>0</v>
      </c>
      <c r="D53" s="190"/>
      <c r="E53" s="190"/>
    </row>
    <row r="54" spans="1:5" s="13" customFormat="1" ht="12" customHeight="1" x14ac:dyDescent="0.2">
      <c r="A54" s="14" t="s">
        <v>102</v>
      </c>
      <c r="B54" s="15" t="s">
        <v>103</v>
      </c>
      <c r="C54" s="193">
        <f>'5. sz. mell Önkormányzat'!C54</f>
        <v>0</v>
      </c>
      <c r="D54" s="190"/>
      <c r="E54" s="190"/>
    </row>
    <row r="55" spans="1:5" s="13" customFormat="1" ht="12" customHeight="1" x14ac:dyDescent="0.2">
      <c r="A55" s="14" t="s">
        <v>104</v>
      </c>
      <c r="B55" s="17" t="s">
        <v>105</v>
      </c>
      <c r="C55" s="193">
        <f>'5. sz. mell Önkormányzat'!C55</f>
        <v>0</v>
      </c>
      <c r="D55" s="190"/>
      <c r="E55" s="190"/>
    </row>
    <row r="56" spans="1:5" s="13" customFormat="1" ht="12" customHeight="1" x14ac:dyDescent="0.2">
      <c r="A56" s="11" t="s">
        <v>106</v>
      </c>
      <c r="B56" s="11" t="s">
        <v>107</v>
      </c>
      <c r="C56" s="196">
        <f>C57+C58+C59</f>
        <v>0</v>
      </c>
      <c r="D56" s="196">
        <f>D57+D58+D59</f>
        <v>0</v>
      </c>
      <c r="E56" s="196">
        <f>E57+E58+E59</f>
        <v>0</v>
      </c>
    </row>
    <row r="57" spans="1:5" s="13" customFormat="1" ht="12" customHeight="1" x14ac:dyDescent="0.2">
      <c r="A57" s="14" t="s">
        <v>108</v>
      </c>
      <c r="B57" s="15" t="s">
        <v>109</v>
      </c>
      <c r="C57" s="193"/>
      <c r="D57" s="190"/>
      <c r="E57" s="190"/>
    </row>
    <row r="58" spans="1:5" s="13" customFormat="1" ht="12" customHeight="1" x14ac:dyDescent="0.2">
      <c r="A58" s="14" t="s">
        <v>110</v>
      </c>
      <c r="B58" s="15" t="s">
        <v>111</v>
      </c>
      <c r="C58" s="193"/>
      <c r="D58" s="190"/>
      <c r="E58" s="190"/>
    </row>
    <row r="59" spans="1:5" s="13" customFormat="1" ht="12" customHeight="1" x14ac:dyDescent="0.2">
      <c r="A59" s="14" t="s">
        <v>112</v>
      </c>
      <c r="B59" s="15" t="s">
        <v>113</v>
      </c>
      <c r="C59" s="193"/>
      <c r="D59" s="193"/>
      <c r="E59" s="193"/>
    </row>
    <row r="60" spans="1:5" s="13" customFormat="1" ht="12" customHeight="1" x14ac:dyDescent="0.2">
      <c r="A60" s="14" t="s">
        <v>114</v>
      </c>
      <c r="B60" s="17" t="s">
        <v>115</v>
      </c>
      <c r="C60" s="193"/>
      <c r="D60" s="190"/>
      <c r="E60" s="190"/>
    </row>
    <row r="61" spans="1:5" s="13" customFormat="1" ht="12" customHeight="1" x14ac:dyDescent="0.2">
      <c r="A61" s="11" t="s">
        <v>116</v>
      </c>
      <c r="B61" s="19" t="s">
        <v>117</v>
      </c>
      <c r="C61" s="195">
        <f>SUM(C63:C65)</f>
        <v>0</v>
      </c>
      <c r="D61" s="191"/>
      <c r="E61" s="191"/>
    </row>
    <row r="62" spans="1:5" s="13" customFormat="1" ht="12" customHeight="1" x14ac:dyDescent="0.2">
      <c r="A62" s="14" t="s">
        <v>118</v>
      </c>
      <c r="B62" s="15" t="s">
        <v>119</v>
      </c>
      <c r="C62" s="193"/>
      <c r="D62" s="190"/>
      <c r="E62" s="190"/>
    </row>
    <row r="63" spans="1:5" s="13" customFormat="1" ht="12" customHeight="1" x14ac:dyDescent="0.2">
      <c r="A63" s="14" t="s">
        <v>120</v>
      </c>
      <c r="B63" s="15" t="s">
        <v>121</v>
      </c>
      <c r="C63" s="193"/>
      <c r="D63" s="190"/>
      <c r="E63" s="190"/>
    </row>
    <row r="64" spans="1:5" s="13" customFormat="1" ht="12" customHeight="1" x14ac:dyDescent="0.2">
      <c r="A64" s="14" t="s">
        <v>122</v>
      </c>
      <c r="B64" s="15" t="s">
        <v>123</v>
      </c>
      <c r="C64" s="193"/>
      <c r="D64" s="190"/>
      <c r="E64" s="190"/>
    </row>
    <row r="65" spans="1:5" s="13" customFormat="1" ht="12" customHeight="1" x14ac:dyDescent="0.2">
      <c r="A65" s="14" t="s">
        <v>124</v>
      </c>
      <c r="B65" s="17" t="s">
        <v>125</v>
      </c>
      <c r="C65" s="193"/>
      <c r="D65" s="190"/>
      <c r="E65" s="190"/>
    </row>
    <row r="66" spans="1:5" s="13" customFormat="1" ht="12" customHeight="1" x14ac:dyDescent="0.2">
      <c r="A66" s="25" t="s">
        <v>126</v>
      </c>
      <c r="B66" s="26" t="s">
        <v>127</v>
      </c>
      <c r="C66" s="197">
        <f>C9+C16+C23+C30+C38+C50+C56+C61</f>
        <v>106009000</v>
      </c>
      <c r="D66" s="197">
        <f>D9+D16+D23+D30+D38+D50+D56+D61</f>
        <v>111413412</v>
      </c>
      <c r="E66" s="197">
        <f>E9+E16+E23+E30+E38+E50+E56+E61</f>
        <v>112260588</v>
      </c>
    </row>
    <row r="67" spans="1:5" s="13" customFormat="1" ht="12" customHeight="1" x14ac:dyDescent="0.2">
      <c r="A67" s="27" t="s">
        <v>128</v>
      </c>
      <c r="B67" s="19" t="s">
        <v>129</v>
      </c>
      <c r="C67" s="196">
        <f>SUM(C68:C70)</f>
        <v>0</v>
      </c>
      <c r="D67" s="191"/>
      <c r="E67" s="191"/>
    </row>
    <row r="68" spans="1:5" s="13" customFormat="1" ht="12" customHeight="1" x14ac:dyDescent="0.2">
      <c r="A68" s="14" t="s">
        <v>130</v>
      </c>
      <c r="B68" s="15" t="s">
        <v>131</v>
      </c>
      <c r="C68" s="193"/>
      <c r="D68" s="190"/>
      <c r="E68" s="190"/>
    </row>
    <row r="69" spans="1:5" s="13" customFormat="1" ht="12" customHeight="1" x14ac:dyDescent="0.2">
      <c r="A69" s="14" t="s">
        <v>132</v>
      </c>
      <c r="B69" s="15" t="s">
        <v>133</v>
      </c>
      <c r="C69" s="193"/>
      <c r="D69" s="190"/>
      <c r="E69" s="190"/>
    </row>
    <row r="70" spans="1:5" s="13" customFormat="1" ht="12" customHeight="1" x14ac:dyDescent="0.2">
      <c r="A70" s="14" t="s">
        <v>134</v>
      </c>
      <c r="B70" s="28" t="s">
        <v>135</v>
      </c>
      <c r="C70" s="193"/>
      <c r="D70" s="190"/>
      <c r="E70" s="190"/>
    </row>
    <row r="71" spans="1:5" s="13" customFormat="1" ht="12" customHeight="1" x14ac:dyDescent="0.2">
      <c r="A71" s="27" t="s">
        <v>136</v>
      </c>
      <c r="B71" s="19" t="s">
        <v>137</v>
      </c>
      <c r="C71" s="196">
        <f>SUM(C72:C75)</f>
        <v>0</v>
      </c>
      <c r="D71" s="191"/>
      <c r="E71" s="191"/>
    </row>
    <row r="72" spans="1:5" s="13" customFormat="1" ht="12" customHeight="1" x14ac:dyDescent="0.2">
      <c r="A72" s="14" t="s">
        <v>138</v>
      </c>
      <c r="B72" s="15" t="s">
        <v>139</v>
      </c>
      <c r="C72" s="193"/>
      <c r="D72" s="190"/>
      <c r="E72" s="190"/>
    </row>
    <row r="73" spans="1:5" s="13" customFormat="1" ht="12" customHeight="1" x14ac:dyDescent="0.2">
      <c r="A73" s="14" t="s">
        <v>140</v>
      </c>
      <c r="B73" s="15" t="s">
        <v>141</v>
      </c>
      <c r="C73" s="193"/>
      <c r="D73" s="190"/>
      <c r="E73" s="190"/>
    </row>
    <row r="74" spans="1:5" s="13" customFormat="1" ht="12" customHeight="1" x14ac:dyDescent="0.2">
      <c r="A74" s="14" t="s">
        <v>142</v>
      </c>
      <c r="B74" s="15" t="s">
        <v>143</v>
      </c>
      <c r="C74" s="193"/>
      <c r="D74" s="190"/>
      <c r="E74" s="190"/>
    </row>
    <row r="75" spans="1:5" s="13" customFormat="1" ht="12" customHeight="1" x14ac:dyDescent="0.2">
      <c r="A75" s="14" t="s">
        <v>144</v>
      </c>
      <c r="B75" s="17" t="s">
        <v>145</v>
      </c>
      <c r="C75" s="193"/>
      <c r="D75" s="190"/>
      <c r="E75" s="190"/>
    </row>
    <row r="76" spans="1:5" s="13" customFormat="1" ht="12" customHeight="1" x14ac:dyDescent="0.2">
      <c r="A76" s="27" t="s">
        <v>146</v>
      </c>
      <c r="B76" s="19" t="s">
        <v>147</v>
      </c>
      <c r="C76" s="196">
        <f>C78+C77</f>
        <v>0</v>
      </c>
      <c r="D76" s="196">
        <f>D78+D77</f>
        <v>10664587</v>
      </c>
      <c r="E76" s="196">
        <f>E78+E77</f>
        <v>10664587</v>
      </c>
    </row>
    <row r="77" spans="1:5" s="13" customFormat="1" ht="12" customHeight="1" x14ac:dyDescent="0.2">
      <c r="A77" s="14" t="s">
        <v>148</v>
      </c>
      <c r="B77" s="15" t="s">
        <v>149</v>
      </c>
      <c r="C77" s="193"/>
      <c r="D77" s="193">
        <f>'5. sz. mell Önkormányzat'!D77+'Óvoda 6.sz.mell'!D40</f>
        <v>10664587</v>
      </c>
      <c r="E77" s="193">
        <f>'5. sz. mell Önkormányzat'!E77+'Óvoda 6.sz.mell'!E40</f>
        <v>10664587</v>
      </c>
    </row>
    <row r="78" spans="1:5" s="13" customFormat="1" ht="12" customHeight="1" x14ac:dyDescent="0.2">
      <c r="A78" s="14" t="s">
        <v>150</v>
      </c>
      <c r="B78" s="17" t="s">
        <v>151</v>
      </c>
      <c r="C78" s="193"/>
      <c r="D78" s="190"/>
      <c r="E78" s="190"/>
    </row>
    <row r="79" spans="1:5" s="13" customFormat="1" ht="12" customHeight="1" x14ac:dyDescent="0.2">
      <c r="A79" s="27" t="s">
        <v>152</v>
      </c>
      <c r="B79" s="19" t="s">
        <v>153</v>
      </c>
      <c r="C79" s="196">
        <f>SUM(C80:C82)</f>
        <v>0</v>
      </c>
      <c r="D79" s="196">
        <f>SUM(D80:D82)</f>
        <v>2295663</v>
      </c>
      <c r="E79" s="196">
        <f>SUM(E80:E82)</f>
        <v>2295663</v>
      </c>
    </row>
    <row r="80" spans="1:5" s="13" customFormat="1" ht="12" customHeight="1" x14ac:dyDescent="0.2">
      <c r="A80" s="14" t="s">
        <v>154</v>
      </c>
      <c r="B80" s="15" t="s">
        <v>155</v>
      </c>
      <c r="C80" s="193"/>
      <c r="D80" s="190">
        <f>'5. sz. mell Önkormányzat'!D80</f>
        <v>2295663</v>
      </c>
      <c r="E80" s="190">
        <f>'5. sz. mell Önkormányzat'!E80</f>
        <v>2295663</v>
      </c>
    </row>
    <row r="81" spans="1:5" s="13" customFormat="1" ht="12" customHeight="1" x14ac:dyDescent="0.2">
      <c r="A81" s="14" t="s">
        <v>156</v>
      </c>
      <c r="B81" s="15" t="s">
        <v>157</v>
      </c>
      <c r="C81" s="193"/>
      <c r="D81" s="190"/>
      <c r="E81" s="190"/>
    </row>
    <row r="82" spans="1:5" s="13" customFormat="1" ht="12" customHeight="1" x14ac:dyDescent="0.2">
      <c r="A82" s="14" t="s">
        <v>158</v>
      </c>
      <c r="B82" s="17" t="s">
        <v>159</v>
      </c>
      <c r="C82" s="193"/>
      <c r="D82" s="190"/>
      <c r="E82" s="190"/>
    </row>
    <row r="83" spans="1:5" s="13" customFormat="1" ht="12" customHeight="1" x14ac:dyDescent="0.2">
      <c r="A83" s="27" t="s">
        <v>160</v>
      </c>
      <c r="B83" s="19" t="s">
        <v>161</v>
      </c>
      <c r="C83" s="196">
        <f>SUM(C84:C89)</f>
        <v>0</v>
      </c>
      <c r="D83" s="191"/>
      <c r="E83" s="191"/>
    </row>
    <row r="84" spans="1:5" s="13" customFormat="1" ht="12" customHeight="1" x14ac:dyDescent="0.2">
      <c r="A84" s="29" t="s">
        <v>162</v>
      </c>
      <c r="B84" s="15" t="s">
        <v>163</v>
      </c>
      <c r="C84" s="193"/>
      <c r="D84" s="190"/>
      <c r="E84" s="190"/>
    </row>
    <row r="85" spans="1:5" s="13" customFormat="1" ht="12" customHeight="1" x14ac:dyDescent="0.2">
      <c r="A85" s="29" t="s">
        <v>164</v>
      </c>
      <c r="B85" s="15" t="s">
        <v>165</v>
      </c>
      <c r="C85" s="193"/>
      <c r="D85" s="190"/>
      <c r="E85" s="190"/>
    </row>
    <row r="86" spans="1:5" s="13" customFormat="1" ht="12" customHeight="1" x14ac:dyDescent="0.2">
      <c r="A86" s="29" t="s">
        <v>166</v>
      </c>
      <c r="B86" s="15" t="s">
        <v>167</v>
      </c>
      <c r="C86" s="193"/>
      <c r="D86" s="190"/>
      <c r="E86" s="190"/>
    </row>
    <row r="87" spans="1:5" s="13" customFormat="1" ht="12" customHeight="1" x14ac:dyDescent="0.2">
      <c r="A87" s="29" t="s">
        <v>168</v>
      </c>
      <c r="B87" s="17" t="s">
        <v>169</v>
      </c>
      <c r="C87" s="193"/>
      <c r="D87" s="190"/>
      <c r="E87" s="190"/>
    </row>
    <row r="88" spans="1:5" s="13" customFormat="1" ht="12" customHeight="1" x14ac:dyDescent="0.2">
      <c r="A88" s="30" t="s">
        <v>170</v>
      </c>
      <c r="B88" s="31" t="s">
        <v>171</v>
      </c>
      <c r="C88" s="193"/>
      <c r="D88" s="190"/>
      <c r="E88" s="190"/>
    </row>
    <row r="89" spans="1:5" s="13" customFormat="1" ht="13.5" customHeight="1" x14ac:dyDescent="0.2">
      <c r="A89" s="30" t="s">
        <v>172</v>
      </c>
      <c r="B89" s="31" t="s">
        <v>173</v>
      </c>
      <c r="C89" s="193"/>
      <c r="D89" s="190"/>
      <c r="E89" s="190"/>
    </row>
    <row r="90" spans="1:5" s="13" customFormat="1" ht="15.75" customHeight="1" x14ac:dyDescent="0.2">
      <c r="A90" s="27" t="s">
        <v>174</v>
      </c>
      <c r="B90" s="32" t="s">
        <v>175</v>
      </c>
      <c r="C90" s="196">
        <f>C67+C71+C76+C79+C83+C88+C89</f>
        <v>0</v>
      </c>
      <c r="D90" s="196">
        <f>D67+D71+D76+D79+D83+D88+D89</f>
        <v>12960250</v>
      </c>
      <c r="E90" s="196">
        <f>E67+E71+E76+E79+E83+E88+E89</f>
        <v>12960250</v>
      </c>
    </row>
    <row r="91" spans="1:5" s="13" customFormat="1" ht="16.5" customHeight="1" x14ac:dyDescent="0.2">
      <c r="A91" s="33" t="s">
        <v>176</v>
      </c>
      <c r="B91" s="34" t="s">
        <v>177</v>
      </c>
      <c r="C91" s="197">
        <f>C66+C90</f>
        <v>106009000</v>
      </c>
      <c r="D91" s="197">
        <f>D66+D90</f>
        <v>124373662</v>
      </c>
      <c r="E91" s="197">
        <f>E66+E90</f>
        <v>125220838</v>
      </c>
    </row>
    <row r="92" spans="1:5" s="13" customFormat="1" ht="83.25" customHeight="1" x14ac:dyDescent="0.2">
      <c r="A92" s="35"/>
      <c r="B92" s="36"/>
      <c r="C92" s="429"/>
      <c r="D92" s="430"/>
      <c r="E92" s="430"/>
    </row>
    <row r="93" spans="1:5" s="13" customFormat="1" ht="83.25" customHeight="1" x14ac:dyDescent="0.2">
      <c r="A93" s="35"/>
      <c r="B93" s="36"/>
      <c r="C93" s="37"/>
    </row>
    <row r="94" spans="1:5" s="13" customFormat="1" ht="83.25" customHeight="1" x14ac:dyDescent="0.2">
      <c r="A94" s="35"/>
      <c r="B94" s="36"/>
      <c r="C94" s="37"/>
    </row>
    <row r="95" spans="1:5" s="13" customFormat="1" ht="83.25" customHeight="1" x14ac:dyDescent="0.2">
      <c r="A95" s="35"/>
      <c r="B95" s="36"/>
      <c r="C95" s="37"/>
    </row>
    <row r="96" spans="1:5" s="13" customFormat="1" ht="83.25" customHeight="1" x14ac:dyDescent="0.2">
      <c r="A96" s="35"/>
      <c r="B96" s="36"/>
      <c r="C96" s="37"/>
    </row>
    <row r="97" spans="1:254" s="13" customFormat="1" ht="83.25" customHeight="1" x14ac:dyDescent="0.2">
      <c r="A97" s="35"/>
      <c r="B97" s="36"/>
      <c r="C97" s="37"/>
    </row>
    <row r="98" spans="1:254" s="13" customFormat="1" ht="83.25" customHeight="1" x14ac:dyDescent="0.2">
      <c r="A98" s="35"/>
      <c r="B98" s="36"/>
      <c r="C98" s="37"/>
    </row>
    <row r="99" spans="1:254" s="13" customFormat="1" ht="83.25" customHeight="1" x14ac:dyDescent="0.2">
      <c r="A99" s="35"/>
      <c r="B99" s="36"/>
      <c r="C99" s="37"/>
    </row>
    <row r="100" spans="1:254" s="13" customFormat="1" ht="83.25" customHeight="1" x14ac:dyDescent="0.2">
      <c r="A100" s="35"/>
      <c r="B100" s="36"/>
      <c r="C100" s="37"/>
    </row>
    <row r="101" spans="1:254" s="13" customFormat="1" ht="83.25" customHeight="1" x14ac:dyDescent="0.2">
      <c r="A101" s="35"/>
      <c r="B101" s="36"/>
      <c r="C101" s="37"/>
    </row>
    <row r="102" spans="1:254" s="13" customFormat="1" ht="83.25" customHeight="1" x14ac:dyDescent="0.2">
      <c r="A102" s="35"/>
      <c r="B102" s="36"/>
      <c r="C102" s="37"/>
    </row>
    <row r="103" spans="1:254" s="13" customFormat="1" ht="83.25" customHeight="1" x14ac:dyDescent="0.2">
      <c r="A103" s="35"/>
      <c r="B103" s="36"/>
      <c r="C103" s="37"/>
    </row>
    <row r="104" spans="1:254" s="13" customFormat="1" ht="83.25" customHeight="1" x14ac:dyDescent="0.2">
      <c r="A104" s="35"/>
      <c r="B104" s="36"/>
      <c r="C104" s="37"/>
    </row>
    <row r="105" spans="1:254" s="13" customFormat="1" ht="83.25" customHeight="1" x14ac:dyDescent="0.2">
      <c r="A105" s="35"/>
      <c r="B105" s="36"/>
      <c r="C105" s="37"/>
    </row>
    <row r="106" spans="1:254" s="13" customFormat="1" ht="83.25" customHeight="1" x14ac:dyDescent="0.2">
      <c r="A106" s="35"/>
      <c r="B106" s="36"/>
      <c r="C106" s="37"/>
    </row>
    <row r="107" spans="1:254" s="13" customFormat="1" ht="83.25" customHeight="1" x14ac:dyDescent="0.2">
      <c r="A107" s="35"/>
      <c r="B107" s="36"/>
      <c r="C107" s="37"/>
    </row>
    <row r="108" spans="1:254" x14ac:dyDescent="0.25">
      <c r="A108" s="465" t="s">
        <v>178</v>
      </c>
      <c r="B108" s="465"/>
      <c r="C108" s="465"/>
      <c r="D108" s="465"/>
      <c r="E108" s="465"/>
    </row>
    <row r="109" spans="1:254" s="38" customFormat="1" ht="16.5" customHeight="1" x14ac:dyDescent="0.25">
      <c r="A109" s="466" t="s">
        <v>179</v>
      </c>
      <c r="B109" s="466"/>
      <c r="C109" s="467" t="s">
        <v>5</v>
      </c>
      <c r="D109" s="467"/>
      <c r="E109" s="467"/>
    </row>
    <row r="110" spans="1:254" ht="24" x14ac:dyDescent="0.25">
      <c r="A110" s="7" t="s">
        <v>6</v>
      </c>
      <c r="B110" s="7" t="s">
        <v>180</v>
      </c>
      <c r="C110" s="39" t="s">
        <v>8</v>
      </c>
      <c r="D110" s="39" t="s">
        <v>9</v>
      </c>
      <c r="E110" s="39" t="s">
        <v>10</v>
      </c>
    </row>
    <row r="111" spans="1:254" s="10" customFormat="1" ht="12" customHeight="1" x14ac:dyDescent="0.2">
      <c r="A111" s="9" t="s">
        <v>11</v>
      </c>
      <c r="B111" s="9" t="s">
        <v>12</v>
      </c>
      <c r="C111" s="39" t="s">
        <v>13</v>
      </c>
      <c r="D111" s="39" t="s">
        <v>13</v>
      </c>
      <c r="E111" s="39"/>
    </row>
    <row r="112" spans="1:254" s="428" customFormat="1" ht="12" customHeight="1" x14ac:dyDescent="0.2">
      <c r="A112" s="424" t="s">
        <v>14</v>
      </c>
      <c r="B112" s="40" t="s">
        <v>181</v>
      </c>
      <c r="C112" s="425">
        <f>C113+C114+C115+C116+C117+C130</f>
        <v>101259000</v>
      </c>
      <c r="D112" s="426">
        <f>D113+D114+D115+D116+D117+D130</f>
        <v>109104739</v>
      </c>
      <c r="E112" s="425">
        <f>E113+E114+E115+E116+E117+E130</f>
        <v>100599853</v>
      </c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27"/>
      <c r="AI112" s="427"/>
      <c r="AJ112" s="427"/>
      <c r="AK112" s="427"/>
      <c r="AL112" s="427"/>
      <c r="AM112" s="427"/>
      <c r="AN112" s="427"/>
      <c r="AO112" s="427"/>
      <c r="AP112" s="427"/>
      <c r="AQ112" s="427"/>
      <c r="AR112" s="427"/>
      <c r="AS112" s="427"/>
      <c r="AT112" s="427"/>
      <c r="AU112" s="427"/>
      <c r="AV112" s="427"/>
      <c r="AW112" s="427"/>
      <c r="AX112" s="427"/>
      <c r="AY112" s="427"/>
      <c r="AZ112" s="427"/>
      <c r="BA112" s="427"/>
      <c r="BB112" s="427"/>
      <c r="BC112" s="427"/>
      <c r="BD112" s="427"/>
      <c r="BE112" s="427"/>
      <c r="BF112" s="427"/>
      <c r="BG112" s="427"/>
      <c r="BH112" s="427"/>
      <c r="BI112" s="427"/>
      <c r="BJ112" s="427"/>
      <c r="BK112" s="427"/>
      <c r="BL112" s="427"/>
      <c r="BM112" s="427"/>
      <c r="BN112" s="427"/>
      <c r="BO112" s="427"/>
      <c r="BP112" s="427"/>
      <c r="BQ112" s="427"/>
      <c r="BR112" s="427"/>
      <c r="BS112" s="427"/>
      <c r="BT112" s="427"/>
      <c r="BU112" s="427"/>
      <c r="BV112" s="427"/>
      <c r="BW112" s="427"/>
      <c r="BX112" s="427"/>
      <c r="BY112" s="427"/>
      <c r="BZ112" s="427"/>
      <c r="CA112" s="427"/>
      <c r="CB112" s="427"/>
      <c r="CC112" s="427"/>
      <c r="CD112" s="427"/>
      <c r="CE112" s="427"/>
      <c r="CF112" s="427"/>
      <c r="CG112" s="427"/>
      <c r="CH112" s="427"/>
      <c r="CI112" s="427"/>
      <c r="CJ112" s="427"/>
      <c r="CK112" s="427"/>
      <c r="CL112" s="427"/>
      <c r="CM112" s="427"/>
      <c r="CN112" s="427"/>
      <c r="CO112" s="427"/>
      <c r="CP112" s="427"/>
      <c r="CQ112" s="427"/>
      <c r="CR112" s="427"/>
      <c r="CS112" s="427"/>
      <c r="CT112" s="427"/>
      <c r="CU112" s="427"/>
      <c r="CV112" s="427"/>
      <c r="CW112" s="427"/>
      <c r="CX112" s="427"/>
      <c r="CY112" s="427"/>
      <c r="CZ112" s="427"/>
      <c r="DA112" s="427"/>
      <c r="DB112" s="427"/>
      <c r="DC112" s="427"/>
      <c r="DD112" s="427"/>
      <c r="DE112" s="427"/>
      <c r="DF112" s="427"/>
      <c r="DG112" s="427"/>
      <c r="DH112" s="427"/>
      <c r="DI112" s="427"/>
      <c r="DJ112" s="427"/>
      <c r="DK112" s="427"/>
      <c r="DL112" s="427"/>
      <c r="DM112" s="427"/>
      <c r="DN112" s="427"/>
      <c r="DO112" s="427"/>
      <c r="DP112" s="427"/>
      <c r="DQ112" s="427"/>
      <c r="DR112" s="427"/>
      <c r="DS112" s="427"/>
      <c r="DT112" s="427"/>
      <c r="DU112" s="427"/>
      <c r="DV112" s="427"/>
      <c r="DW112" s="427"/>
      <c r="DX112" s="427"/>
      <c r="DY112" s="427"/>
      <c r="DZ112" s="427"/>
      <c r="EA112" s="427"/>
      <c r="EB112" s="427"/>
      <c r="EC112" s="427"/>
      <c r="ED112" s="427"/>
      <c r="EE112" s="427"/>
      <c r="EF112" s="427"/>
      <c r="EG112" s="427"/>
      <c r="EH112" s="427"/>
      <c r="EI112" s="427"/>
      <c r="EJ112" s="427"/>
      <c r="EK112" s="427"/>
      <c r="EL112" s="427"/>
      <c r="EM112" s="427"/>
      <c r="EN112" s="427"/>
      <c r="EO112" s="427"/>
      <c r="EP112" s="427"/>
      <c r="EQ112" s="427"/>
      <c r="ER112" s="427"/>
      <c r="ES112" s="427"/>
      <c r="ET112" s="427"/>
      <c r="EU112" s="427"/>
      <c r="EV112" s="427"/>
      <c r="EW112" s="427"/>
      <c r="EX112" s="427"/>
      <c r="EY112" s="427"/>
      <c r="EZ112" s="427"/>
      <c r="FA112" s="427"/>
      <c r="FB112" s="427"/>
      <c r="FC112" s="427"/>
      <c r="FD112" s="427"/>
      <c r="FE112" s="427"/>
      <c r="FF112" s="427"/>
      <c r="FG112" s="427"/>
      <c r="FH112" s="427"/>
      <c r="FI112" s="427"/>
      <c r="FJ112" s="427"/>
      <c r="FK112" s="427"/>
      <c r="FL112" s="427"/>
      <c r="FM112" s="427"/>
      <c r="FN112" s="427"/>
      <c r="FO112" s="427"/>
      <c r="FP112" s="427"/>
      <c r="FQ112" s="427"/>
      <c r="FR112" s="427"/>
      <c r="FS112" s="427"/>
      <c r="FT112" s="427"/>
      <c r="FU112" s="427"/>
      <c r="FV112" s="427"/>
      <c r="FW112" s="427"/>
      <c r="FX112" s="427"/>
      <c r="FY112" s="427"/>
      <c r="FZ112" s="427"/>
      <c r="GA112" s="427"/>
      <c r="GB112" s="427"/>
      <c r="GC112" s="427"/>
      <c r="GD112" s="427"/>
      <c r="GE112" s="427"/>
      <c r="GF112" s="427"/>
      <c r="GG112" s="427"/>
      <c r="GH112" s="427"/>
      <c r="GI112" s="427"/>
      <c r="GJ112" s="427"/>
      <c r="GK112" s="427"/>
      <c r="GL112" s="427"/>
      <c r="GM112" s="427"/>
      <c r="GN112" s="427"/>
      <c r="GO112" s="427"/>
      <c r="GP112" s="427"/>
      <c r="GQ112" s="427"/>
      <c r="GR112" s="427"/>
      <c r="GS112" s="427"/>
      <c r="GT112" s="427"/>
      <c r="GU112" s="427"/>
      <c r="GV112" s="427"/>
      <c r="GW112" s="427"/>
      <c r="GX112" s="427"/>
      <c r="GY112" s="427"/>
      <c r="GZ112" s="427"/>
      <c r="HA112" s="427"/>
      <c r="HB112" s="427"/>
      <c r="HC112" s="427"/>
      <c r="HD112" s="427"/>
      <c r="HE112" s="427"/>
      <c r="HF112" s="427"/>
      <c r="HG112" s="427"/>
      <c r="HH112" s="427"/>
      <c r="HI112" s="427"/>
      <c r="HJ112" s="427"/>
      <c r="HK112" s="427"/>
      <c r="HL112" s="427"/>
      <c r="HM112" s="427"/>
      <c r="HN112" s="427"/>
      <c r="HO112" s="427"/>
      <c r="HP112" s="427"/>
      <c r="HQ112" s="427"/>
      <c r="HR112" s="427"/>
      <c r="HS112" s="427"/>
      <c r="HT112" s="427"/>
      <c r="HU112" s="427"/>
      <c r="HV112" s="427"/>
      <c r="HW112" s="427"/>
      <c r="HX112" s="427"/>
      <c r="HY112" s="427"/>
      <c r="HZ112" s="427"/>
      <c r="IA112" s="427"/>
      <c r="IB112" s="427"/>
      <c r="IC112" s="427"/>
      <c r="ID112" s="427"/>
      <c r="IE112" s="427"/>
      <c r="IF112" s="427"/>
      <c r="IG112" s="427"/>
      <c r="IH112" s="427"/>
      <c r="II112" s="427"/>
      <c r="IJ112" s="427"/>
      <c r="IK112" s="427"/>
      <c r="IL112" s="427"/>
      <c r="IM112" s="427"/>
      <c r="IN112" s="427"/>
      <c r="IO112" s="427"/>
      <c r="IP112" s="427"/>
      <c r="IQ112" s="427"/>
      <c r="IR112" s="427"/>
      <c r="IS112" s="427"/>
      <c r="IT112" s="427"/>
    </row>
    <row r="113" spans="1:10" ht="12" customHeight="1" x14ac:dyDescent="0.25">
      <c r="A113" s="14" t="s">
        <v>16</v>
      </c>
      <c r="B113" s="41" t="s">
        <v>182</v>
      </c>
      <c r="C113" s="16">
        <f>'5. sz. mell Önkormányzat'!C97+'Óvoda 6.sz.mell'!C48</f>
        <v>33764000</v>
      </c>
      <c r="D113" s="193">
        <f>'5. sz. mell Önkormányzat'!D97+'Óvoda 6.sz.mell'!D48</f>
        <v>48272703</v>
      </c>
      <c r="E113" s="16">
        <f>'5. sz. mell Önkormányzat'!E97+'Óvoda 6.sz.mell'!E48</f>
        <v>47853306</v>
      </c>
    </row>
    <row r="114" spans="1:10" ht="12" customHeight="1" x14ac:dyDescent="0.25">
      <c r="A114" s="14" t="s">
        <v>18</v>
      </c>
      <c r="B114" s="41" t="s">
        <v>183</v>
      </c>
      <c r="C114" s="16">
        <f>'5. sz. mell Önkormányzat'!C98+'Óvoda 6.sz.mell'!C49</f>
        <v>9131000</v>
      </c>
      <c r="D114" s="193">
        <f>'5. sz. mell Önkormányzat'!D98+'Óvoda 6.sz.mell'!D49</f>
        <v>11297082</v>
      </c>
      <c r="E114" s="16">
        <f>'5. sz. mell Önkormányzat'!E98+'Óvoda 6.sz.mell'!E49</f>
        <v>11090782</v>
      </c>
    </row>
    <row r="115" spans="1:10" ht="12" customHeight="1" x14ac:dyDescent="0.25">
      <c r="A115" s="14" t="s">
        <v>20</v>
      </c>
      <c r="B115" s="41" t="s">
        <v>184</v>
      </c>
      <c r="C115" s="16">
        <f>'5. sz. mell Önkormányzat'!C99+'Óvoda 6.sz.mell'!C50</f>
        <v>41641000</v>
      </c>
      <c r="D115" s="193">
        <f>'5. sz. mell Önkormányzat'!D99+'Óvoda 6.sz.mell'!D50</f>
        <v>28589332</v>
      </c>
      <c r="E115" s="16">
        <f>'5. sz. mell Önkormányzat'!E99+'Óvoda 6.sz.mell'!E50</f>
        <v>26719761</v>
      </c>
    </row>
    <row r="116" spans="1:10" ht="12" customHeight="1" x14ac:dyDescent="0.25">
      <c r="A116" s="14" t="s">
        <v>22</v>
      </c>
      <c r="B116" s="41" t="s">
        <v>185</v>
      </c>
      <c r="C116" s="16">
        <f>'5. sz. mell Önkormányzat'!C100+'Óvoda 6.sz.mell'!C51</f>
        <v>6901000</v>
      </c>
      <c r="D116" s="193">
        <f>'5. sz. mell Önkormányzat'!D100+'Óvoda 6.sz.mell'!D51</f>
        <v>8385336</v>
      </c>
      <c r="E116" s="16">
        <f>'5. sz. mell Önkormányzat'!E100+'Óvoda 6.sz.mell'!E51</f>
        <v>8385336</v>
      </c>
    </row>
    <row r="117" spans="1:10" ht="12" customHeight="1" x14ac:dyDescent="0.25">
      <c r="A117" s="21" t="s">
        <v>186</v>
      </c>
      <c r="B117" s="42" t="s">
        <v>187</v>
      </c>
      <c r="C117" s="23">
        <f>C124+C129+C123</f>
        <v>7822000</v>
      </c>
      <c r="D117" s="196">
        <f>D124+D129+D123+D118</f>
        <v>8889708</v>
      </c>
      <c r="E117" s="23">
        <f>E124+E129+E123+E118</f>
        <v>6550668</v>
      </c>
    </row>
    <row r="118" spans="1:10" ht="12" customHeight="1" x14ac:dyDescent="0.25">
      <c r="A118" s="14" t="s">
        <v>25</v>
      </c>
      <c r="B118" s="41" t="s">
        <v>188</v>
      </c>
      <c r="C118" s="16"/>
      <c r="D118" s="190">
        <f>'5. sz. mell Önkormányzat'!D102</f>
        <v>7550</v>
      </c>
      <c r="E118" s="18">
        <f>'5. sz. mell Önkormányzat'!E102</f>
        <v>7550</v>
      </c>
    </row>
    <row r="119" spans="1:10" ht="12" customHeight="1" x14ac:dyDescent="0.25">
      <c r="A119" s="14" t="s">
        <v>189</v>
      </c>
      <c r="B119" s="43" t="s">
        <v>190</v>
      </c>
      <c r="C119" s="16"/>
      <c r="D119" s="190"/>
      <c r="E119" s="18"/>
    </row>
    <row r="120" spans="1:10" ht="12" customHeight="1" x14ac:dyDescent="0.25">
      <c r="A120" s="14" t="s">
        <v>191</v>
      </c>
      <c r="B120" s="43" t="s">
        <v>192</v>
      </c>
      <c r="C120" s="16"/>
      <c r="D120" s="190"/>
      <c r="E120" s="18"/>
    </row>
    <row r="121" spans="1:10" ht="12" customHeight="1" x14ac:dyDescent="0.25">
      <c r="A121" s="14" t="s">
        <v>193</v>
      </c>
      <c r="B121" s="44" t="s">
        <v>194</v>
      </c>
      <c r="C121" s="16"/>
      <c r="D121" s="190"/>
      <c r="E121" s="18"/>
    </row>
    <row r="122" spans="1:10" ht="12" customHeight="1" x14ac:dyDescent="0.25">
      <c r="A122" s="14" t="s">
        <v>195</v>
      </c>
      <c r="B122" s="43" t="s">
        <v>196</v>
      </c>
      <c r="C122" s="16"/>
      <c r="D122" s="190"/>
      <c r="E122" s="18"/>
    </row>
    <row r="123" spans="1:10" ht="12" customHeight="1" x14ac:dyDescent="0.25">
      <c r="A123" s="14" t="s">
        <v>197</v>
      </c>
      <c r="B123" s="43" t="s">
        <v>198</v>
      </c>
      <c r="C123" s="16"/>
      <c r="D123" s="190"/>
      <c r="E123" s="18"/>
    </row>
    <row r="124" spans="1:10" ht="12" customHeight="1" x14ac:dyDescent="0.25">
      <c r="A124" s="14" t="s">
        <v>199</v>
      </c>
      <c r="B124" s="44" t="s">
        <v>200</v>
      </c>
      <c r="C124" s="16">
        <f>'5. sz. mell Önkormányzat'!C108</f>
        <v>5422000</v>
      </c>
      <c r="D124" s="193">
        <f>'5. sz. mell Önkormányzat'!D108</f>
        <v>6482158</v>
      </c>
      <c r="E124" s="16">
        <f>'5. sz. mell Önkormányzat'!E108</f>
        <v>6482158</v>
      </c>
    </row>
    <row r="125" spans="1:10" ht="12" customHeight="1" x14ac:dyDescent="0.25">
      <c r="A125" s="14" t="s">
        <v>201</v>
      </c>
      <c r="B125" s="44" t="s">
        <v>202</v>
      </c>
      <c r="C125" s="16"/>
      <c r="D125" s="190"/>
      <c r="E125" s="18"/>
    </row>
    <row r="126" spans="1:10" ht="12" customHeight="1" x14ac:dyDescent="0.25">
      <c r="A126" s="14" t="s">
        <v>203</v>
      </c>
      <c r="B126" s="43" t="s">
        <v>204</v>
      </c>
      <c r="C126" s="16"/>
      <c r="D126" s="190"/>
      <c r="E126" s="18"/>
    </row>
    <row r="127" spans="1:10" ht="12" customHeight="1" x14ac:dyDescent="0.25">
      <c r="A127" s="14" t="s">
        <v>205</v>
      </c>
      <c r="B127" s="43" t="s">
        <v>206</v>
      </c>
      <c r="C127" s="16"/>
      <c r="D127" s="190"/>
      <c r="E127" s="18"/>
    </row>
    <row r="128" spans="1:10" ht="12" customHeight="1" x14ac:dyDescent="0.25">
      <c r="A128" s="14" t="s">
        <v>207</v>
      </c>
      <c r="B128" s="43" t="s">
        <v>208</v>
      </c>
      <c r="C128" s="16"/>
      <c r="D128" s="190"/>
      <c r="E128" s="18"/>
      <c r="G128" s="45"/>
      <c r="H128" s="45"/>
      <c r="I128" s="45"/>
      <c r="J128" s="45"/>
    </row>
    <row r="129" spans="1:10" ht="12" customHeight="1" x14ac:dyDescent="0.25">
      <c r="A129" s="14" t="s">
        <v>209</v>
      </c>
      <c r="B129" s="43" t="s">
        <v>210</v>
      </c>
      <c r="C129" s="16">
        <f>'5. sz. mell Önkormányzat'!C113</f>
        <v>2400000</v>
      </c>
      <c r="D129" s="193">
        <f>'5. sz. mell Önkormányzat'!D113</f>
        <v>2400000</v>
      </c>
      <c r="E129" s="16">
        <f>'5. sz. mell Önkormányzat'!E113</f>
        <v>60960</v>
      </c>
      <c r="G129" s="45"/>
      <c r="H129" s="45"/>
      <c r="I129" s="45"/>
      <c r="J129" s="45"/>
    </row>
    <row r="130" spans="1:10" ht="12" customHeight="1" x14ac:dyDescent="0.25">
      <c r="A130" s="21" t="s">
        <v>211</v>
      </c>
      <c r="B130" s="42" t="s">
        <v>212</v>
      </c>
      <c r="C130" s="20">
        <f>C132+C131</f>
        <v>2000000</v>
      </c>
      <c r="D130" s="195">
        <f>D132+D131</f>
        <v>3670578</v>
      </c>
      <c r="E130" s="20">
        <f>E132+E131</f>
        <v>0</v>
      </c>
      <c r="G130" s="45"/>
      <c r="H130" s="45"/>
      <c r="I130" s="45"/>
      <c r="J130" s="45"/>
    </row>
    <row r="131" spans="1:10" ht="12" customHeight="1" x14ac:dyDescent="0.25">
      <c r="A131" s="14" t="s">
        <v>213</v>
      </c>
      <c r="B131" s="41" t="s">
        <v>214</v>
      </c>
      <c r="C131" s="16">
        <f>'5. sz. mell Önkormányzat'!C115</f>
        <v>1000000</v>
      </c>
      <c r="D131" s="193">
        <f>'5. sz. mell Önkormányzat'!D115</f>
        <v>857554</v>
      </c>
      <c r="E131" s="16"/>
      <c r="G131" s="45"/>
      <c r="H131" s="45"/>
      <c r="I131" s="45"/>
      <c r="J131" s="45"/>
    </row>
    <row r="132" spans="1:10" ht="12" customHeight="1" x14ac:dyDescent="0.25">
      <c r="A132" s="14" t="s">
        <v>215</v>
      </c>
      <c r="B132" s="43" t="s">
        <v>437</v>
      </c>
      <c r="C132" s="16">
        <f>'5. sz. mell Önkormányzat'!C116</f>
        <v>1000000</v>
      </c>
      <c r="D132" s="193">
        <f>'5. sz. mell Önkormányzat'!D116</f>
        <v>2813024</v>
      </c>
      <c r="E132" s="16"/>
      <c r="G132" s="45"/>
      <c r="H132" s="45"/>
      <c r="I132" s="45"/>
      <c r="J132" s="45"/>
    </row>
    <row r="133" spans="1:10" ht="12" customHeight="1" x14ac:dyDescent="0.25">
      <c r="A133" s="11" t="s">
        <v>27</v>
      </c>
      <c r="B133" s="40" t="s">
        <v>216</v>
      </c>
      <c r="C133" s="12">
        <f>C134+C136+C138</f>
        <v>4750000</v>
      </c>
      <c r="D133" s="192">
        <f>D134+D136+D138</f>
        <v>10533831</v>
      </c>
      <c r="E133" s="12">
        <f>E134+E136+E138</f>
        <v>8893205</v>
      </c>
      <c r="G133" s="45"/>
      <c r="H133" s="45"/>
      <c r="I133" s="45"/>
      <c r="J133" s="45"/>
    </row>
    <row r="134" spans="1:10" ht="12" customHeight="1" x14ac:dyDescent="0.25">
      <c r="A134" s="14" t="s">
        <v>29</v>
      </c>
      <c r="B134" s="41" t="s">
        <v>217</v>
      </c>
      <c r="C134" s="16">
        <f>C135</f>
        <v>4000000</v>
      </c>
      <c r="D134" s="193">
        <f>D135</f>
        <v>4715085</v>
      </c>
      <c r="E134" s="16">
        <f>E135</f>
        <v>3074459</v>
      </c>
      <c r="G134" s="45"/>
      <c r="H134" s="45"/>
      <c r="I134" s="45"/>
      <c r="J134" s="45"/>
    </row>
    <row r="135" spans="1:10" ht="12" customHeight="1" x14ac:dyDescent="0.25">
      <c r="A135" s="14" t="s">
        <v>31</v>
      </c>
      <c r="B135" s="41" t="str">
        <f>'5. sz. mell Önkormányzat'!B119</f>
        <v xml:space="preserve">  Pályázati önrész</v>
      </c>
      <c r="C135" s="16">
        <f>'5. sz. mell Önkormányzat'!C119</f>
        <v>4000000</v>
      </c>
      <c r="D135" s="193">
        <f>'5. sz. mell Önkormányzat'!D119+'Óvoda 6.sz.mell'!D54</f>
        <v>4715085</v>
      </c>
      <c r="E135" s="16">
        <f>'5. sz. mell Önkormányzat'!E119+'Óvoda 6.sz.mell'!E54</f>
        <v>3074459</v>
      </c>
      <c r="G135" s="45"/>
      <c r="H135" s="45"/>
      <c r="I135" s="45"/>
      <c r="J135" s="45"/>
    </row>
    <row r="136" spans="1:10" ht="12" customHeight="1" x14ac:dyDescent="0.25">
      <c r="A136" s="14" t="s">
        <v>33</v>
      </c>
      <c r="B136" s="41" t="s">
        <v>218</v>
      </c>
      <c r="C136" s="16">
        <f>C137</f>
        <v>0</v>
      </c>
      <c r="D136" s="193">
        <f>'5. sz. mell Önkormányzat'!D120</f>
        <v>5068746</v>
      </c>
      <c r="E136" s="16">
        <f>'5. sz. mell Önkormányzat'!E120</f>
        <v>5068746</v>
      </c>
      <c r="G136" s="45"/>
      <c r="H136" s="45"/>
      <c r="I136" s="45"/>
      <c r="J136" s="45"/>
    </row>
    <row r="137" spans="1:10" ht="12" customHeight="1" x14ac:dyDescent="0.25">
      <c r="A137" s="14" t="s">
        <v>35</v>
      </c>
      <c r="B137" s="168" t="s">
        <v>436</v>
      </c>
      <c r="C137" s="16"/>
      <c r="D137" s="193"/>
      <c r="E137" s="16"/>
      <c r="G137" s="45"/>
      <c r="H137" s="45"/>
      <c r="I137" s="45"/>
      <c r="J137" s="45"/>
    </row>
    <row r="138" spans="1:10" ht="12" customHeight="1" x14ac:dyDescent="0.25">
      <c r="A138" s="14" t="s">
        <v>37</v>
      </c>
      <c r="B138" s="17" t="s">
        <v>220</v>
      </c>
      <c r="C138" s="16">
        <f>C139+C140+C141+C146</f>
        <v>750000</v>
      </c>
      <c r="D138" s="193">
        <f>D139+D140+D141+D146</f>
        <v>750000</v>
      </c>
      <c r="E138" s="16">
        <f>E139+E140+E141+E146</f>
        <v>750000</v>
      </c>
    </row>
    <row r="139" spans="1:10" ht="12" customHeight="1" x14ac:dyDescent="0.25">
      <c r="A139" s="14" t="s">
        <v>39</v>
      </c>
      <c r="B139" s="17" t="s">
        <v>221</v>
      </c>
      <c r="C139" s="16"/>
      <c r="D139" s="190"/>
      <c r="E139" s="18"/>
    </row>
    <row r="140" spans="1:10" ht="12" customHeight="1" x14ac:dyDescent="0.25">
      <c r="A140" s="14" t="s">
        <v>222</v>
      </c>
      <c r="B140" s="43" t="s">
        <v>223</v>
      </c>
      <c r="C140" s="16"/>
      <c r="D140" s="190"/>
      <c r="E140" s="18"/>
    </row>
    <row r="141" spans="1:10" x14ac:dyDescent="0.25">
      <c r="A141" s="14" t="s">
        <v>224</v>
      </c>
      <c r="B141" s="43" t="s">
        <v>225</v>
      </c>
      <c r="C141" s="16">
        <f>'5. sz. mell Önkormányzat'!C122</f>
        <v>750000</v>
      </c>
      <c r="D141" s="193">
        <f>'5. sz. mell Önkormányzat'!D122</f>
        <v>750000</v>
      </c>
      <c r="E141" s="16">
        <f>'5. sz. mell Önkormányzat'!E122</f>
        <v>750000</v>
      </c>
    </row>
    <row r="142" spans="1:10" ht="12" customHeight="1" x14ac:dyDescent="0.25">
      <c r="A142" s="14" t="s">
        <v>226</v>
      </c>
      <c r="B142" s="43" t="s">
        <v>227</v>
      </c>
      <c r="C142" s="16"/>
      <c r="D142" s="190"/>
      <c r="E142" s="18"/>
    </row>
    <row r="143" spans="1:10" ht="12" customHeight="1" x14ac:dyDescent="0.25">
      <c r="A143" s="14" t="s">
        <v>228</v>
      </c>
      <c r="B143" s="43" t="s">
        <v>229</v>
      </c>
      <c r="C143" s="16"/>
      <c r="D143" s="190"/>
      <c r="E143" s="18"/>
      <c r="H143" s="13"/>
    </row>
    <row r="144" spans="1:10" ht="12" customHeight="1" x14ac:dyDescent="0.25">
      <c r="A144" s="14" t="s">
        <v>230</v>
      </c>
      <c r="B144" s="43" t="s">
        <v>204</v>
      </c>
      <c r="C144" s="16"/>
      <c r="D144" s="190"/>
      <c r="E144" s="18"/>
      <c r="H144" s="13"/>
    </row>
    <row r="145" spans="1:8" ht="12" customHeight="1" x14ac:dyDescent="0.25">
      <c r="A145" s="14" t="s">
        <v>231</v>
      </c>
      <c r="B145" s="43" t="s">
        <v>232</v>
      </c>
      <c r="C145" s="16"/>
      <c r="D145" s="190"/>
      <c r="E145" s="18"/>
      <c r="H145" s="13"/>
    </row>
    <row r="146" spans="1:8" x14ac:dyDescent="0.25">
      <c r="A146" s="14" t="s">
        <v>233</v>
      </c>
      <c r="B146" s="43" t="s">
        <v>234</v>
      </c>
      <c r="C146" s="16"/>
      <c r="D146" s="190"/>
      <c r="E146" s="18"/>
      <c r="H146" s="13"/>
    </row>
    <row r="147" spans="1:8" ht="12" customHeight="1" x14ac:dyDescent="0.25">
      <c r="A147" s="26" t="s">
        <v>40</v>
      </c>
      <c r="B147" s="26" t="s">
        <v>235</v>
      </c>
      <c r="C147" s="461">
        <f>+C112+C133</f>
        <v>106009000</v>
      </c>
      <c r="D147" s="462">
        <f>+D112+D133</f>
        <v>119638570</v>
      </c>
      <c r="E147" s="461">
        <f>+E112+E133</f>
        <v>109493058</v>
      </c>
      <c r="H147" s="13"/>
    </row>
    <row r="148" spans="1:8" ht="12" customHeight="1" x14ac:dyDescent="0.25">
      <c r="A148" s="11" t="s">
        <v>236</v>
      </c>
      <c r="B148" s="11" t="s">
        <v>237</v>
      </c>
      <c r="C148" s="12">
        <f>+C149+C150+C151</f>
        <v>0</v>
      </c>
      <c r="D148" s="192">
        <f>+D149+D150+D151</f>
        <v>0</v>
      </c>
      <c r="E148" s="12">
        <f>+E149+E150+E151</f>
        <v>0</v>
      </c>
      <c r="H148" s="13"/>
    </row>
    <row r="149" spans="1:8" ht="12" customHeight="1" x14ac:dyDescent="0.25">
      <c r="A149" s="14" t="s">
        <v>56</v>
      </c>
      <c r="B149" s="41" t="s">
        <v>238</v>
      </c>
      <c r="C149" s="16"/>
      <c r="D149" s="190"/>
      <c r="E149" s="18"/>
    </row>
    <row r="150" spans="1:8" ht="12" customHeight="1" x14ac:dyDescent="0.25">
      <c r="A150" s="14" t="s">
        <v>64</v>
      </c>
      <c r="B150" s="41" t="s">
        <v>239</v>
      </c>
      <c r="C150" s="16"/>
      <c r="D150" s="190"/>
      <c r="E150" s="18"/>
    </row>
    <row r="151" spans="1:8" ht="12" customHeight="1" x14ac:dyDescent="0.25">
      <c r="A151" s="14" t="s">
        <v>66</v>
      </c>
      <c r="B151" s="41" t="s">
        <v>240</v>
      </c>
      <c r="C151" s="16"/>
      <c r="D151" s="193"/>
      <c r="E151" s="16"/>
    </row>
    <row r="152" spans="1:8" ht="12" customHeight="1" x14ac:dyDescent="0.25">
      <c r="A152" s="11" t="s">
        <v>70</v>
      </c>
      <c r="B152" s="11" t="s">
        <v>241</v>
      </c>
      <c r="C152" s="12">
        <f>SUM(C153:C158)</f>
        <v>0</v>
      </c>
      <c r="D152" s="191"/>
      <c r="E152" s="24"/>
    </row>
    <row r="153" spans="1:8" ht="12" customHeight="1" x14ac:dyDescent="0.25">
      <c r="A153" s="14" t="s">
        <v>72</v>
      </c>
      <c r="B153" s="41" t="s">
        <v>242</v>
      </c>
      <c r="C153" s="16"/>
      <c r="D153" s="190"/>
      <c r="E153" s="18"/>
    </row>
    <row r="154" spans="1:8" ht="12" customHeight="1" x14ac:dyDescent="0.25">
      <c r="A154" s="14" t="s">
        <v>74</v>
      </c>
      <c r="B154" s="41" t="s">
        <v>243</v>
      </c>
      <c r="C154" s="16"/>
      <c r="D154" s="190"/>
      <c r="E154" s="18"/>
    </row>
    <row r="155" spans="1:8" ht="12" customHeight="1" x14ac:dyDescent="0.25">
      <c r="A155" s="14" t="s">
        <v>76</v>
      </c>
      <c r="B155" s="41" t="s">
        <v>244</v>
      </c>
      <c r="C155" s="16"/>
      <c r="D155" s="190"/>
      <c r="E155" s="18"/>
    </row>
    <row r="156" spans="1:8" ht="12" customHeight="1" x14ac:dyDescent="0.25">
      <c r="A156" s="14" t="s">
        <v>78</v>
      </c>
      <c r="B156" s="41" t="s">
        <v>245</v>
      </c>
      <c r="C156" s="16"/>
      <c r="D156" s="190"/>
      <c r="E156" s="18"/>
    </row>
    <row r="157" spans="1:8" ht="12" customHeight="1" x14ac:dyDescent="0.25">
      <c r="A157" s="14" t="s">
        <v>80</v>
      </c>
      <c r="B157" s="41" t="s">
        <v>246</v>
      </c>
      <c r="C157" s="16"/>
      <c r="D157" s="190"/>
      <c r="E157" s="18"/>
    </row>
    <row r="158" spans="1:8" ht="12" customHeight="1" x14ac:dyDescent="0.25">
      <c r="A158" s="14" t="s">
        <v>82</v>
      </c>
      <c r="B158" s="41" t="s">
        <v>247</v>
      </c>
      <c r="C158" s="16"/>
      <c r="D158" s="190"/>
      <c r="E158" s="18"/>
    </row>
    <row r="159" spans="1:8" ht="12" customHeight="1" x14ac:dyDescent="0.25">
      <c r="A159" s="11" t="s">
        <v>94</v>
      </c>
      <c r="B159" s="11" t="s">
        <v>248</v>
      </c>
      <c r="C159" s="12">
        <f>+C160+C161+C162+C163</f>
        <v>0</v>
      </c>
      <c r="D159" s="192">
        <f>+D160+D161+D162+D163</f>
        <v>4735092</v>
      </c>
      <c r="E159" s="12">
        <f>+E160+E161+E162+E163</f>
        <v>2439429</v>
      </c>
    </row>
    <row r="160" spans="1:8" ht="12" customHeight="1" x14ac:dyDescent="0.25">
      <c r="A160" s="14" t="s">
        <v>96</v>
      </c>
      <c r="B160" s="41" t="s">
        <v>249</v>
      </c>
      <c r="C160" s="16"/>
      <c r="D160" s="190"/>
      <c r="E160" s="18"/>
    </row>
    <row r="161" spans="1:8" ht="12" customHeight="1" x14ac:dyDescent="0.25">
      <c r="A161" s="14" t="s">
        <v>98</v>
      </c>
      <c r="B161" s="41" t="s">
        <v>250</v>
      </c>
      <c r="C161" s="16"/>
      <c r="D161" s="190">
        <f>'5. sz. mell Önkormányzat'!D145</f>
        <v>4735092</v>
      </c>
      <c r="E161" s="190">
        <f>'5. sz. mell Önkormányzat'!E145</f>
        <v>2439429</v>
      </c>
    </row>
    <row r="162" spans="1:8" ht="12" customHeight="1" x14ac:dyDescent="0.25">
      <c r="A162" s="14" t="s">
        <v>100</v>
      </c>
      <c r="B162" s="41" t="s">
        <v>251</v>
      </c>
      <c r="C162" s="16"/>
      <c r="D162" s="190"/>
      <c r="E162" s="18"/>
    </row>
    <row r="163" spans="1:8" ht="12" customHeight="1" x14ac:dyDescent="0.25">
      <c r="A163" s="14" t="s">
        <v>102</v>
      </c>
      <c r="B163" s="41" t="s">
        <v>252</v>
      </c>
      <c r="C163" s="16"/>
      <c r="D163" s="190"/>
      <c r="E163" s="18"/>
    </row>
    <row r="164" spans="1:8" ht="12" customHeight="1" x14ac:dyDescent="0.25">
      <c r="A164" s="11" t="s">
        <v>253</v>
      </c>
      <c r="B164" s="11" t="s">
        <v>254</v>
      </c>
      <c r="C164" s="46">
        <f>SUM(C165:C169)</f>
        <v>0</v>
      </c>
      <c r="D164" s="191"/>
      <c r="E164" s="24"/>
    </row>
    <row r="165" spans="1:8" ht="12" customHeight="1" x14ac:dyDescent="0.25">
      <c r="A165" s="14" t="s">
        <v>108</v>
      </c>
      <c r="B165" s="41" t="s">
        <v>255</v>
      </c>
      <c r="C165" s="16"/>
      <c r="D165" s="190"/>
      <c r="E165" s="18"/>
    </row>
    <row r="166" spans="1:8" ht="12" customHeight="1" x14ac:dyDescent="0.25">
      <c r="A166" s="14" t="s">
        <v>110</v>
      </c>
      <c r="B166" s="41" t="s">
        <v>256</v>
      </c>
      <c r="C166" s="16"/>
      <c r="D166" s="190"/>
      <c r="E166" s="18"/>
    </row>
    <row r="167" spans="1:8" ht="12" customHeight="1" x14ac:dyDescent="0.25">
      <c r="A167" s="14" t="s">
        <v>112</v>
      </c>
      <c r="B167" s="41" t="s">
        <v>257</v>
      </c>
      <c r="C167" s="16"/>
      <c r="D167" s="190"/>
      <c r="E167" s="18"/>
    </row>
    <row r="168" spans="1:8" ht="12" customHeight="1" x14ac:dyDescent="0.25">
      <c r="A168" s="14" t="s">
        <v>114</v>
      </c>
      <c r="B168" s="41" t="s">
        <v>258</v>
      </c>
      <c r="C168" s="16"/>
      <c r="D168" s="190"/>
      <c r="E168" s="18"/>
    </row>
    <row r="169" spans="1:8" ht="12" customHeight="1" x14ac:dyDescent="0.25">
      <c r="A169" s="14" t="s">
        <v>259</v>
      </c>
      <c r="B169" s="41" t="s">
        <v>260</v>
      </c>
      <c r="C169" s="16"/>
      <c r="D169" s="190"/>
      <c r="E169" s="18"/>
    </row>
    <row r="170" spans="1:8" ht="12" customHeight="1" x14ac:dyDescent="0.25">
      <c r="A170" s="47" t="s">
        <v>116</v>
      </c>
      <c r="B170" s="47" t="s">
        <v>261</v>
      </c>
      <c r="C170" s="48"/>
      <c r="D170" s="190"/>
      <c r="E170" s="18"/>
    </row>
    <row r="171" spans="1:8" ht="12" customHeight="1" x14ac:dyDescent="0.25">
      <c r="A171" s="47" t="s">
        <v>262</v>
      </c>
      <c r="B171" s="47" t="s">
        <v>263</v>
      </c>
      <c r="C171" s="48"/>
      <c r="D171" s="190"/>
      <c r="E171" s="18"/>
    </row>
    <row r="172" spans="1:8" ht="15" customHeight="1" x14ac:dyDescent="0.25">
      <c r="A172" s="11" t="s">
        <v>264</v>
      </c>
      <c r="B172" s="11" t="s">
        <v>265</v>
      </c>
      <c r="C172" s="46">
        <f>+C148+C152+C159+C164+C170+C171</f>
        <v>0</v>
      </c>
      <c r="D172" s="198">
        <f>+D148+D152+D159+D164+D170+D171</f>
        <v>4735092</v>
      </c>
      <c r="E172" s="46">
        <f>+E148+E152+E159+E164+E170+E171</f>
        <v>2439429</v>
      </c>
      <c r="F172" s="49"/>
      <c r="G172" s="50"/>
      <c r="H172" s="50"/>
    </row>
    <row r="173" spans="1:8" s="13" customFormat="1" ht="12.95" customHeight="1" x14ac:dyDescent="0.2">
      <c r="A173" s="51" t="s">
        <v>266</v>
      </c>
      <c r="B173" s="52" t="s">
        <v>267</v>
      </c>
      <c r="C173" s="53">
        <f>+C147+C172</f>
        <v>106009000</v>
      </c>
      <c r="D173" s="199">
        <f>+D147+D172</f>
        <v>124373662</v>
      </c>
      <c r="E173" s="53">
        <f>+E147+E172</f>
        <v>111932487</v>
      </c>
    </row>
    <row r="175" spans="1:8" x14ac:dyDescent="0.25">
      <c r="C175" s="166"/>
      <c r="D175" s="177">
        <f>D173-D91</f>
        <v>0</v>
      </c>
    </row>
  </sheetData>
  <sheetProtection selectLockedCells="1" selectUnlockedCells="1"/>
  <mergeCells count="10">
    <mergeCell ref="A5:E5"/>
    <mergeCell ref="A108:E108"/>
    <mergeCell ref="A109:B109"/>
    <mergeCell ref="C109:E109"/>
    <mergeCell ref="A1:E1"/>
    <mergeCell ref="A2:E2"/>
    <mergeCell ref="A3:E3"/>
    <mergeCell ref="A4:E4"/>
    <mergeCell ref="A6:B6"/>
    <mergeCell ref="C6:E6"/>
  </mergeCells>
  <pageMargins left="0.82708333333333328" right="0.27569444444444446" top="0.54097222222222219" bottom="0.50138888888888888" header="0.27569444444444446" footer="0.2361111111111111"/>
  <pageSetup paperSize="9" scale="65" firstPageNumber="0" orientation="portrait" horizontalDpi="300" verticalDpi="300" r:id="rId1"/>
  <headerFooter alignWithMargins="0">
    <oddHeader>&amp;C&amp;"Times New Roman,Normál"&amp;12&amp;A</oddHeader>
    <oddFooter>&amp;C&amp;"Times New Roman,Normál"&amp;12Oldal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34"/>
  <sheetViews>
    <sheetView zoomScaleSheetLayoutView="100" workbookViewId="0">
      <selection activeCell="F4" sqref="F4"/>
    </sheetView>
  </sheetViews>
  <sheetFormatPr defaultRowHeight="12.75" x14ac:dyDescent="0.2"/>
  <cols>
    <col min="1" max="1" width="6.83203125" style="54" customWidth="1"/>
    <col min="2" max="2" width="55.1640625" style="55" customWidth="1"/>
    <col min="3" max="3" width="16.33203125" style="54" customWidth="1"/>
    <col min="4" max="4" width="18.6640625" style="54" bestFit="1" customWidth="1"/>
    <col min="5" max="5" width="14.33203125" style="54" bestFit="1" customWidth="1"/>
    <col min="6" max="6" width="55.1640625" style="54" customWidth="1"/>
    <col min="7" max="7" width="16.33203125" style="54" customWidth="1"/>
    <col min="8" max="8" width="16" style="54" customWidth="1"/>
    <col min="9" max="9" width="14.1640625" style="54" customWidth="1"/>
    <col min="10" max="16384" width="9.33203125" style="54"/>
  </cols>
  <sheetData>
    <row r="1" spans="1:9" ht="14.65" customHeight="1" x14ac:dyDescent="0.2">
      <c r="B1" s="468" t="s">
        <v>873</v>
      </c>
      <c r="C1" s="468"/>
      <c r="D1" s="468"/>
      <c r="E1" s="468"/>
      <c r="F1" s="468"/>
      <c r="G1" s="468"/>
      <c r="H1" s="468"/>
      <c r="I1" s="468"/>
    </row>
    <row r="2" spans="1:9" ht="32.450000000000003" customHeight="1" x14ac:dyDescent="0.2">
      <c r="B2" s="472" t="s">
        <v>270</v>
      </c>
      <c r="C2" s="472"/>
      <c r="D2" s="472"/>
      <c r="E2" s="472"/>
      <c r="F2" s="472"/>
      <c r="G2" s="472"/>
      <c r="H2" s="472"/>
      <c r="I2" s="472"/>
    </row>
    <row r="3" spans="1:9" ht="32.450000000000003" customHeight="1" x14ac:dyDescent="0.2">
      <c r="B3" s="56"/>
      <c r="C3" s="56"/>
      <c r="D3" s="56"/>
      <c r="E3" s="56"/>
      <c r="F3" s="56"/>
      <c r="G3" s="56"/>
    </row>
    <row r="4" spans="1:9" ht="32.450000000000003" customHeight="1" x14ac:dyDescent="0.2">
      <c r="B4" s="56"/>
      <c r="C4" s="56"/>
      <c r="D4" s="56"/>
      <c r="E4" s="56"/>
      <c r="F4" s="56"/>
      <c r="G4" s="56"/>
    </row>
    <row r="5" spans="1:9" ht="14.25" thickBot="1" x14ac:dyDescent="0.25">
      <c r="G5" s="473" t="s">
        <v>271</v>
      </c>
      <c r="H5" s="473"/>
      <c r="I5" s="473"/>
    </row>
    <row r="6" spans="1:9" ht="18" customHeight="1" x14ac:dyDescent="0.2">
      <c r="A6" s="474" t="s">
        <v>6</v>
      </c>
      <c r="B6" s="476" t="s">
        <v>272</v>
      </c>
      <c r="C6" s="476"/>
      <c r="D6" s="249"/>
      <c r="E6" s="249"/>
      <c r="F6" s="476" t="s">
        <v>273</v>
      </c>
      <c r="G6" s="476"/>
      <c r="H6" s="476"/>
      <c r="I6" s="477"/>
    </row>
    <row r="7" spans="1:9" s="57" customFormat="1" ht="35.25" customHeight="1" x14ac:dyDescent="0.2">
      <c r="A7" s="475"/>
      <c r="B7" s="146" t="s">
        <v>274</v>
      </c>
      <c r="C7" s="146" t="s">
        <v>430</v>
      </c>
      <c r="D7" s="146" t="s">
        <v>431</v>
      </c>
      <c r="E7" s="146" t="s">
        <v>10</v>
      </c>
      <c r="F7" s="146" t="s">
        <v>274</v>
      </c>
      <c r="G7" s="146" t="str">
        <f>+C7</f>
        <v>2016. évi eredeti előirányzat</v>
      </c>
      <c r="H7" s="240" t="str">
        <f>D7</f>
        <v>2016. évi módosított előirányzat</v>
      </c>
      <c r="I7" s="250" t="str">
        <f>E7</f>
        <v>Teljesítés</v>
      </c>
    </row>
    <row r="8" spans="1:9" s="58" customFormat="1" ht="12" customHeight="1" x14ac:dyDescent="0.2">
      <c r="A8" s="251" t="s">
        <v>11</v>
      </c>
      <c r="B8" s="241" t="s">
        <v>12</v>
      </c>
      <c r="C8" s="241" t="s">
        <v>268</v>
      </c>
      <c r="D8" s="241"/>
      <c r="E8" s="241"/>
      <c r="F8" s="241" t="s">
        <v>275</v>
      </c>
      <c r="G8" s="241" t="s">
        <v>269</v>
      </c>
      <c r="H8" s="241"/>
      <c r="I8" s="252"/>
    </row>
    <row r="9" spans="1:9" ht="12.95" customHeight="1" x14ac:dyDescent="0.2">
      <c r="A9" s="253" t="s">
        <v>14</v>
      </c>
      <c r="B9" s="242" t="s">
        <v>276</v>
      </c>
      <c r="C9" s="151">
        <f>'1. összesítő'!C9-10533831</f>
        <v>73500169</v>
      </c>
      <c r="D9" s="151">
        <f>'1. összesítő'!D9</f>
        <v>68394851</v>
      </c>
      <c r="E9" s="151">
        <f>'1. összesítő'!E9</f>
        <v>68394851</v>
      </c>
      <c r="F9" s="242" t="s">
        <v>277</v>
      </c>
      <c r="G9" s="151">
        <f>'1. összesítő'!C113</f>
        <v>33764000</v>
      </c>
      <c r="H9" s="151">
        <f>'1. összesítő'!D113</f>
        <v>48272703</v>
      </c>
      <c r="I9" s="254">
        <f>'1. összesítő'!E113</f>
        <v>47853306</v>
      </c>
    </row>
    <row r="10" spans="1:9" ht="12.95" customHeight="1" x14ac:dyDescent="0.2">
      <c r="A10" s="253" t="s">
        <v>27</v>
      </c>
      <c r="B10" s="242" t="s">
        <v>278</v>
      </c>
      <c r="C10" s="151">
        <f>'1. összesítő'!C16</f>
        <v>0</v>
      </c>
      <c r="D10" s="151">
        <f>'1. összesítő'!D16</f>
        <v>17317853</v>
      </c>
      <c r="E10" s="151">
        <f>'1. összesítő'!E16</f>
        <v>17317853</v>
      </c>
      <c r="F10" s="242" t="s">
        <v>183</v>
      </c>
      <c r="G10" s="151">
        <f>'1. összesítő'!C114</f>
        <v>9131000</v>
      </c>
      <c r="H10" s="151">
        <f>'1. összesítő'!D114</f>
        <v>11297082</v>
      </c>
      <c r="I10" s="254">
        <f>'1. összesítő'!E114</f>
        <v>11090782</v>
      </c>
    </row>
    <row r="11" spans="1:9" ht="12.95" customHeight="1" x14ac:dyDescent="0.2">
      <c r="A11" s="253" t="s">
        <v>40</v>
      </c>
      <c r="B11" s="242" t="s">
        <v>279</v>
      </c>
      <c r="C11" s="151"/>
      <c r="D11" s="151"/>
      <c r="E11" s="151"/>
      <c r="F11" s="242" t="s">
        <v>280</v>
      </c>
      <c r="G11" s="151">
        <f>'1. összesítő'!C115</f>
        <v>41641000</v>
      </c>
      <c r="H11" s="151">
        <f>'1. összesítő'!D115</f>
        <v>28589332</v>
      </c>
      <c r="I11" s="254">
        <f>'1. összesítő'!E115</f>
        <v>26719761</v>
      </c>
    </row>
    <row r="12" spans="1:9" ht="12.95" customHeight="1" x14ac:dyDescent="0.2">
      <c r="A12" s="253" t="s">
        <v>236</v>
      </c>
      <c r="B12" s="242" t="s">
        <v>281</v>
      </c>
      <c r="C12" s="151">
        <f>'1. összesítő'!C30</f>
        <v>14250000</v>
      </c>
      <c r="D12" s="151">
        <f>'1. összesítő'!D30-10533831</f>
        <v>6809748</v>
      </c>
      <c r="E12" s="151">
        <f>'1. összesítő'!E30-8893205</f>
        <v>9342506</v>
      </c>
      <c r="F12" s="242" t="s">
        <v>185</v>
      </c>
      <c r="G12" s="151">
        <f>'1. összesítő'!C116</f>
        <v>6901000</v>
      </c>
      <c r="H12" s="151">
        <f>'1. összesítő'!D116</f>
        <v>8385336</v>
      </c>
      <c r="I12" s="254">
        <f>'1. összesítő'!E116</f>
        <v>8385336</v>
      </c>
    </row>
    <row r="13" spans="1:9" ht="12.95" customHeight="1" x14ac:dyDescent="0.2">
      <c r="A13" s="253" t="s">
        <v>70</v>
      </c>
      <c r="B13" s="242" t="s">
        <v>282</v>
      </c>
      <c r="C13" s="151">
        <f>'1. összesítő'!C38</f>
        <v>2975000</v>
      </c>
      <c r="D13" s="151">
        <f>'1. összesítő'!D38</f>
        <v>8357129</v>
      </c>
      <c r="E13" s="151">
        <f>'1. összesítő'!E38</f>
        <v>8312173</v>
      </c>
      <c r="F13" s="242" t="s">
        <v>187</v>
      </c>
      <c r="G13" s="151">
        <f>'1. összesítő'!C117</f>
        <v>7822000</v>
      </c>
      <c r="H13" s="151">
        <f>'1. összesítő'!D117</f>
        <v>8889708</v>
      </c>
      <c r="I13" s="254">
        <f>'1. összesítő'!E117</f>
        <v>6550668</v>
      </c>
    </row>
    <row r="14" spans="1:9" ht="12.95" customHeight="1" x14ac:dyDescent="0.2">
      <c r="A14" s="253" t="s">
        <v>94</v>
      </c>
      <c r="B14" s="242" t="s">
        <v>283</v>
      </c>
      <c r="C14" s="151">
        <f>'1. összesítő'!C56</f>
        <v>0</v>
      </c>
      <c r="D14" s="151">
        <f>'1. összesítő'!D56</f>
        <v>0</v>
      </c>
      <c r="E14" s="151"/>
      <c r="F14" s="242" t="s">
        <v>212</v>
      </c>
      <c r="G14" s="151">
        <f>'1. összesítő'!C130</f>
        <v>2000000</v>
      </c>
      <c r="H14" s="151">
        <f>'1. összesítő'!D130</f>
        <v>3670578</v>
      </c>
      <c r="I14" s="254">
        <f>'1. összesítő'!E131</f>
        <v>0</v>
      </c>
    </row>
    <row r="15" spans="1:9" ht="12.95" customHeight="1" x14ac:dyDescent="0.2">
      <c r="A15" s="253" t="s">
        <v>253</v>
      </c>
      <c r="B15" s="242" t="s">
        <v>284</v>
      </c>
      <c r="C15" s="151"/>
      <c r="D15" s="151"/>
      <c r="E15" s="151"/>
      <c r="F15" s="243"/>
      <c r="G15" s="151"/>
      <c r="H15" s="244"/>
      <c r="I15" s="255"/>
    </row>
    <row r="16" spans="1:9" ht="12.95" customHeight="1" x14ac:dyDescent="0.2">
      <c r="A16" s="253" t="s">
        <v>116</v>
      </c>
      <c r="B16" s="243"/>
      <c r="C16" s="151"/>
      <c r="D16" s="151"/>
      <c r="E16" s="151"/>
      <c r="F16" s="243"/>
      <c r="G16" s="151"/>
      <c r="H16" s="244"/>
      <c r="I16" s="255"/>
    </row>
    <row r="17" spans="1:9" ht="12.95" customHeight="1" x14ac:dyDescent="0.2">
      <c r="A17" s="253" t="s">
        <v>262</v>
      </c>
      <c r="B17" s="243"/>
      <c r="C17" s="151"/>
      <c r="D17" s="151"/>
      <c r="E17" s="151"/>
      <c r="F17" s="243"/>
      <c r="G17" s="151"/>
      <c r="H17" s="244"/>
      <c r="I17" s="255"/>
    </row>
    <row r="18" spans="1:9" ht="12.95" customHeight="1" x14ac:dyDescent="0.2">
      <c r="A18" s="253" t="s">
        <v>264</v>
      </c>
      <c r="B18" s="243"/>
      <c r="C18" s="151"/>
      <c r="D18" s="151"/>
      <c r="E18" s="151"/>
      <c r="F18" s="243"/>
      <c r="G18" s="151"/>
      <c r="H18" s="244"/>
      <c r="I18" s="255"/>
    </row>
    <row r="19" spans="1:9" ht="15.95" customHeight="1" x14ac:dyDescent="0.2">
      <c r="A19" s="256" t="s">
        <v>266</v>
      </c>
      <c r="B19" s="246" t="s">
        <v>285</v>
      </c>
      <c r="C19" s="149">
        <f>SUM(C9:C18)</f>
        <v>90725169</v>
      </c>
      <c r="D19" s="149">
        <f>SUM(D9:D18)</f>
        <v>100879581</v>
      </c>
      <c r="E19" s="149">
        <f>SUM(E9:E18)</f>
        <v>103367383</v>
      </c>
      <c r="F19" s="246" t="s">
        <v>286</v>
      </c>
      <c r="G19" s="149">
        <f>SUM(G9:G18)</f>
        <v>101259000</v>
      </c>
      <c r="H19" s="149">
        <f>SUM(H9:H18)</f>
        <v>109104739</v>
      </c>
      <c r="I19" s="257">
        <f>SUM(I9:I18)</f>
        <v>100599853</v>
      </c>
    </row>
    <row r="20" spans="1:9" ht="12.95" customHeight="1" x14ac:dyDescent="0.2">
      <c r="A20" s="253" t="s">
        <v>287</v>
      </c>
      <c r="B20" s="242" t="s">
        <v>288</v>
      </c>
      <c r="C20" s="247">
        <f>+C21+C22+C23+C24</f>
        <v>0</v>
      </c>
      <c r="D20" s="247">
        <f>+D21+D22+D23+D24</f>
        <v>12960250</v>
      </c>
      <c r="E20" s="247">
        <f>+E21+E22+E23+E24</f>
        <v>12960250</v>
      </c>
      <c r="F20" s="242" t="str">
        <f>'1. összesítő'!B161</f>
        <v>Államháztartáson belüli megelőlegezések visszafizetése</v>
      </c>
      <c r="G20" s="151"/>
      <c r="H20" s="244">
        <f>'1. összesítő'!D161</f>
        <v>4735092</v>
      </c>
      <c r="I20" s="244">
        <f>'1. összesítő'!E161</f>
        <v>2439429</v>
      </c>
    </row>
    <row r="21" spans="1:9" ht="12.95" customHeight="1" x14ac:dyDescent="0.2">
      <c r="A21" s="253" t="s">
        <v>290</v>
      </c>
      <c r="B21" s="242" t="s">
        <v>291</v>
      </c>
      <c r="C21" s="151"/>
      <c r="D21" s="151">
        <f>'1. összesítő'!D77</f>
        <v>10664587</v>
      </c>
      <c r="E21" s="151">
        <f>'1. összesítő'!E77</f>
        <v>10664587</v>
      </c>
      <c r="F21" s="242" t="s">
        <v>292</v>
      </c>
      <c r="G21" s="151"/>
      <c r="H21" s="244"/>
      <c r="I21" s="255"/>
    </row>
    <row r="22" spans="1:9" ht="12.95" customHeight="1" x14ac:dyDescent="0.2">
      <c r="A22" s="253" t="s">
        <v>293</v>
      </c>
      <c r="B22" s="242" t="s">
        <v>294</v>
      </c>
      <c r="C22" s="151"/>
      <c r="D22" s="151"/>
      <c r="E22" s="151"/>
      <c r="F22" s="242" t="s">
        <v>295</v>
      </c>
      <c r="G22" s="151"/>
      <c r="H22" s="244"/>
      <c r="I22" s="255"/>
    </row>
    <row r="23" spans="1:9" ht="12.95" customHeight="1" x14ac:dyDescent="0.2">
      <c r="A23" s="253" t="s">
        <v>296</v>
      </c>
      <c r="B23" s="242" t="s">
        <v>297</v>
      </c>
      <c r="C23" s="151"/>
      <c r="D23" s="151"/>
      <c r="E23" s="151"/>
      <c r="F23" s="242" t="s">
        <v>298</v>
      </c>
      <c r="G23" s="151"/>
      <c r="H23" s="244"/>
      <c r="I23" s="255"/>
    </row>
    <row r="24" spans="1:9" ht="12.95" customHeight="1" x14ac:dyDescent="0.2">
      <c r="A24" s="253" t="s">
        <v>299</v>
      </c>
      <c r="B24" s="242" t="s">
        <v>300</v>
      </c>
      <c r="C24" s="151"/>
      <c r="D24" s="151">
        <f>'1. összesítő'!D79</f>
        <v>2295663</v>
      </c>
      <c r="E24" s="151">
        <f>'1. összesítő'!E79</f>
        <v>2295663</v>
      </c>
      <c r="F24" s="242" t="s">
        <v>301</v>
      </c>
      <c r="G24" s="151"/>
      <c r="H24" s="244"/>
      <c r="I24" s="255"/>
    </row>
    <row r="25" spans="1:9" ht="12.95" customHeight="1" x14ac:dyDescent="0.2">
      <c r="A25" s="253" t="s">
        <v>302</v>
      </c>
      <c r="B25" s="242" t="s">
        <v>303</v>
      </c>
      <c r="C25" s="247">
        <f>+C26+C27</f>
        <v>0</v>
      </c>
      <c r="D25" s="247"/>
      <c r="E25" s="247"/>
      <c r="F25" s="242" t="s">
        <v>304</v>
      </c>
      <c r="G25" s="151"/>
      <c r="H25" s="244"/>
      <c r="I25" s="255"/>
    </row>
    <row r="26" spans="1:9" ht="12.95" customHeight="1" x14ac:dyDescent="0.2">
      <c r="A26" s="253" t="s">
        <v>305</v>
      </c>
      <c r="B26" s="242" t="s">
        <v>306</v>
      </c>
      <c r="C26" s="151"/>
      <c r="D26" s="151"/>
      <c r="E26" s="151"/>
      <c r="F26" s="242" t="s">
        <v>251</v>
      </c>
      <c r="G26" s="151"/>
      <c r="H26" s="244"/>
      <c r="I26" s="255"/>
    </row>
    <row r="27" spans="1:9" ht="12.95" customHeight="1" x14ac:dyDescent="0.2">
      <c r="A27" s="253" t="s">
        <v>307</v>
      </c>
      <c r="B27" s="242" t="s">
        <v>308</v>
      </c>
      <c r="C27" s="151"/>
      <c r="D27" s="151"/>
      <c r="E27" s="151"/>
      <c r="F27" s="242" t="s">
        <v>261</v>
      </c>
      <c r="G27" s="151"/>
      <c r="H27" s="244"/>
      <c r="I27" s="255"/>
    </row>
    <row r="28" spans="1:9" ht="12.95" customHeight="1" x14ac:dyDescent="0.2">
      <c r="A28" s="253" t="s">
        <v>309</v>
      </c>
      <c r="B28" s="242" t="s">
        <v>171</v>
      </c>
      <c r="C28" s="151"/>
      <c r="D28" s="151"/>
      <c r="E28" s="151"/>
      <c r="F28" s="242" t="s">
        <v>263</v>
      </c>
      <c r="G28" s="151"/>
      <c r="H28" s="244"/>
      <c r="I28" s="255"/>
    </row>
    <row r="29" spans="1:9" ht="12.95" customHeight="1" x14ac:dyDescent="0.2">
      <c r="A29" s="253" t="s">
        <v>310</v>
      </c>
      <c r="B29" s="242" t="s">
        <v>173</v>
      </c>
      <c r="C29" s="151"/>
      <c r="D29" s="151"/>
      <c r="E29" s="151"/>
      <c r="F29" s="243"/>
      <c r="G29" s="151"/>
      <c r="H29" s="244"/>
      <c r="I29" s="255"/>
    </row>
    <row r="30" spans="1:9" ht="15.95" customHeight="1" x14ac:dyDescent="0.2">
      <c r="A30" s="256" t="s">
        <v>311</v>
      </c>
      <c r="B30" s="246" t="s">
        <v>312</v>
      </c>
      <c r="C30" s="149">
        <f>+C20+C25+C28+C29</f>
        <v>0</v>
      </c>
      <c r="D30" s="149">
        <f>+D20+D25+D28+D29</f>
        <v>12960250</v>
      </c>
      <c r="E30" s="149">
        <f>+E20+E25+E28+E29</f>
        <v>12960250</v>
      </c>
      <c r="F30" s="246" t="s">
        <v>313</v>
      </c>
      <c r="G30" s="149">
        <f>SUM(G20:G29)</f>
        <v>0</v>
      </c>
      <c r="H30" s="149">
        <f>SUM(H20:H29)</f>
        <v>4735092</v>
      </c>
      <c r="I30" s="149">
        <f>SUM(I20:I29)</f>
        <v>2439429</v>
      </c>
    </row>
    <row r="31" spans="1:9" x14ac:dyDescent="0.2">
      <c r="A31" s="256" t="s">
        <v>314</v>
      </c>
      <c r="B31" s="245" t="s">
        <v>315</v>
      </c>
      <c r="C31" s="248">
        <f>+C19+C30</f>
        <v>90725169</v>
      </c>
      <c r="D31" s="248">
        <f>+D19+D30</f>
        <v>113839831</v>
      </c>
      <c r="E31" s="248">
        <f>+E19+E30</f>
        <v>116327633</v>
      </c>
      <c r="F31" s="245" t="s">
        <v>316</v>
      </c>
      <c r="G31" s="248">
        <f>+G19+G30</f>
        <v>101259000</v>
      </c>
      <c r="H31" s="248">
        <f>+H19+H30</f>
        <v>113839831</v>
      </c>
      <c r="I31" s="258">
        <f>+I19+I30</f>
        <v>103039282</v>
      </c>
    </row>
    <row r="32" spans="1:9" x14ac:dyDescent="0.2">
      <c r="A32" s="256" t="s">
        <v>317</v>
      </c>
      <c r="B32" s="245" t="s">
        <v>318</v>
      </c>
      <c r="C32" s="248">
        <f>IF(C19-G19&lt;0,G19-C19,"-")</f>
        <v>10533831</v>
      </c>
      <c r="D32" s="248"/>
      <c r="E32" s="248" t="str">
        <f>IF(E19-I19&lt;0,I19-E19,"-")</f>
        <v>-</v>
      </c>
      <c r="F32" s="245" t="s">
        <v>319</v>
      </c>
      <c r="G32" s="248" t="str">
        <f>IF(C19-G19&gt;0,C19-G19,"-")</f>
        <v>-</v>
      </c>
      <c r="H32" s="244"/>
      <c r="I32" s="255"/>
    </row>
    <row r="33" spans="1:9" ht="13.5" thickBot="1" x14ac:dyDescent="0.25">
      <c r="A33" s="259" t="s">
        <v>320</v>
      </c>
      <c r="B33" s="260" t="s">
        <v>321</v>
      </c>
      <c r="C33" s="261">
        <f>IF(C19+C30-G31&lt;0,G31-(C19+C30),"-")</f>
        <v>10533831</v>
      </c>
      <c r="D33" s="261"/>
      <c r="E33" s="261"/>
      <c r="F33" s="260" t="s">
        <v>322</v>
      </c>
      <c r="G33" s="261" t="str">
        <f>IF(C19+C30-G31&gt;0,C19+C30-G31,"-")</f>
        <v>-</v>
      </c>
      <c r="H33" s="261"/>
      <c r="I33" s="262">
        <f>IF(E19+E30-I31&gt;0,E19+E30-I31,"-")</f>
        <v>13288351</v>
      </c>
    </row>
    <row r="34" spans="1:9" ht="18.75" customHeight="1" x14ac:dyDescent="0.2">
      <c r="B34" s="471"/>
      <c r="C34" s="471"/>
      <c r="D34" s="471"/>
      <c r="E34" s="471"/>
      <c r="F34" s="471"/>
    </row>
  </sheetData>
  <sheetProtection selectLockedCells="1" selectUnlockedCells="1"/>
  <mergeCells count="7">
    <mergeCell ref="B34:F34"/>
    <mergeCell ref="B1:I1"/>
    <mergeCell ref="B2:I2"/>
    <mergeCell ref="G5:I5"/>
    <mergeCell ref="A6:A7"/>
    <mergeCell ref="B6:C6"/>
    <mergeCell ref="F6:I6"/>
  </mergeCells>
  <printOptions horizontalCentered="1"/>
  <pageMargins left="0.3298611111111111" right="0.47986111111111113" top="0.74722222222222223" bottom="0.43333333333333335" header="0.51180555555555551" footer="0.51180555555555551"/>
  <pageSetup paperSize="9" scale="72" firstPageNumber="0" orientation="landscape" horizontalDpi="300" verticalDpi="300" r:id="rId1"/>
  <headerFooter alignWithMargins="0">
    <oddHeader xml:space="preserve">&amp;R&amp;"Times New Roman CE,Félkövér dőlt"&amp;11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37"/>
  <sheetViews>
    <sheetView zoomScaleSheetLayoutView="115" workbookViewId="0">
      <selection activeCell="K3" sqref="K3"/>
    </sheetView>
  </sheetViews>
  <sheetFormatPr defaultRowHeight="12.75" x14ac:dyDescent="0.2"/>
  <cols>
    <col min="1" max="1" width="6.83203125" style="54" customWidth="1"/>
    <col min="2" max="2" width="51.6640625" style="55" customWidth="1"/>
    <col min="3" max="3" width="12.83203125" style="54" customWidth="1"/>
    <col min="4" max="4" width="13.83203125" style="54" bestFit="1" customWidth="1"/>
    <col min="5" max="5" width="12.83203125" style="54" customWidth="1"/>
    <col min="6" max="6" width="39.5" style="54" customWidth="1"/>
    <col min="7" max="7" width="13.6640625" style="54" customWidth="1"/>
    <col min="8" max="8" width="13.5" style="54" customWidth="1"/>
    <col min="9" max="9" width="12.83203125" style="54" customWidth="1"/>
    <col min="10" max="16384" width="9.33203125" style="54"/>
  </cols>
  <sheetData>
    <row r="1" spans="1:9" ht="18.600000000000001" customHeight="1" x14ac:dyDescent="0.2">
      <c r="B1" s="468" t="s">
        <v>884</v>
      </c>
      <c r="C1" s="468"/>
      <c r="D1" s="468"/>
      <c r="E1" s="468"/>
      <c r="F1" s="468"/>
      <c r="G1" s="468"/>
      <c r="H1" s="468"/>
      <c r="I1" s="468"/>
    </row>
    <row r="2" spans="1:9" ht="31.5" customHeight="1" x14ac:dyDescent="0.2">
      <c r="A2" s="478" t="s">
        <v>323</v>
      </c>
      <c r="B2" s="478"/>
      <c r="C2" s="478"/>
      <c r="D2" s="478"/>
      <c r="E2" s="478"/>
      <c r="F2" s="478"/>
      <c r="G2" s="478"/>
      <c r="H2" s="478"/>
      <c r="I2" s="478"/>
    </row>
    <row r="3" spans="1:9" ht="31.5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</row>
    <row r="4" spans="1:9" ht="14.25" thickBot="1" x14ac:dyDescent="0.25">
      <c r="G4" s="479" t="s">
        <v>271</v>
      </c>
      <c r="H4" s="479"/>
      <c r="I4" s="479"/>
    </row>
    <row r="5" spans="1:9" ht="13.5" customHeight="1" x14ac:dyDescent="0.2">
      <c r="A5" s="474" t="s">
        <v>6</v>
      </c>
      <c r="B5" s="476" t="s">
        <v>272</v>
      </c>
      <c r="C5" s="476"/>
      <c r="D5" s="249"/>
      <c r="E5" s="249"/>
      <c r="F5" s="476" t="s">
        <v>273</v>
      </c>
      <c r="G5" s="476"/>
      <c r="H5" s="476"/>
      <c r="I5" s="477"/>
    </row>
    <row r="6" spans="1:9" s="57" customFormat="1" ht="36" x14ac:dyDescent="0.2">
      <c r="A6" s="475"/>
      <c r="B6" s="146" t="s">
        <v>274</v>
      </c>
      <c r="C6" s="146" t="str">
        <f>'2.1.sz.mell  '!C7</f>
        <v>2016. évi eredeti előirányzat</v>
      </c>
      <c r="D6" s="146" t="str">
        <f>'2.1.sz.mell  '!D7</f>
        <v>2016. évi módosított előirányzat</v>
      </c>
      <c r="E6" s="146" t="str">
        <f>'2.1.sz.mell  '!E7</f>
        <v>Teljesítés</v>
      </c>
      <c r="F6" s="146" t="s">
        <v>274</v>
      </c>
      <c r="G6" s="146" t="str">
        <f>C6</f>
        <v>2016. évi eredeti előirányzat</v>
      </c>
      <c r="H6" s="146" t="str">
        <f>D6</f>
        <v>2016. évi módosított előirányzat</v>
      </c>
      <c r="I6" s="268" t="str">
        <f>E6</f>
        <v>Teljesítés</v>
      </c>
    </row>
    <row r="7" spans="1:9" s="57" customFormat="1" x14ac:dyDescent="0.2">
      <c r="A7" s="251" t="s">
        <v>11</v>
      </c>
      <c r="B7" s="241" t="s">
        <v>12</v>
      </c>
      <c r="C7" s="241" t="s">
        <v>268</v>
      </c>
      <c r="D7" s="241" t="s">
        <v>275</v>
      </c>
      <c r="E7" s="241" t="s">
        <v>269</v>
      </c>
      <c r="F7" s="241" t="s">
        <v>12</v>
      </c>
      <c r="G7" s="241" t="s">
        <v>268</v>
      </c>
      <c r="H7" s="240" t="s">
        <v>275</v>
      </c>
      <c r="I7" s="250" t="s">
        <v>269</v>
      </c>
    </row>
    <row r="8" spans="1:9" ht="12.95" customHeight="1" x14ac:dyDescent="0.2">
      <c r="A8" s="253" t="s">
        <v>14</v>
      </c>
      <c r="B8" s="242" t="s">
        <v>324</v>
      </c>
      <c r="C8" s="151">
        <v>0</v>
      </c>
      <c r="D8" s="151">
        <f>'1. összesítő'!D23</f>
        <v>0</v>
      </c>
      <c r="E8" s="151">
        <f>'1. összesítő'!E23</f>
        <v>0</v>
      </c>
      <c r="F8" s="242" t="s">
        <v>217</v>
      </c>
      <c r="G8" s="151">
        <f>'1. összesítő'!C134</f>
        <v>4000000</v>
      </c>
      <c r="H8" s="151">
        <f>'1. összesítő'!D134</f>
        <v>4715085</v>
      </c>
      <c r="I8" s="254">
        <f>'1. összesítő'!E134</f>
        <v>3074459</v>
      </c>
    </row>
    <row r="9" spans="1:9" x14ac:dyDescent="0.2">
      <c r="A9" s="253" t="s">
        <v>27</v>
      </c>
      <c r="B9" s="242" t="s">
        <v>325</v>
      </c>
      <c r="C9" s="151"/>
      <c r="D9" s="151"/>
      <c r="E9" s="151"/>
      <c r="F9" s="242" t="str">
        <f>'5. sz. mell Önkormányzat'!B119</f>
        <v xml:space="preserve">  Pályázati önrész</v>
      </c>
      <c r="G9" s="151"/>
      <c r="H9" s="151"/>
      <c r="I9" s="254"/>
    </row>
    <row r="10" spans="1:9" ht="12.95" customHeight="1" x14ac:dyDescent="0.2">
      <c r="A10" s="253" t="s">
        <v>40</v>
      </c>
      <c r="B10" s="242" t="s">
        <v>326</v>
      </c>
      <c r="C10" s="151">
        <f>'1. összesítő'!C50</f>
        <v>4750000</v>
      </c>
      <c r="D10" s="151">
        <v>10533831</v>
      </c>
      <c r="E10" s="151">
        <v>8893205</v>
      </c>
      <c r="F10" s="242" t="s">
        <v>218</v>
      </c>
      <c r="G10" s="151">
        <f>G11</f>
        <v>0</v>
      </c>
      <c r="H10" s="151">
        <f>'1. összesítő'!D136</f>
        <v>5068746</v>
      </c>
      <c r="I10" s="151">
        <f>'1. összesítő'!E136</f>
        <v>5068746</v>
      </c>
    </row>
    <row r="11" spans="1:9" x14ac:dyDescent="0.2">
      <c r="A11" s="253" t="s">
        <v>236</v>
      </c>
      <c r="B11" s="242" t="s">
        <v>327</v>
      </c>
      <c r="C11" s="151">
        <v>0</v>
      </c>
      <c r="D11" s="151"/>
      <c r="E11" s="151"/>
      <c r="F11" s="242" t="s">
        <v>433</v>
      </c>
      <c r="G11" s="151">
        <f>'1. összesítő'!C137</f>
        <v>0</v>
      </c>
      <c r="H11" s="151">
        <f>'1. összesítő'!D137</f>
        <v>0</v>
      </c>
      <c r="I11" s="254">
        <f>'1. összesítő'!E137</f>
        <v>0</v>
      </c>
    </row>
    <row r="12" spans="1:9" ht="22.5" x14ac:dyDescent="0.2">
      <c r="A12" s="253" t="s">
        <v>70</v>
      </c>
      <c r="B12" s="242" t="s">
        <v>328</v>
      </c>
      <c r="C12" s="151"/>
      <c r="D12" s="151"/>
      <c r="E12" s="151"/>
      <c r="F12" s="242" t="s">
        <v>329</v>
      </c>
      <c r="G12" s="151">
        <f>'1. összesítő'!C141</f>
        <v>750000</v>
      </c>
      <c r="H12" s="151">
        <f>'1. összesítő'!D141</f>
        <v>750000</v>
      </c>
      <c r="I12" s="254">
        <f>'1. összesítő'!E141</f>
        <v>750000</v>
      </c>
    </row>
    <row r="13" spans="1:9" ht="12.95" customHeight="1" x14ac:dyDescent="0.2">
      <c r="A13" s="253" t="s">
        <v>94</v>
      </c>
      <c r="B13" s="242" t="s">
        <v>330</v>
      </c>
      <c r="C13" s="151">
        <v>0</v>
      </c>
      <c r="D13" s="151"/>
      <c r="E13" s="151"/>
      <c r="F13" s="263" t="s">
        <v>331</v>
      </c>
      <c r="G13" s="151">
        <v>0</v>
      </c>
      <c r="H13" s="151"/>
      <c r="I13" s="254">
        <f>'1. összesítő'!E132</f>
        <v>0</v>
      </c>
    </row>
    <row r="14" spans="1:9" ht="12.95" customHeight="1" x14ac:dyDescent="0.2">
      <c r="A14" s="253" t="s">
        <v>253</v>
      </c>
      <c r="B14" s="243"/>
      <c r="C14" s="151"/>
      <c r="D14" s="151"/>
      <c r="E14" s="151"/>
      <c r="F14" s="263"/>
      <c r="G14" s="151"/>
      <c r="H14" s="244"/>
      <c r="I14" s="255"/>
    </row>
    <row r="15" spans="1:9" ht="12.95" customHeight="1" x14ac:dyDescent="0.2">
      <c r="A15" s="253" t="s">
        <v>116</v>
      </c>
      <c r="B15" s="243"/>
      <c r="C15" s="151"/>
      <c r="D15" s="151"/>
      <c r="E15" s="151"/>
      <c r="F15" s="263"/>
      <c r="G15" s="151"/>
      <c r="H15" s="244"/>
      <c r="I15" s="255"/>
    </row>
    <row r="16" spans="1:9" ht="12.95" customHeight="1" x14ac:dyDescent="0.2">
      <c r="A16" s="253" t="s">
        <v>262</v>
      </c>
      <c r="B16" s="264"/>
      <c r="C16" s="151"/>
      <c r="D16" s="151"/>
      <c r="E16" s="151"/>
      <c r="F16" s="263"/>
      <c r="G16" s="151"/>
      <c r="H16" s="244"/>
      <c r="I16" s="255"/>
    </row>
    <row r="17" spans="1:9" x14ac:dyDescent="0.2">
      <c r="A17" s="253" t="s">
        <v>264</v>
      </c>
      <c r="B17" s="243"/>
      <c r="C17" s="151"/>
      <c r="D17" s="151"/>
      <c r="E17" s="151"/>
      <c r="F17" s="263"/>
      <c r="G17" s="151"/>
      <c r="H17" s="244"/>
      <c r="I17" s="255"/>
    </row>
    <row r="18" spans="1:9" ht="12.95" customHeight="1" x14ac:dyDescent="0.2">
      <c r="A18" s="253" t="s">
        <v>266</v>
      </c>
      <c r="B18" s="243"/>
      <c r="C18" s="151"/>
      <c r="D18" s="151"/>
      <c r="E18" s="151"/>
      <c r="F18" s="242" t="s">
        <v>212</v>
      </c>
      <c r="G18" s="151"/>
      <c r="H18" s="244"/>
      <c r="I18" s="255"/>
    </row>
    <row r="19" spans="1:9" ht="21" x14ac:dyDescent="0.2">
      <c r="A19" s="256" t="s">
        <v>287</v>
      </c>
      <c r="B19" s="246" t="s">
        <v>332</v>
      </c>
      <c r="C19" s="149">
        <f>+C8+C10+C11+C13+C14+C15+C16+C17+C18</f>
        <v>4750000</v>
      </c>
      <c r="D19" s="149">
        <f>+D8+D10+D11+D13+D14+D15+D16+D17+D18</f>
        <v>10533831</v>
      </c>
      <c r="E19" s="149">
        <f>+E8+E10+E11+E13+E14+E15+E16+E17+E18</f>
        <v>8893205</v>
      </c>
      <c r="F19" s="246" t="s">
        <v>333</v>
      </c>
      <c r="G19" s="149">
        <f>+G8+G10+G12+G13+G14+G15+G16+G17+G18</f>
        <v>4750000</v>
      </c>
      <c r="H19" s="149">
        <f>+H8+H10+H12+H13+H14+H15+H16+H17+H18</f>
        <v>10533831</v>
      </c>
      <c r="I19" s="257">
        <f>+I8+I10+I12+I13+I14+I15+I16+I17+I18</f>
        <v>8893205</v>
      </c>
    </row>
    <row r="20" spans="1:9" ht="12.95" customHeight="1" x14ac:dyDescent="0.2">
      <c r="A20" s="253" t="s">
        <v>290</v>
      </c>
      <c r="B20" s="265" t="s">
        <v>334</v>
      </c>
      <c r="C20" s="247">
        <f>+C21+C22+C23+C24+C25</f>
        <v>0</v>
      </c>
      <c r="D20" s="247">
        <f>+D21+D22+D23+D24+D25</f>
        <v>0</v>
      </c>
      <c r="E20" s="247">
        <f>+E21+E22+E23+E24+E25</f>
        <v>0</v>
      </c>
      <c r="F20" s="242" t="s">
        <v>289</v>
      </c>
      <c r="G20" s="151"/>
      <c r="H20" s="244"/>
      <c r="I20" s="255"/>
    </row>
    <row r="21" spans="1:9" ht="12.95" customHeight="1" x14ac:dyDescent="0.2">
      <c r="A21" s="253" t="s">
        <v>293</v>
      </c>
      <c r="B21" s="266" t="s">
        <v>335</v>
      </c>
      <c r="C21" s="151"/>
      <c r="D21" s="151"/>
      <c r="E21" s="151"/>
      <c r="F21" s="242" t="s">
        <v>336</v>
      </c>
      <c r="G21" s="151"/>
      <c r="H21" s="244"/>
      <c r="I21" s="255"/>
    </row>
    <row r="22" spans="1:9" ht="12.95" customHeight="1" x14ac:dyDescent="0.2">
      <c r="A22" s="253" t="s">
        <v>296</v>
      </c>
      <c r="B22" s="266" t="s">
        <v>337</v>
      </c>
      <c r="C22" s="151"/>
      <c r="D22" s="151"/>
      <c r="E22" s="151"/>
      <c r="F22" s="242" t="s">
        <v>295</v>
      </c>
      <c r="G22" s="151">
        <f>'1. összesítő'!C151</f>
        <v>0</v>
      </c>
      <c r="H22" s="151">
        <f>'1. összesítő'!D151</f>
        <v>0</v>
      </c>
      <c r="I22" s="254">
        <f>'1. összesítő'!E151</f>
        <v>0</v>
      </c>
    </row>
    <row r="23" spans="1:9" ht="12.95" customHeight="1" x14ac:dyDescent="0.2">
      <c r="A23" s="253" t="s">
        <v>299</v>
      </c>
      <c r="B23" s="266" t="s">
        <v>338</v>
      </c>
      <c r="C23" s="151"/>
      <c r="D23" s="151"/>
      <c r="E23" s="151"/>
      <c r="F23" s="242" t="s">
        <v>298</v>
      </c>
      <c r="G23" s="151"/>
      <c r="H23" s="244"/>
      <c r="I23" s="255"/>
    </row>
    <row r="24" spans="1:9" ht="12.95" customHeight="1" x14ac:dyDescent="0.2">
      <c r="A24" s="253" t="s">
        <v>302</v>
      </c>
      <c r="B24" s="266" t="s">
        <v>339</v>
      </c>
      <c r="C24" s="151"/>
      <c r="D24" s="151"/>
      <c r="E24" s="151"/>
      <c r="F24" s="242" t="s">
        <v>301</v>
      </c>
      <c r="G24" s="151"/>
      <c r="H24" s="244"/>
      <c r="I24" s="255"/>
    </row>
    <row r="25" spans="1:9" ht="12.95" customHeight="1" x14ac:dyDescent="0.2">
      <c r="A25" s="253" t="s">
        <v>305</v>
      </c>
      <c r="B25" s="266" t="s">
        <v>340</v>
      </c>
      <c r="C25" s="151"/>
      <c r="D25" s="151"/>
      <c r="E25" s="151"/>
      <c r="F25" s="242" t="s">
        <v>341</v>
      </c>
      <c r="G25" s="151"/>
      <c r="H25" s="244"/>
      <c r="I25" s="255"/>
    </row>
    <row r="26" spans="1:9" ht="12.95" customHeight="1" x14ac:dyDescent="0.2">
      <c r="A26" s="253" t="s">
        <v>307</v>
      </c>
      <c r="B26" s="265" t="s">
        <v>342</v>
      </c>
      <c r="C26" s="247">
        <f>+C27+C28+C29+C30+C31</f>
        <v>0</v>
      </c>
      <c r="D26" s="247"/>
      <c r="E26" s="247"/>
      <c r="F26" s="242" t="s">
        <v>343</v>
      </c>
      <c r="G26" s="151"/>
      <c r="H26" s="244"/>
      <c r="I26" s="255"/>
    </row>
    <row r="27" spans="1:9" ht="12.95" customHeight="1" x14ac:dyDescent="0.2">
      <c r="A27" s="253" t="s">
        <v>309</v>
      </c>
      <c r="B27" s="266" t="s">
        <v>344</v>
      </c>
      <c r="C27" s="151"/>
      <c r="D27" s="151"/>
      <c r="E27" s="151"/>
      <c r="F27" s="242" t="s">
        <v>252</v>
      </c>
      <c r="G27" s="151"/>
      <c r="H27" s="244"/>
      <c r="I27" s="255"/>
    </row>
    <row r="28" spans="1:9" ht="12.95" customHeight="1" x14ac:dyDescent="0.2">
      <c r="A28" s="253" t="s">
        <v>310</v>
      </c>
      <c r="B28" s="266" t="s">
        <v>345</v>
      </c>
      <c r="C28" s="151"/>
      <c r="D28" s="151"/>
      <c r="E28" s="151"/>
      <c r="F28" s="243"/>
      <c r="G28" s="151"/>
      <c r="H28" s="244"/>
      <c r="I28" s="255"/>
    </row>
    <row r="29" spans="1:9" ht="12.95" customHeight="1" x14ac:dyDescent="0.2">
      <c r="A29" s="253" t="s">
        <v>311</v>
      </c>
      <c r="B29" s="266" t="s">
        <v>346</v>
      </c>
      <c r="C29" s="151"/>
      <c r="D29" s="151"/>
      <c r="E29" s="151"/>
      <c r="F29" s="243"/>
      <c r="G29" s="151"/>
      <c r="H29" s="244"/>
      <c r="I29" s="255"/>
    </row>
    <row r="30" spans="1:9" ht="12.95" customHeight="1" x14ac:dyDescent="0.2">
      <c r="A30" s="253" t="s">
        <v>314</v>
      </c>
      <c r="B30" s="266" t="s">
        <v>347</v>
      </c>
      <c r="C30" s="151"/>
      <c r="D30" s="151"/>
      <c r="E30" s="151"/>
      <c r="F30" s="243"/>
      <c r="G30" s="151"/>
      <c r="H30" s="244"/>
      <c r="I30" s="255"/>
    </row>
    <row r="31" spans="1:9" ht="12.95" customHeight="1" x14ac:dyDescent="0.2">
      <c r="A31" s="253" t="s">
        <v>317</v>
      </c>
      <c r="B31" s="266" t="s">
        <v>348</v>
      </c>
      <c r="C31" s="151"/>
      <c r="D31" s="151"/>
      <c r="E31" s="151"/>
      <c r="F31" s="243"/>
      <c r="G31" s="151"/>
      <c r="H31" s="244"/>
      <c r="I31" s="255"/>
    </row>
    <row r="32" spans="1:9" ht="31.5" x14ac:dyDescent="0.2">
      <c r="A32" s="256" t="s">
        <v>320</v>
      </c>
      <c r="B32" s="246" t="s">
        <v>349</v>
      </c>
      <c r="C32" s="149">
        <f>+C20+C26</f>
        <v>0</v>
      </c>
      <c r="D32" s="149">
        <f>+D20+D26</f>
        <v>0</v>
      </c>
      <c r="E32" s="149">
        <f>+E20+E26</f>
        <v>0</v>
      </c>
      <c r="F32" s="246" t="s">
        <v>350</v>
      </c>
      <c r="G32" s="149">
        <f>SUM(G20:G31)</f>
        <v>0</v>
      </c>
      <c r="H32" s="149">
        <f>SUM(H20:H31)</f>
        <v>0</v>
      </c>
      <c r="I32" s="257">
        <f>SUM(I20:I31)</f>
        <v>0</v>
      </c>
    </row>
    <row r="33" spans="1:9" x14ac:dyDescent="0.2">
      <c r="A33" s="256" t="s">
        <v>351</v>
      </c>
      <c r="B33" s="245" t="s">
        <v>352</v>
      </c>
      <c r="C33" s="248">
        <f>+C19+C32</f>
        <v>4750000</v>
      </c>
      <c r="D33" s="248">
        <f>+D19+D32</f>
        <v>10533831</v>
      </c>
      <c r="E33" s="248">
        <f>+E19+E32</f>
        <v>8893205</v>
      </c>
      <c r="F33" s="245" t="s">
        <v>353</v>
      </c>
      <c r="G33" s="248">
        <f>+G19+G32</f>
        <v>4750000</v>
      </c>
      <c r="H33" s="248">
        <f>+H19+H32</f>
        <v>10533831</v>
      </c>
      <c r="I33" s="258">
        <f>+I19+I32</f>
        <v>8893205</v>
      </c>
    </row>
    <row r="34" spans="1:9" x14ac:dyDescent="0.2">
      <c r="A34" s="256" t="s">
        <v>354</v>
      </c>
      <c r="B34" s="245" t="s">
        <v>318</v>
      </c>
      <c r="C34" s="248">
        <v>0</v>
      </c>
      <c r="D34" s="248"/>
      <c r="E34" s="248"/>
      <c r="F34" s="245" t="s">
        <v>319</v>
      </c>
      <c r="G34" s="248" t="str">
        <f>IF(C19-G19&gt;0,C19-G19,"-")</f>
        <v>-</v>
      </c>
      <c r="H34" s="244"/>
      <c r="I34" s="255"/>
    </row>
    <row r="35" spans="1:9" x14ac:dyDescent="0.2">
      <c r="A35" s="256" t="s">
        <v>355</v>
      </c>
      <c r="B35" s="245" t="s">
        <v>321</v>
      </c>
      <c r="C35" s="248">
        <v>0</v>
      </c>
      <c r="D35" s="248">
        <f>D33-H33</f>
        <v>0</v>
      </c>
      <c r="E35" s="248"/>
      <c r="F35" s="245" t="s">
        <v>322</v>
      </c>
      <c r="G35" s="248"/>
      <c r="H35" s="244"/>
      <c r="I35" s="255"/>
    </row>
    <row r="36" spans="1:9" x14ac:dyDescent="0.2">
      <c r="A36" s="269"/>
      <c r="B36" s="267"/>
      <c r="C36" s="244"/>
      <c r="D36" s="244"/>
      <c r="E36" s="244"/>
      <c r="F36" s="244"/>
      <c r="G36" s="244"/>
      <c r="H36" s="244"/>
      <c r="I36" s="255"/>
    </row>
    <row r="37" spans="1:9" ht="13.5" thickBot="1" x14ac:dyDescent="0.25">
      <c r="A37" s="270"/>
      <c r="B37" s="271" t="s">
        <v>356</v>
      </c>
      <c r="C37" s="272">
        <f>'2.1.sz.mell  '!C31+C33</f>
        <v>95475169</v>
      </c>
      <c r="D37" s="272">
        <f>'2.1.sz.mell  '!D31+D33</f>
        <v>124373662</v>
      </c>
      <c r="E37" s="272">
        <f>'2.1.sz.mell  '!E31+E33</f>
        <v>125220838</v>
      </c>
      <c r="F37" s="272"/>
      <c r="G37" s="272">
        <f>'2.1.sz.mell  '!G31+G33</f>
        <v>106009000</v>
      </c>
      <c r="H37" s="272">
        <f>'2.1.sz.mell  '!H31+H33</f>
        <v>124373662</v>
      </c>
      <c r="I37" s="273">
        <f>'2.1.sz.mell  '!I31+I33</f>
        <v>111932487</v>
      </c>
    </row>
  </sheetData>
  <sheetProtection selectLockedCells="1" selectUnlockedCells="1"/>
  <mergeCells count="6">
    <mergeCell ref="B1:I1"/>
    <mergeCell ref="A2:I2"/>
    <mergeCell ref="G4:I4"/>
    <mergeCell ref="A5:A6"/>
    <mergeCell ref="B5:C5"/>
    <mergeCell ref="F5:I5"/>
  </mergeCells>
  <printOptions horizontalCentered="1"/>
  <pageMargins left="0.78749999999999998" right="0.78749999999999998" top="0.49027777777777776" bottom="0.79027777777777775" header="0.51180555555555551" footer="0.51180555555555551"/>
  <pageSetup paperSize="9" scale="77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BJ472"/>
  <sheetViews>
    <sheetView workbookViewId="0">
      <selection activeCell="A6" sqref="A6:D6"/>
    </sheetView>
  </sheetViews>
  <sheetFormatPr defaultRowHeight="12.75" x14ac:dyDescent="0.2"/>
  <cols>
    <col min="1" max="1" width="57.83203125" style="184" customWidth="1"/>
    <col min="2" max="3" width="20" style="180" customWidth="1"/>
    <col min="4" max="4" width="18" style="180" customWidth="1"/>
    <col min="5" max="6" width="12.83203125" style="180" customWidth="1"/>
    <col min="7" max="7" width="13.83203125" style="180" customWidth="1"/>
    <col min="8" max="16384" width="9.33203125" style="180"/>
  </cols>
  <sheetData>
    <row r="1" spans="1:62" ht="12.75" customHeight="1" x14ac:dyDescent="0.2">
      <c r="A1" s="185"/>
      <c r="B1" s="185"/>
      <c r="C1" s="185"/>
      <c r="D1" s="185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</row>
    <row r="2" spans="1:62" ht="12.75" customHeight="1" x14ac:dyDescent="0.2">
      <c r="A2" s="185"/>
      <c r="B2" s="185"/>
      <c r="C2" s="185"/>
      <c r="D2" s="18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</row>
    <row r="3" spans="1:62" ht="12.75" customHeight="1" x14ac:dyDescent="0.2">
      <c r="A3" s="185"/>
      <c r="B3" s="185"/>
      <c r="C3" s="185"/>
      <c r="D3" s="18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</row>
    <row r="4" spans="1:62" ht="12.75" customHeight="1" x14ac:dyDescent="0.2">
      <c r="A4" s="185"/>
      <c r="B4" s="185"/>
      <c r="C4" s="185"/>
      <c r="D4" s="18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</row>
    <row r="5" spans="1:62" ht="12.75" customHeight="1" x14ac:dyDescent="0.2">
      <c r="A5" s="185"/>
      <c r="B5" s="185"/>
      <c r="C5" s="185"/>
      <c r="D5" s="185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</row>
    <row r="6" spans="1:62" ht="25.5" customHeight="1" x14ac:dyDescent="0.2">
      <c r="A6" s="480" t="s">
        <v>454</v>
      </c>
      <c r="B6" s="480"/>
      <c r="C6" s="480"/>
      <c r="D6" s="480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</row>
    <row r="7" spans="1:62" ht="25.5" customHeight="1" x14ac:dyDescent="0.2">
      <c r="A7" s="480" t="s">
        <v>453</v>
      </c>
      <c r="B7" s="480"/>
      <c r="C7" s="480"/>
      <c r="D7" s="480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</row>
    <row r="8" spans="1:62" ht="22.5" customHeight="1" x14ac:dyDescent="0.2">
      <c r="A8" s="55"/>
      <c r="B8" s="54"/>
      <c r="C8" s="54"/>
      <c r="D8" s="54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</row>
    <row r="9" spans="1:62" s="182" customFormat="1" ht="44.25" customHeight="1" x14ac:dyDescent="0.2">
      <c r="A9" s="225" t="s">
        <v>359</v>
      </c>
      <c r="B9" s="226" t="s">
        <v>442</v>
      </c>
      <c r="C9" s="226" t="s">
        <v>443</v>
      </c>
      <c r="D9" s="227" t="s">
        <v>10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</row>
    <row r="10" spans="1:62" s="181" customFormat="1" ht="12" customHeight="1" x14ac:dyDescent="0.2">
      <c r="A10" s="228" t="s">
        <v>11</v>
      </c>
      <c r="B10" s="187" t="s">
        <v>12</v>
      </c>
      <c r="C10" s="187" t="s">
        <v>268</v>
      </c>
      <c r="D10" s="229" t="s">
        <v>275</v>
      </c>
      <c r="E10" s="54" t="s">
        <v>835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</row>
    <row r="11" spans="1:62" ht="15.95" customHeight="1" x14ac:dyDescent="0.2">
      <c r="A11" s="230" t="s">
        <v>444</v>
      </c>
      <c r="B11" s="221">
        <v>4000000</v>
      </c>
      <c r="C11" s="221">
        <v>612372</v>
      </c>
      <c r="D11" s="231"/>
      <c r="E11" s="59" t="s">
        <v>835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</row>
    <row r="12" spans="1:62" ht="15.95" customHeight="1" x14ac:dyDescent="0.2">
      <c r="A12" s="230" t="s">
        <v>445</v>
      </c>
      <c r="B12" s="221"/>
      <c r="C12" s="221">
        <v>297500</v>
      </c>
      <c r="D12" s="231"/>
      <c r="E12" s="59" t="s">
        <v>835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</row>
    <row r="13" spans="1:62" ht="15.95" customHeight="1" x14ac:dyDescent="0.2">
      <c r="A13" s="232" t="s">
        <v>446</v>
      </c>
      <c r="B13" s="221"/>
      <c r="C13" s="221">
        <v>3028388</v>
      </c>
      <c r="D13" s="231"/>
      <c r="E13" s="59" t="s">
        <v>835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</row>
    <row r="14" spans="1:62" ht="15.95" customHeight="1" x14ac:dyDescent="0.2">
      <c r="A14" s="230" t="s">
        <v>447</v>
      </c>
      <c r="B14" s="221"/>
      <c r="C14" s="221">
        <v>573538</v>
      </c>
      <c r="D14" s="231"/>
      <c r="E14" s="59" t="s">
        <v>835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</row>
    <row r="15" spans="1:62" s="218" customFormat="1" ht="15.95" customHeight="1" x14ac:dyDescent="0.2">
      <c r="A15" s="233" t="s">
        <v>448</v>
      </c>
      <c r="B15" s="433">
        <f>SUM(B11:B14)</f>
        <v>4000000</v>
      </c>
      <c r="C15" s="222">
        <f>SUM(C11:C14)</f>
        <v>4511798</v>
      </c>
      <c r="D15" s="222">
        <f>SUM(D11:D14)</f>
        <v>0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</row>
    <row r="16" spans="1:62" ht="15.95" customHeight="1" x14ac:dyDescent="0.2">
      <c r="A16" s="234" t="s">
        <v>449</v>
      </c>
      <c r="B16" s="434"/>
      <c r="C16" s="221">
        <v>987403</v>
      </c>
      <c r="D16" s="231">
        <v>987403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</row>
    <row r="17" spans="1:62" ht="15.95" customHeight="1" x14ac:dyDescent="0.2">
      <c r="A17" s="234" t="s">
        <v>450</v>
      </c>
      <c r="B17" s="434"/>
      <c r="C17" s="221">
        <v>3003735</v>
      </c>
      <c r="D17" s="231">
        <v>3003735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</row>
    <row r="18" spans="1:62" ht="15.95" customHeight="1" x14ac:dyDescent="0.2">
      <c r="A18" s="235" t="s">
        <v>451</v>
      </c>
      <c r="B18" s="221"/>
      <c r="C18" s="221">
        <v>1077608</v>
      </c>
      <c r="D18" s="231">
        <v>1077608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</row>
    <row r="19" spans="1:62" s="220" customFormat="1" ht="15.95" customHeight="1" x14ac:dyDescent="0.2">
      <c r="A19" s="236" t="s">
        <v>452</v>
      </c>
      <c r="B19" s="222"/>
      <c r="C19" s="222">
        <f>SUM(C16:C18)</f>
        <v>5068746</v>
      </c>
      <c r="D19" s="222">
        <f>SUM(D16:D18)</f>
        <v>5068746</v>
      </c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</row>
    <row r="20" spans="1:62" ht="15.95" customHeight="1" x14ac:dyDescent="0.2">
      <c r="A20" s="237"/>
      <c r="B20" s="223"/>
      <c r="C20" s="223"/>
      <c r="D20" s="435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</row>
    <row r="21" spans="1:62" s="183" customFormat="1" ht="18" customHeight="1" x14ac:dyDescent="0.2">
      <c r="A21" s="238" t="s">
        <v>358</v>
      </c>
      <c r="B21" s="239">
        <f>B15+B19</f>
        <v>4000000</v>
      </c>
      <c r="C21" s="239">
        <f>C19+C15</f>
        <v>9580544</v>
      </c>
      <c r="D21" s="239">
        <f>D19+D15</f>
        <v>5068746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</row>
    <row r="22" spans="1:62" x14ac:dyDescent="0.2">
      <c r="A22" s="18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</row>
    <row r="23" spans="1:62" x14ac:dyDescent="0.2">
      <c r="A23" s="18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</row>
    <row r="24" spans="1:62" x14ac:dyDescent="0.2">
      <c r="A24" s="18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</row>
    <row r="25" spans="1:62" x14ac:dyDescent="0.2">
      <c r="A25" s="18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</row>
    <row r="26" spans="1:62" x14ac:dyDescent="0.2">
      <c r="A26" s="18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</row>
    <row r="27" spans="1:62" x14ac:dyDescent="0.2">
      <c r="A27" s="18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</row>
    <row r="28" spans="1:62" x14ac:dyDescent="0.2">
      <c r="A28" s="18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</row>
    <row r="29" spans="1:62" x14ac:dyDescent="0.2">
      <c r="A29" s="18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</row>
    <row r="30" spans="1:62" x14ac:dyDescent="0.2">
      <c r="A30" s="18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</row>
    <row r="31" spans="1:62" x14ac:dyDescent="0.2">
      <c r="A31" s="18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</row>
    <row r="32" spans="1:62" x14ac:dyDescent="0.2">
      <c r="A32" s="18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</row>
    <row r="33" spans="1:62" x14ac:dyDescent="0.2">
      <c r="A33" s="18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</row>
    <row r="34" spans="1:62" x14ac:dyDescent="0.2">
      <c r="A34" s="18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</row>
    <row r="35" spans="1:62" x14ac:dyDescent="0.2">
      <c r="A35" s="18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</row>
    <row r="36" spans="1:62" x14ac:dyDescent="0.2">
      <c r="A36" s="18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</row>
    <row r="37" spans="1:62" x14ac:dyDescent="0.2">
      <c r="A37" s="18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</row>
    <row r="38" spans="1:62" x14ac:dyDescent="0.2">
      <c r="A38" s="18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</row>
    <row r="39" spans="1:62" x14ac:dyDescent="0.2">
      <c r="A39" s="18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</row>
    <row r="40" spans="1:62" x14ac:dyDescent="0.2">
      <c r="A40" s="18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</row>
    <row r="41" spans="1:62" x14ac:dyDescent="0.2">
      <c r="A41" s="18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</row>
    <row r="42" spans="1:62" x14ac:dyDescent="0.2">
      <c r="A42" s="18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</row>
    <row r="43" spans="1:62" x14ac:dyDescent="0.2">
      <c r="A43" s="18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2" x14ac:dyDescent="0.2">
      <c r="A44" s="18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2" x14ac:dyDescent="0.2">
      <c r="A45" s="18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2" x14ac:dyDescent="0.2">
      <c r="A46" s="18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2" x14ac:dyDescent="0.2">
      <c r="A47" s="18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2" x14ac:dyDescent="0.2">
      <c r="A48" s="18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</row>
    <row r="49" spans="1:62" x14ac:dyDescent="0.2">
      <c r="A49" s="18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</row>
    <row r="50" spans="1:62" x14ac:dyDescent="0.2">
      <c r="A50" s="18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</row>
    <row r="51" spans="1:62" x14ac:dyDescent="0.2">
      <c r="A51" s="18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</row>
    <row r="52" spans="1:62" x14ac:dyDescent="0.2">
      <c r="A52" s="18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</row>
    <row r="53" spans="1:62" x14ac:dyDescent="0.2">
      <c r="A53" s="18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</row>
    <row r="54" spans="1:62" x14ac:dyDescent="0.2">
      <c r="A54" s="18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</row>
    <row r="55" spans="1:62" x14ac:dyDescent="0.2">
      <c r="A55" s="18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</row>
    <row r="56" spans="1:62" x14ac:dyDescent="0.2">
      <c r="A56" s="18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</row>
    <row r="57" spans="1:62" x14ac:dyDescent="0.2">
      <c r="A57" s="18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</row>
    <row r="58" spans="1:62" x14ac:dyDescent="0.2">
      <c r="A58" s="18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</row>
    <row r="59" spans="1:62" x14ac:dyDescent="0.2">
      <c r="A59" s="18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</row>
    <row r="60" spans="1:62" x14ac:dyDescent="0.2">
      <c r="A60" s="18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</row>
    <row r="61" spans="1:62" x14ac:dyDescent="0.2">
      <c r="A61" s="18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</row>
    <row r="62" spans="1:62" x14ac:dyDescent="0.2">
      <c r="A62" s="18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</row>
    <row r="63" spans="1:62" x14ac:dyDescent="0.2">
      <c r="A63" s="18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</row>
    <row r="64" spans="1:62" x14ac:dyDescent="0.2">
      <c r="A64" s="18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</row>
    <row r="65" spans="1:62" x14ac:dyDescent="0.2">
      <c r="A65" s="18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</row>
    <row r="66" spans="1:62" x14ac:dyDescent="0.2">
      <c r="A66" s="18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</row>
    <row r="67" spans="1:62" x14ac:dyDescent="0.2">
      <c r="A67" s="18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</row>
    <row r="68" spans="1:62" x14ac:dyDescent="0.2">
      <c r="A68" s="18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</row>
    <row r="69" spans="1:62" x14ac:dyDescent="0.2">
      <c r="A69" s="18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</row>
    <row r="70" spans="1:62" x14ac:dyDescent="0.2">
      <c r="A70" s="18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</row>
    <row r="71" spans="1:62" x14ac:dyDescent="0.2">
      <c r="A71" s="18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</row>
    <row r="72" spans="1:62" x14ac:dyDescent="0.2">
      <c r="A72" s="18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</row>
    <row r="73" spans="1:62" x14ac:dyDescent="0.2">
      <c r="A73" s="18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</row>
    <row r="74" spans="1:62" x14ac:dyDescent="0.2">
      <c r="A74" s="18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</row>
    <row r="75" spans="1:62" x14ac:dyDescent="0.2">
      <c r="A75" s="18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</row>
    <row r="76" spans="1:62" x14ac:dyDescent="0.2">
      <c r="A76" s="18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</row>
    <row r="77" spans="1:62" x14ac:dyDescent="0.2">
      <c r="A77" s="18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</row>
    <row r="78" spans="1:62" x14ac:dyDescent="0.2">
      <c r="A78" s="18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</row>
    <row r="79" spans="1:62" x14ac:dyDescent="0.2">
      <c r="A79" s="18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</row>
    <row r="80" spans="1:62" x14ac:dyDescent="0.2">
      <c r="A80" s="18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</row>
    <row r="81" spans="1:62" x14ac:dyDescent="0.2">
      <c r="A81" s="18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</row>
    <row r="82" spans="1:62" x14ac:dyDescent="0.2">
      <c r="A82" s="18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</row>
    <row r="83" spans="1:62" x14ac:dyDescent="0.2">
      <c r="A83" s="18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</row>
    <row r="84" spans="1:62" x14ac:dyDescent="0.2">
      <c r="A84" s="18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</row>
    <row r="85" spans="1:62" x14ac:dyDescent="0.2">
      <c r="A85" s="18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</row>
    <row r="86" spans="1:62" x14ac:dyDescent="0.2">
      <c r="A86" s="18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</row>
    <row r="87" spans="1:62" x14ac:dyDescent="0.2">
      <c r="A87" s="18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</row>
    <row r="88" spans="1:62" x14ac:dyDescent="0.2">
      <c r="A88" s="18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</row>
    <row r="89" spans="1:62" x14ac:dyDescent="0.2">
      <c r="A89" s="18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</row>
    <row r="90" spans="1:62" x14ac:dyDescent="0.2">
      <c r="A90" s="18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</row>
    <row r="91" spans="1:62" x14ac:dyDescent="0.2">
      <c r="A91" s="18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</row>
    <row r="92" spans="1:62" x14ac:dyDescent="0.2">
      <c r="A92" s="18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</row>
    <row r="93" spans="1:62" x14ac:dyDescent="0.2">
      <c r="A93" s="18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</row>
    <row r="94" spans="1:62" x14ac:dyDescent="0.2">
      <c r="A94" s="18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</row>
    <row r="95" spans="1:62" x14ac:dyDescent="0.2">
      <c r="A95" s="18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</row>
    <row r="96" spans="1:62" x14ac:dyDescent="0.2">
      <c r="A96" s="18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</row>
    <row r="97" spans="1:62" x14ac:dyDescent="0.2">
      <c r="A97" s="18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</row>
    <row r="98" spans="1:62" x14ac:dyDescent="0.2">
      <c r="A98" s="18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</row>
    <row r="99" spans="1:62" x14ac:dyDescent="0.2">
      <c r="A99" s="18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</row>
    <row r="100" spans="1:62" x14ac:dyDescent="0.2">
      <c r="A100" s="18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</row>
    <row r="101" spans="1:62" x14ac:dyDescent="0.2">
      <c r="A101" s="18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</row>
    <row r="102" spans="1:62" x14ac:dyDescent="0.2">
      <c r="A102" s="18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</row>
    <row r="103" spans="1:62" x14ac:dyDescent="0.2">
      <c r="A103" s="18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</row>
    <row r="104" spans="1:62" x14ac:dyDescent="0.2">
      <c r="A104" s="18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</row>
    <row r="105" spans="1:62" x14ac:dyDescent="0.2">
      <c r="A105" s="18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</row>
    <row r="106" spans="1:62" x14ac:dyDescent="0.2">
      <c r="A106" s="18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</row>
    <row r="107" spans="1:62" x14ac:dyDescent="0.2">
      <c r="A107" s="18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</row>
    <row r="108" spans="1:62" x14ac:dyDescent="0.2">
      <c r="A108" s="18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</row>
    <row r="109" spans="1:62" x14ac:dyDescent="0.2">
      <c r="A109" s="18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</row>
    <row r="110" spans="1:62" x14ac:dyDescent="0.2">
      <c r="A110" s="18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</row>
    <row r="111" spans="1:62" x14ac:dyDescent="0.2">
      <c r="A111" s="18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</row>
    <row r="112" spans="1:62" x14ac:dyDescent="0.2">
      <c r="A112" s="18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</row>
    <row r="113" spans="1:62" x14ac:dyDescent="0.2">
      <c r="A113" s="18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</row>
    <row r="114" spans="1:62" x14ac:dyDescent="0.2">
      <c r="A114" s="18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</row>
    <row r="115" spans="1:62" x14ac:dyDescent="0.2">
      <c r="A115" s="18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</row>
    <row r="116" spans="1:62" x14ac:dyDescent="0.2">
      <c r="A116" s="18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</row>
    <row r="117" spans="1:62" x14ac:dyDescent="0.2">
      <c r="A117" s="18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</row>
    <row r="118" spans="1:62" x14ac:dyDescent="0.2">
      <c r="A118" s="18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</row>
    <row r="119" spans="1:62" x14ac:dyDescent="0.2">
      <c r="A119" s="18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</row>
    <row r="120" spans="1:62" x14ac:dyDescent="0.2">
      <c r="A120" s="18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</row>
    <row r="121" spans="1:62" x14ac:dyDescent="0.2">
      <c r="A121" s="18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</row>
    <row r="122" spans="1:62" x14ac:dyDescent="0.2">
      <c r="A122" s="18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</row>
    <row r="123" spans="1:62" x14ac:dyDescent="0.2">
      <c r="A123" s="18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</row>
    <row r="124" spans="1:62" x14ac:dyDescent="0.2">
      <c r="A124" s="18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</row>
    <row r="125" spans="1:62" x14ac:dyDescent="0.2">
      <c r="A125" s="18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</row>
    <row r="126" spans="1:62" x14ac:dyDescent="0.2">
      <c r="A126" s="18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</row>
    <row r="127" spans="1:62" x14ac:dyDescent="0.2">
      <c r="A127" s="18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</row>
    <row r="128" spans="1:62" x14ac:dyDescent="0.2">
      <c r="A128" s="18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</row>
    <row r="129" spans="1:62" x14ac:dyDescent="0.2">
      <c r="A129" s="18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</row>
    <row r="130" spans="1:62" x14ac:dyDescent="0.2">
      <c r="A130" s="18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</row>
    <row r="131" spans="1:62" x14ac:dyDescent="0.2">
      <c r="A131" s="18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</row>
    <row r="132" spans="1:62" x14ac:dyDescent="0.2">
      <c r="A132" s="18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</row>
    <row r="133" spans="1:62" x14ac:dyDescent="0.2">
      <c r="A133" s="18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</row>
    <row r="134" spans="1:62" x14ac:dyDescent="0.2">
      <c r="A134" s="18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</row>
    <row r="135" spans="1:62" x14ac:dyDescent="0.2">
      <c r="A135" s="18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</row>
    <row r="136" spans="1:62" x14ac:dyDescent="0.2">
      <c r="A136" s="18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</row>
    <row r="137" spans="1:62" x14ac:dyDescent="0.2">
      <c r="A137" s="18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</row>
    <row r="138" spans="1:62" x14ac:dyDescent="0.2">
      <c r="A138" s="18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</row>
    <row r="139" spans="1:62" x14ac:dyDescent="0.2">
      <c r="A139" s="18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</row>
    <row r="140" spans="1:62" x14ac:dyDescent="0.2">
      <c r="A140" s="18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</row>
    <row r="141" spans="1:62" x14ac:dyDescent="0.2">
      <c r="A141" s="18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</row>
    <row r="142" spans="1:62" x14ac:dyDescent="0.2">
      <c r="A142" s="18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</row>
    <row r="143" spans="1:62" x14ac:dyDescent="0.2">
      <c r="A143" s="18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</row>
    <row r="144" spans="1:62" x14ac:dyDescent="0.2">
      <c r="A144" s="18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</row>
    <row r="145" spans="1:62" x14ac:dyDescent="0.2">
      <c r="A145" s="18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</row>
    <row r="146" spans="1:62" x14ac:dyDescent="0.2">
      <c r="A146" s="18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</row>
    <row r="147" spans="1:62" x14ac:dyDescent="0.2">
      <c r="A147" s="18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</row>
    <row r="148" spans="1:62" x14ac:dyDescent="0.2">
      <c r="A148" s="18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</row>
    <row r="149" spans="1:62" x14ac:dyDescent="0.2">
      <c r="A149" s="18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</row>
    <row r="150" spans="1:62" x14ac:dyDescent="0.2">
      <c r="A150" s="18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</row>
    <row r="151" spans="1:62" x14ac:dyDescent="0.2">
      <c r="A151" s="18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</row>
    <row r="152" spans="1:62" x14ac:dyDescent="0.2">
      <c r="A152" s="18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</row>
    <row r="153" spans="1:62" x14ac:dyDescent="0.2">
      <c r="A153" s="18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</row>
    <row r="154" spans="1:62" x14ac:dyDescent="0.2">
      <c r="A154" s="18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</row>
    <row r="155" spans="1:62" x14ac:dyDescent="0.2">
      <c r="A155" s="18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</row>
    <row r="156" spans="1:62" x14ac:dyDescent="0.2">
      <c r="A156" s="18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</row>
    <row r="157" spans="1:62" x14ac:dyDescent="0.2">
      <c r="A157" s="18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</row>
    <row r="158" spans="1:62" x14ac:dyDescent="0.2">
      <c r="A158" s="18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</row>
    <row r="159" spans="1:62" x14ac:dyDescent="0.2">
      <c r="A159" s="18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</row>
    <row r="160" spans="1:62" x14ac:dyDescent="0.2">
      <c r="A160" s="18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</row>
    <row r="161" spans="1:62" x14ac:dyDescent="0.2">
      <c r="A161" s="18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</row>
    <row r="162" spans="1:62" x14ac:dyDescent="0.2">
      <c r="A162" s="18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</row>
    <row r="163" spans="1:62" x14ac:dyDescent="0.2">
      <c r="A163" s="18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</row>
    <row r="164" spans="1:62" x14ac:dyDescent="0.2">
      <c r="A164" s="18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</row>
    <row r="165" spans="1:62" x14ac:dyDescent="0.2">
      <c r="A165" s="18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</row>
    <row r="166" spans="1:62" x14ac:dyDescent="0.2">
      <c r="A166" s="18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</row>
    <row r="167" spans="1:62" x14ac:dyDescent="0.2">
      <c r="A167" s="18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</row>
    <row r="168" spans="1:62" x14ac:dyDescent="0.2">
      <c r="A168" s="18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</row>
    <row r="169" spans="1:62" x14ac:dyDescent="0.2">
      <c r="A169" s="18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</row>
    <row r="170" spans="1:62" x14ac:dyDescent="0.2">
      <c r="A170" s="18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</row>
    <row r="171" spans="1:62" x14ac:dyDescent="0.2">
      <c r="A171" s="18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</row>
    <row r="172" spans="1:62" x14ac:dyDescent="0.2">
      <c r="A172" s="18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</row>
    <row r="173" spans="1:62" x14ac:dyDescent="0.2">
      <c r="A173" s="18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</row>
    <row r="174" spans="1:62" x14ac:dyDescent="0.2">
      <c r="A174" s="18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</row>
    <row r="175" spans="1:62" x14ac:dyDescent="0.2">
      <c r="A175" s="18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</row>
    <row r="176" spans="1:62" x14ac:dyDescent="0.2">
      <c r="A176" s="18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</row>
    <row r="177" spans="1:62" x14ac:dyDescent="0.2">
      <c r="A177" s="18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</row>
    <row r="178" spans="1:62" x14ac:dyDescent="0.2">
      <c r="A178" s="18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</row>
    <row r="179" spans="1:62" x14ac:dyDescent="0.2">
      <c r="A179" s="18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</row>
    <row r="180" spans="1:62" x14ac:dyDescent="0.2">
      <c r="A180" s="18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</row>
    <row r="181" spans="1:62" x14ac:dyDescent="0.2">
      <c r="A181" s="18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</row>
    <row r="182" spans="1:62" x14ac:dyDescent="0.2">
      <c r="A182" s="18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</row>
    <row r="183" spans="1:62" x14ac:dyDescent="0.2">
      <c r="A183" s="18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</row>
    <row r="184" spans="1:62" x14ac:dyDescent="0.2">
      <c r="A184" s="18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</row>
    <row r="185" spans="1:62" x14ac:dyDescent="0.2">
      <c r="A185" s="18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</row>
    <row r="186" spans="1:62" x14ac:dyDescent="0.2">
      <c r="A186" s="18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</row>
    <row r="187" spans="1:62" x14ac:dyDescent="0.2">
      <c r="A187" s="18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</row>
    <row r="188" spans="1:62" x14ac:dyDescent="0.2">
      <c r="A188" s="18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</row>
    <row r="189" spans="1:62" x14ac:dyDescent="0.2">
      <c r="A189" s="18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</row>
    <row r="190" spans="1:62" x14ac:dyDescent="0.2">
      <c r="A190" s="18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</row>
    <row r="191" spans="1:62" x14ac:dyDescent="0.2">
      <c r="A191" s="18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</row>
    <row r="192" spans="1:62" x14ac:dyDescent="0.2">
      <c r="A192" s="18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</row>
    <row r="193" spans="1:62" x14ac:dyDescent="0.2">
      <c r="A193" s="18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</row>
    <row r="194" spans="1:62" x14ac:dyDescent="0.2">
      <c r="A194" s="18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</row>
    <row r="195" spans="1:62" x14ac:dyDescent="0.2">
      <c r="A195" s="18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</row>
    <row r="196" spans="1:62" x14ac:dyDescent="0.2">
      <c r="A196" s="18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</row>
    <row r="197" spans="1:62" x14ac:dyDescent="0.2">
      <c r="A197" s="18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</row>
    <row r="198" spans="1:62" x14ac:dyDescent="0.2">
      <c r="A198" s="18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</row>
    <row r="199" spans="1:62" x14ac:dyDescent="0.2">
      <c r="A199" s="18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</row>
    <row r="200" spans="1:62" x14ac:dyDescent="0.2">
      <c r="A200" s="18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</row>
    <row r="201" spans="1:62" x14ac:dyDescent="0.2">
      <c r="A201" s="18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</row>
    <row r="202" spans="1:62" x14ac:dyDescent="0.2">
      <c r="A202" s="18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</row>
    <row r="203" spans="1:62" x14ac:dyDescent="0.2">
      <c r="A203" s="18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</row>
    <row r="204" spans="1:62" x14ac:dyDescent="0.2">
      <c r="A204" s="18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</row>
    <row r="205" spans="1:62" x14ac:dyDescent="0.2">
      <c r="A205" s="18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</row>
    <row r="206" spans="1:62" x14ac:dyDescent="0.2">
      <c r="A206" s="18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</row>
    <row r="207" spans="1:62" x14ac:dyDescent="0.2">
      <c r="A207" s="18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</row>
    <row r="208" spans="1:62" x14ac:dyDescent="0.2">
      <c r="A208" s="18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</row>
    <row r="209" spans="1:62" x14ac:dyDescent="0.2">
      <c r="A209" s="18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</row>
    <row r="210" spans="1:62" x14ac:dyDescent="0.2">
      <c r="A210" s="18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</row>
    <row r="211" spans="1:62" x14ac:dyDescent="0.2">
      <c r="A211" s="18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</row>
    <row r="212" spans="1:62" x14ac:dyDescent="0.2">
      <c r="A212" s="18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</row>
    <row r="213" spans="1:62" x14ac:dyDescent="0.2">
      <c r="A213" s="18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</row>
    <row r="214" spans="1:62" x14ac:dyDescent="0.2">
      <c r="A214" s="18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</row>
    <row r="215" spans="1:62" x14ac:dyDescent="0.2">
      <c r="A215" s="18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</row>
    <row r="216" spans="1:62" x14ac:dyDescent="0.2">
      <c r="A216" s="18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</row>
    <row r="217" spans="1:62" x14ac:dyDescent="0.2">
      <c r="A217" s="18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</row>
    <row r="218" spans="1:62" x14ac:dyDescent="0.2">
      <c r="A218" s="18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</row>
    <row r="219" spans="1:62" x14ac:dyDescent="0.2">
      <c r="A219" s="18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</row>
    <row r="220" spans="1:62" x14ac:dyDescent="0.2">
      <c r="A220" s="18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</row>
    <row r="221" spans="1:62" x14ac:dyDescent="0.2">
      <c r="A221" s="18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</row>
    <row r="222" spans="1:62" x14ac:dyDescent="0.2">
      <c r="A222" s="18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</row>
    <row r="223" spans="1:62" x14ac:dyDescent="0.2">
      <c r="A223" s="18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</row>
    <row r="224" spans="1:62" x14ac:dyDescent="0.2">
      <c r="A224" s="18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</row>
    <row r="225" spans="1:62" x14ac:dyDescent="0.2">
      <c r="A225" s="18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</row>
    <row r="226" spans="1:62" x14ac:dyDescent="0.2">
      <c r="A226" s="18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</row>
    <row r="227" spans="1:62" x14ac:dyDescent="0.2">
      <c r="A227" s="18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</row>
    <row r="228" spans="1:62" x14ac:dyDescent="0.2">
      <c r="A228" s="18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</row>
    <row r="229" spans="1:62" x14ac:dyDescent="0.2">
      <c r="A229" s="18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</row>
    <row r="230" spans="1:62" x14ac:dyDescent="0.2">
      <c r="A230" s="18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</row>
    <row r="231" spans="1:62" x14ac:dyDescent="0.2">
      <c r="A231" s="18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</row>
    <row r="232" spans="1:62" x14ac:dyDescent="0.2">
      <c r="A232" s="18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</row>
    <row r="233" spans="1:62" x14ac:dyDescent="0.2">
      <c r="A233" s="18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</row>
    <row r="234" spans="1:62" x14ac:dyDescent="0.2">
      <c r="A234" s="18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</row>
    <row r="235" spans="1:62" x14ac:dyDescent="0.2">
      <c r="A235" s="18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</row>
    <row r="236" spans="1:62" x14ac:dyDescent="0.2">
      <c r="A236" s="18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</row>
    <row r="237" spans="1:62" x14ac:dyDescent="0.2">
      <c r="A237" s="18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</row>
    <row r="238" spans="1:62" x14ac:dyDescent="0.2">
      <c r="A238" s="18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</row>
    <row r="239" spans="1:62" x14ac:dyDescent="0.2">
      <c r="A239" s="18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</row>
    <row r="240" spans="1:62" x14ac:dyDescent="0.2">
      <c r="A240" s="18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</row>
    <row r="241" spans="1:62" x14ac:dyDescent="0.2">
      <c r="A241" s="18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</row>
    <row r="242" spans="1:62" x14ac:dyDescent="0.2">
      <c r="A242" s="18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</row>
    <row r="243" spans="1:62" x14ac:dyDescent="0.2">
      <c r="A243" s="18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</row>
    <row r="244" spans="1:62" x14ac:dyDescent="0.2">
      <c r="A244" s="18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</row>
    <row r="245" spans="1:62" x14ac:dyDescent="0.2">
      <c r="A245" s="18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</row>
    <row r="246" spans="1:62" x14ac:dyDescent="0.2">
      <c r="A246" s="18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</row>
    <row r="247" spans="1:62" x14ac:dyDescent="0.2">
      <c r="A247" s="18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</row>
    <row r="248" spans="1:62" x14ac:dyDescent="0.2">
      <c r="A248" s="18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</row>
    <row r="249" spans="1:62" x14ac:dyDescent="0.2">
      <c r="A249" s="18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</row>
    <row r="250" spans="1:62" x14ac:dyDescent="0.2">
      <c r="A250" s="18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</row>
    <row r="251" spans="1:62" x14ac:dyDescent="0.2">
      <c r="A251" s="18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</row>
    <row r="252" spans="1:62" x14ac:dyDescent="0.2">
      <c r="A252" s="18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</row>
    <row r="253" spans="1:62" x14ac:dyDescent="0.2">
      <c r="A253" s="18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</row>
    <row r="254" spans="1:62" x14ac:dyDescent="0.2">
      <c r="A254" s="18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</row>
    <row r="255" spans="1:62" x14ac:dyDescent="0.2">
      <c r="A255" s="18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</row>
    <row r="256" spans="1:62" x14ac:dyDescent="0.2">
      <c r="A256" s="18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</row>
    <row r="257" spans="1:62" x14ac:dyDescent="0.2">
      <c r="A257" s="18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</row>
    <row r="258" spans="1:62" x14ac:dyDescent="0.2">
      <c r="A258" s="18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</row>
    <row r="259" spans="1:62" x14ac:dyDescent="0.2">
      <c r="A259" s="18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</row>
    <row r="260" spans="1:62" x14ac:dyDescent="0.2">
      <c r="A260" s="18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</row>
    <row r="261" spans="1:62" x14ac:dyDescent="0.2">
      <c r="A261" s="18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</row>
    <row r="262" spans="1:62" x14ac:dyDescent="0.2">
      <c r="A262" s="18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</row>
    <row r="263" spans="1:62" x14ac:dyDescent="0.2">
      <c r="A263" s="18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</row>
    <row r="264" spans="1:62" x14ac:dyDescent="0.2">
      <c r="A264" s="18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</row>
    <row r="265" spans="1:62" x14ac:dyDescent="0.2">
      <c r="A265" s="18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</row>
    <row r="266" spans="1:62" x14ac:dyDescent="0.2">
      <c r="A266" s="18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</row>
    <row r="267" spans="1:62" x14ac:dyDescent="0.2">
      <c r="A267" s="18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</row>
    <row r="268" spans="1:62" x14ac:dyDescent="0.2">
      <c r="A268" s="18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</row>
    <row r="269" spans="1:62" x14ac:dyDescent="0.2">
      <c r="A269" s="18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</row>
    <row r="270" spans="1:62" x14ac:dyDescent="0.2">
      <c r="A270" s="18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</row>
    <row r="271" spans="1:62" x14ac:dyDescent="0.2">
      <c r="A271" s="18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</row>
    <row r="272" spans="1:62" x14ac:dyDescent="0.2">
      <c r="A272" s="18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</row>
    <row r="273" spans="1:62" x14ac:dyDescent="0.2">
      <c r="A273" s="18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</row>
    <row r="274" spans="1:62" x14ac:dyDescent="0.2">
      <c r="A274" s="18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</row>
    <row r="275" spans="1:62" x14ac:dyDescent="0.2">
      <c r="A275" s="18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</row>
    <row r="276" spans="1:62" x14ac:dyDescent="0.2">
      <c r="A276" s="18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</row>
    <row r="277" spans="1:62" x14ac:dyDescent="0.2">
      <c r="A277" s="18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</row>
    <row r="278" spans="1:62" x14ac:dyDescent="0.2">
      <c r="A278" s="18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</row>
    <row r="279" spans="1:62" x14ac:dyDescent="0.2">
      <c r="A279" s="18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</row>
    <row r="280" spans="1:62" x14ac:dyDescent="0.2">
      <c r="A280" s="18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</row>
    <row r="281" spans="1:62" x14ac:dyDescent="0.2">
      <c r="A281" s="18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</row>
    <row r="282" spans="1:62" x14ac:dyDescent="0.2">
      <c r="A282" s="18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</row>
    <row r="283" spans="1:62" x14ac:dyDescent="0.2">
      <c r="A283" s="18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</row>
    <row r="284" spans="1:62" x14ac:dyDescent="0.2">
      <c r="A284" s="18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</row>
    <row r="285" spans="1:62" x14ac:dyDescent="0.2">
      <c r="A285" s="18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</row>
    <row r="286" spans="1:62" x14ac:dyDescent="0.2">
      <c r="A286" s="18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</row>
    <row r="287" spans="1:62" x14ac:dyDescent="0.2">
      <c r="A287" s="18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</row>
    <row r="288" spans="1:62" x14ac:dyDescent="0.2">
      <c r="A288" s="18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</row>
    <row r="289" spans="1:62" x14ac:dyDescent="0.2">
      <c r="A289" s="18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</row>
    <row r="290" spans="1:62" x14ac:dyDescent="0.2">
      <c r="A290" s="18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</row>
    <row r="291" spans="1:62" x14ac:dyDescent="0.2">
      <c r="A291" s="18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</row>
    <row r="292" spans="1:62" x14ac:dyDescent="0.2">
      <c r="A292" s="18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</row>
    <row r="293" spans="1:62" x14ac:dyDescent="0.2">
      <c r="A293" s="18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</row>
    <row r="294" spans="1:62" x14ac:dyDescent="0.2">
      <c r="A294" s="18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</row>
    <row r="295" spans="1:62" x14ac:dyDescent="0.2">
      <c r="A295" s="18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</row>
    <row r="296" spans="1:62" x14ac:dyDescent="0.2">
      <c r="A296" s="18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</row>
    <row r="297" spans="1:62" x14ac:dyDescent="0.2">
      <c r="A297" s="18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</row>
    <row r="298" spans="1:62" x14ac:dyDescent="0.2">
      <c r="A298" s="18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</row>
    <row r="299" spans="1:62" x14ac:dyDescent="0.2">
      <c r="A299" s="18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</row>
    <row r="300" spans="1:62" x14ac:dyDescent="0.2">
      <c r="A300" s="18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</row>
    <row r="301" spans="1:62" x14ac:dyDescent="0.2">
      <c r="A301" s="18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</row>
    <row r="302" spans="1:62" x14ac:dyDescent="0.2">
      <c r="A302" s="18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</row>
    <row r="303" spans="1:62" x14ac:dyDescent="0.2">
      <c r="A303" s="18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</row>
    <row r="304" spans="1:62" x14ac:dyDescent="0.2">
      <c r="A304" s="18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</row>
    <row r="305" spans="1:62" x14ac:dyDescent="0.2">
      <c r="A305" s="18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</row>
    <row r="306" spans="1:62" x14ac:dyDescent="0.2">
      <c r="A306" s="18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</row>
    <row r="307" spans="1:62" x14ac:dyDescent="0.2">
      <c r="A307" s="18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</row>
    <row r="308" spans="1:62" x14ac:dyDescent="0.2">
      <c r="A308" s="18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</row>
    <row r="309" spans="1:62" x14ac:dyDescent="0.2">
      <c r="A309" s="18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</row>
    <row r="310" spans="1:62" x14ac:dyDescent="0.2">
      <c r="A310" s="18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</row>
    <row r="311" spans="1:62" x14ac:dyDescent="0.2">
      <c r="A311" s="18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</row>
    <row r="312" spans="1:62" x14ac:dyDescent="0.2">
      <c r="A312" s="18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</row>
    <row r="313" spans="1:62" x14ac:dyDescent="0.2">
      <c r="A313" s="18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</row>
    <row r="314" spans="1:62" x14ac:dyDescent="0.2">
      <c r="A314" s="18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</row>
    <row r="315" spans="1:62" x14ac:dyDescent="0.2">
      <c r="A315" s="18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</row>
    <row r="316" spans="1:62" x14ac:dyDescent="0.2">
      <c r="A316" s="18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</row>
    <row r="317" spans="1:62" x14ac:dyDescent="0.2">
      <c r="A317" s="18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</row>
    <row r="318" spans="1:62" x14ac:dyDescent="0.2">
      <c r="A318" s="18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</row>
    <row r="319" spans="1:62" x14ac:dyDescent="0.2">
      <c r="A319" s="18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</row>
    <row r="320" spans="1:62" x14ac:dyDescent="0.2">
      <c r="A320" s="18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</row>
    <row r="321" spans="1:62" x14ac:dyDescent="0.2">
      <c r="A321" s="18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</row>
    <row r="322" spans="1:62" x14ac:dyDescent="0.2">
      <c r="A322" s="18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59"/>
      <c r="BD322" s="59"/>
      <c r="BE322" s="59"/>
      <c r="BF322" s="59"/>
      <c r="BG322" s="59"/>
      <c r="BH322" s="59"/>
      <c r="BI322" s="59"/>
      <c r="BJ322" s="59"/>
    </row>
    <row r="323" spans="1:62" x14ac:dyDescent="0.2">
      <c r="A323" s="18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</row>
    <row r="324" spans="1:62" x14ac:dyDescent="0.2">
      <c r="A324" s="18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</row>
    <row r="325" spans="1:62" x14ac:dyDescent="0.2">
      <c r="A325" s="18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</row>
    <row r="326" spans="1:62" x14ac:dyDescent="0.2">
      <c r="A326" s="18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</row>
    <row r="327" spans="1:62" x14ac:dyDescent="0.2">
      <c r="A327" s="18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</row>
    <row r="328" spans="1:62" x14ac:dyDescent="0.2">
      <c r="A328" s="18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</row>
    <row r="329" spans="1:62" x14ac:dyDescent="0.2">
      <c r="A329" s="18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</row>
    <row r="330" spans="1:62" x14ac:dyDescent="0.2">
      <c r="A330" s="18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</row>
    <row r="331" spans="1:62" x14ac:dyDescent="0.2">
      <c r="A331" s="18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</row>
    <row r="332" spans="1:62" x14ac:dyDescent="0.2">
      <c r="A332" s="18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</row>
    <row r="333" spans="1:62" x14ac:dyDescent="0.2">
      <c r="A333" s="18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</row>
    <row r="334" spans="1:62" x14ac:dyDescent="0.2">
      <c r="A334" s="18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</row>
    <row r="335" spans="1:62" x14ac:dyDescent="0.2">
      <c r="A335" s="18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</row>
    <row r="336" spans="1:62" x14ac:dyDescent="0.2">
      <c r="A336" s="18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</row>
    <row r="337" spans="1:62" x14ac:dyDescent="0.2">
      <c r="A337" s="18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</row>
    <row r="338" spans="1:62" x14ac:dyDescent="0.2">
      <c r="A338" s="18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</row>
    <row r="339" spans="1:62" x14ac:dyDescent="0.2">
      <c r="A339" s="18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</row>
    <row r="340" spans="1:62" x14ac:dyDescent="0.2">
      <c r="A340" s="18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</row>
    <row r="341" spans="1:62" x14ac:dyDescent="0.2">
      <c r="A341" s="18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</row>
    <row r="342" spans="1:62" x14ac:dyDescent="0.2">
      <c r="A342" s="18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</row>
    <row r="343" spans="1:62" x14ac:dyDescent="0.2">
      <c r="A343" s="18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</row>
    <row r="344" spans="1:62" x14ac:dyDescent="0.2">
      <c r="A344" s="18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</row>
    <row r="345" spans="1:62" x14ac:dyDescent="0.2">
      <c r="A345" s="18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</row>
    <row r="346" spans="1:62" x14ac:dyDescent="0.2">
      <c r="A346" s="18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</row>
    <row r="347" spans="1:62" x14ac:dyDescent="0.2">
      <c r="A347" s="18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</row>
    <row r="348" spans="1:62" x14ac:dyDescent="0.2">
      <c r="A348" s="18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</row>
    <row r="349" spans="1:62" x14ac:dyDescent="0.2">
      <c r="A349" s="18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</row>
    <row r="350" spans="1:62" x14ac:dyDescent="0.2">
      <c r="A350" s="18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</row>
    <row r="351" spans="1:62" x14ac:dyDescent="0.2">
      <c r="A351" s="18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</row>
    <row r="352" spans="1:62" x14ac:dyDescent="0.2">
      <c r="A352" s="18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</row>
    <row r="353" spans="1:62" x14ac:dyDescent="0.2">
      <c r="A353" s="18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</row>
    <row r="354" spans="1:62" x14ac:dyDescent="0.2">
      <c r="A354" s="18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</row>
    <row r="355" spans="1:62" x14ac:dyDescent="0.2">
      <c r="A355" s="18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</row>
    <row r="356" spans="1:62" x14ac:dyDescent="0.2">
      <c r="A356" s="18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</row>
    <row r="357" spans="1:62" x14ac:dyDescent="0.2">
      <c r="A357" s="18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</row>
    <row r="358" spans="1:62" x14ac:dyDescent="0.2">
      <c r="A358" s="18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</row>
    <row r="359" spans="1:62" x14ac:dyDescent="0.2">
      <c r="A359" s="18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</row>
    <row r="360" spans="1:62" x14ac:dyDescent="0.2">
      <c r="A360" s="18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</row>
    <row r="361" spans="1:62" x14ac:dyDescent="0.2">
      <c r="A361" s="18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</row>
    <row r="362" spans="1:62" x14ac:dyDescent="0.2">
      <c r="A362" s="18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</row>
    <row r="363" spans="1:62" x14ac:dyDescent="0.2">
      <c r="A363" s="18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</row>
    <row r="364" spans="1:62" x14ac:dyDescent="0.2">
      <c r="A364" s="18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</row>
    <row r="365" spans="1:62" x14ac:dyDescent="0.2">
      <c r="A365" s="18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</row>
    <row r="366" spans="1:62" x14ac:dyDescent="0.2">
      <c r="A366" s="18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</row>
    <row r="367" spans="1:62" x14ac:dyDescent="0.2">
      <c r="A367" s="18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</row>
    <row r="368" spans="1:62" x14ac:dyDescent="0.2">
      <c r="A368" s="18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</row>
    <row r="369" spans="1:62" x14ac:dyDescent="0.2">
      <c r="A369" s="18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</row>
    <row r="370" spans="1:62" x14ac:dyDescent="0.2">
      <c r="A370" s="18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</row>
    <row r="371" spans="1:62" x14ac:dyDescent="0.2">
      <c r="A371" s="18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</row>
    <row r="372" spans="1:62" x14ac:dyDescent="0.2">
      <c r="A372" s="18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</row>
    <row r="373" spans="1:62" x14ac:dyDescent="0.2">
      <c r="A373" s="18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</row>
    <row r="374" spans="1:62" x14ac:dyDescent="0.2">
      <c r="A374" s="18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</row>
    <row r="375" spans="1:62" x14ac:dyDescent="0.2">
      <c r="A375" s="18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</row>
    <row r="376" spans="1:62" x14ac:dyDescent="0.2">
      <c r="A376" s="18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</row>
    <row r="377" spans="1:62" x14ac:dyDescent="0.2">
      <c r="A377" s="18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</row>
    <row r="378" spans="1:62" x14ac:dyDescent="0.2">
      <c r="A378" s="18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</row>
    <row r="379" spans="1:62" x14ac:dyDescent="0.2">
      <c r="A379" s="18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59"/>
      <c r="BD379" s="59"/>
      <c r="BE379" s="59"/>
      <c r="BF379" s="59"/>
      <c r="BG379" s="59"/>
      <c r="BH379" s="59"/>
      <c r="BI379" s="59"/>
      <c r="BJ379" s="59"/>
    </row>
    <row r="380" spans="1:62" x14ac:dyDescent="0.2">
      <c r="A380" s="18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59"/>
      <c r="BD380" s="59"/>
      <c r="BE380" s="59"/>
      <c r="BF380" s="59"/>
      <c r="BG380" s="59"/>
      <c r="BH380" s="59"/>
      <c r="BI380" s="59"/>
      <c r="BJ380" s="59"/>
    </row>
    <row r="381" spans="1:62" x14ac:dyDescent="0.2">
      <c r="A381" s="18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59"/>
      <c r="BD381" s="59"/>
      <c r="BE381" s="59"/>
      <c r="BF381" s="59"/>
      <c r="BG381" s="59"/>
      <c r="BH381" s="59"/>
      <c r="BI381" s="59"/>
      <c r="BJ381" s="59"/>
    </row>
    <row r="382" spans="1:62" x14ac:dyDescent="0.2">
      <c r="A382" s="18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59"/>
      <c r="BD382" s="59"/>
      <c r="BE382" s="59"/>
      <c r="BF382" s="59"/>
      <c r="BG382" s="59"/>
      <c r="BH382" s="59"/>
      <c r="BI382" s="59"/>
      <c r="BJ382" s="59"/>
    </row>
    <row r="383" spans="1:62" x14ac:dyDescent="0.2">
      <c r="A383" s="18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59"/>
      <c r="BD383" s="59"/>
      <c r="BE383" s="59"/>
      <c r="BF383" s="59"/>
      <c r="BG383" s="59"/>
      <c r="BH383" s="59"/>
      <c r="BI383" s="59"/>
      <c r="BJ383" s="59"/>
    </row>
    <row r="384" spans="1:62" x14ac:dyDescent="0.2">
      <c r="A384" s="18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59"/>
      <c r="BD384" s="59"/>
      <c r="BE384" s="59"/>
      <c r="BF384" s="59"/>
      <c r="BG384" s="59"/>
      <c r="BH384" s="59"/>
      <c r="BI384" s="59"/>
      <c r="BJ384" s="59"/>
    </row>
    <row r="385" spans="1:62" x14ac:dyDescent="0.2">
      <c r="A385" s="18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  <c r="BE385" s="59"/>
      <c r="BF385" s="59"/>
      <c r="BG385" s="59"/>
      <c r="BH385" s="59"/>
      <c r="BI385" s="59"/>
      <c r="BJ385" s="59"/>
    </row>
    <row r="386" spans="1:62" x14ac:dyDescent="0.2">
      <c r="A386" s="18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  <c r="BF386" s="59"/>
      <c r="BG386" s="59"/>
      <c r="BH386" s="59"/>
      <c r="BI386" s="59"/>
      <c r="BJ386" s="59"/>
    </row>
    <row r="387" spans="1:62" x14ac:dyDescent="0.2">
      <c r="A387" s="18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</row>
    <row r="388" spans="1:62" x14ac:dyDescent="0.2">
      <c r="A388" s="18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  <c r="BE388" s="59"/>
      <c r="BF388" s="59"/>
      <c r="BG388" s="59"/>
      <c r="BH388" s="59"/>
      <c r="BI388" s="59"/>
      <c r="BJ388" s="59"/>
    </row>
    <row r="389" spans="1:62" x14ac:dyDescent="0.2">
      <c r="A389" s="18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</row>
    <row r="390" spans="1:62" x14ac:dyDescent="0.2">
      <c r="A390" s="18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59"/>
      <c r="BF390" s="59"/>
      <c r="BG390" s="59"/>
      <c r="BH390" s="59"/>
      <c r="BI390" s="59"/>
      <c r="BJ390" s="59"/>
    </row>
    <row r="391" spans="1:62" x14ac:dyDescent="0.2">
      <c r="A391" s="18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</row>
    <row r="392" spans="1:62" x14ac:dyDescent="0.2">
      <c r="A392" s="18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</row>
    <row r="393" spans="1:62" x14ac:dyDescent="0.2">
      <c r="A393" s="18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  <c r="BF393" s="59"/>
      <c r="BG393" s="59"/>
      <c r="BH393" s="59"/>
      <c r="BI393" s="59"/>
      <c r="BJ393" s="59"/>
    </row>
    <row r="394" spans="1:62" x14ac:dyDescent="0.2">
      <c r="A394" s="18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</row>
    <row r="395" spans="1:62" x14ac:dyDescent="0.2">
      <c r="A395" s="18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</row>
    <row r="396" spans="1:62" x14ac:dyDescent="0.2">
      <c r="A396" s="18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  <c r="BE396" s="59"/>
      <c r="BF396" s="59"/>
      <c r="BG396" s="59"/>
      <c r="BH396" s="59"/>
      <c r="BI396" s="59"/>
      <c r="BJ396" s="59"/>
    </row>
    <row r="397" spans="1:62" x14ac:dyDescent="0.2">
      <c r="A397" s="18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  <c r="BE397" s="59"/>
      <c r="BF397" s="59"/>
      <c r="BG397" s="59"/>
      <c r="BH397" s="59"/>
      <c r="BI397" s="59"/>
      <c r="BJ397" s="59"/>
    </row>
    <row r="398" spans="1:62" x14ac:dyDescent="0.2">
      <c r="A398" s="18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59"/>
      <c r="BD398" s="59"/>
      <c r="BE398" s="59"/>
      <c r="BF398" s="59"/>
      <c r="BG398" s="59"/>
      <c r="BH398" s="59"/>
      <c r="BI398" s="59"/>
      <c r="BJ398" s="59"/>
    </row>
    <row r="399" spans="1:62" x14ac:dyDescent="0.2">
      <c r="A399" s="18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  <c r="BE399" s="59"/>
      <c r="BF399" s="59"/>
      <c r="BG399" s="59"/>
      <c r="BH399" s="59"/>
      <c r="BI399" s="59"/>
      <c r="BJ399" s="59"/>
    </row>
    <row r="400" spans="1:62" x14ac:dyDescent="0.2">
      <c r="A400" s="18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  <c r="BE400" s="59"/>
      <c r="BF400" s="59"/>
      <c r="BG400" s="59"/>
      <c r="BH400" s="59"/>
      <c r="BI400" s="59"/>
      <c r="BJ400" s="59"/>
    </row>
    <row r="401" spans="1:62" x14ac:dyDescent="0.2">
      <c r="A401" s="18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59"/>
      <c r="BF401" s="59"/>
      <c r="BG401" s="59"/>
      <c r="BH401" s="59"/>
      <c r="BI401" s="59"/>
      <c r="BJ401" s="59"/>
    </row>
    <row r="402" spans="1:62" x14ac:dyDescent="0.2">
      <c r="A402" s="18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59"/>
      <c r="BD402" s="59"/>
      <c r="BE402" s="59"/>
      <c r="BF402" s="59"/>
      <c r="BG402" s="59"/>
      <c r="BH402" s="59"/>
      <c r="BI402" s="59"/>
      <c r="BJ402" s="59"/>
    </row>
    <row r="403" spans="1:62" x14ac:dyDescent="0.2">
      <c r="A403" s="18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59"/>
      <c r="BD403" s="59"/>
      <c r="BE403" s="59"/>
      <c r="BF403" s="59"/>
      <c r="BG403" s="59"/>
      <c r="BH403" s="59"/>
      <c r="BI403" s="59"/>
      <c r="BJ403" s="59"/>
    </row>
    <row r="404" spans="1:62" x14ac:dyDescent="0.2">
      <c r="A404" s="18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59"/>
      <c r="BD404" s="59"/>
      <c r="BE404" s="59"/>
      <c r="BF404" s="59"/>
      <c r="BG404" s="59"/>
      <c r="BH404" s="59"/>
      <c r="BI404" s="59"/>
      <c r="BJ404" s="59"/>
    </row>
    <row r="405" spans="1:62" x14ac:dyDescent="0.2">
      <c r="A405" s="18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59"/>
      <c r="BD405" s="59"/>
      <c r="BE405" s="59"/>
      <c r="BF405" s="59"/>
      <c r="BG405" s="59"/>
      <c r="BH405" s="59"/>
      <c r="BI405" s="59"/>
      <c r="BJ405" s="59"/>
    </row>
    <row r="406" spans="1:62" x14ac:dyDescent="0.2">
      <c r="A406" s="18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</row>
    <row r="407" spans="1:62" x14ac:dyDescent="0.2">
      <c r="A407" s="18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59"/>
      <c r="BD407" s="59"/>
      <c r="BE407" s="59"/>
      <c r="BF407" s="59"/>
      <c r="BG407" s="59"/>
      <c r="BH407" s="59"/>
      <c r="BI407" s="59"/>
      <c r="BJ407" s="59"/>
    </row>
    <row r="408" spans="1:62" x14ac:dyDescent="0.2">
      <c r="A408" s="18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59"/>
      <c r="BD408" s="59"/>
      <c r="BE408" s="59"/>
      <c r="BF408" s="59"/>
      <c r="BG408" s="59"/>
      <c r="BH408" s="59"/>
      <c r="BI408" s="59"/>
      <c r="BJ408" s="59"/>
    </row>
    <row r="409" spans="1:62" x14ac:dyDescent="0.2">
      <c r="A409" s="18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  <c r="BE409" s="59"/>
      <c r="BF409" s="59"/>
      <c r="BG409" s="59"/>
      <c r="BH409" s="59"/>
      <c r="BI409" s="59"/>
      <c r="BJ409" s="59"/>
    </row>
    <row r="410" spans="1:62" x14ac:dyDescent="0.2">
      <c r="A410" s="18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59"/>
      <c r="BD410" s="59"/>
      <c r="BE410" s="59"/>
      <c r="BF410" s="59"/>
      <c r="BG410" s="59"/>
      <c r="BH410" s="59"/>
      <c r="BI410" s="59"/>
      <c r="BJ410" s="59"/>
    </row>
    <row r="411" spans="1:62" x14ac:dyDescent="0.2">
      <c r="A411" s="18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59"/>
      <c r="BD411" s="59"/>
      <c r="BE411" s="59"/>
      <c r="BF411" s="59"/>
      <c r="BG411" s="59"/>
      <c r="BH411" s="59"/>
      <c r="BI411" s="59"/>
      <c r="BJ411" s="59"/>
    </row>
    <row r="412" spans="1:62" x14ac:dyDescent="0.2">
      <c r="A412" s="18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59"/>
      <c r="BD412" s="59"/>
      <c r="BE412" s="59"/>
      <c r="BF412" s="59"/>
      <c r="BG412" s="59"/>
      <c r="BH412" s="59"/>
      <c r="BI412" s="59"/>
      <c r="BJ412" s="59"/>
    </row>
    <row r="413" spans="1:62" x14ac:dyDescent="0.2">
      <c r="A413" s="18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59"/>
      <c r="BD413" s="59"/>
      <c r="BE413" s="59"/>
      <c r="BF413" s="59"/>
      <c r="BG413" s="59"/>
      <c r="BH413" s="59"/>
      <c r="BI413" s="59"/>
      <c r="BJ413" s="59"/>
    </row>
    <row r="414" spans="1:62" x14ac:dyDescent="0.2">
      <c r="A414" s="18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59"/>
      <c r="BD414" s="59"/>
      <c r="BE414" s="59"/>
      <c r="BF414" s="59"/>
      <c r="BG414" s="59"/>
      <c r="BH414" s="59"/>
      <c r="BI414" s="59"/>
      <c r="BJ414" s="59"/>
    </row>
    <row r="415" spans="1:62" x14ac:dyDescent="0.2">
      <c r="A415" s="18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59"/>
      <c r="BD415" s="59"/>
      <c r="BE415" s="59"/>
      <c r="BF415" s="59"/>
      <c r="BG415" s="59"/>
      <c r="BH415" s="59"/>
      <c r="BI415" s="59"/>
      <c r="BJ415" s="59"/>
    </row>
    <row r="416" spans="1:62" x14ac:dyDescent="0.2">
      <c r="A416" s="18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59"/>
      <c r="BD416" s="59"/>
      <c r="BE416" s="59"/>
      <c r="BF416" s="59"/>
      <c r="BG416" s="59"/>
      <c r="BH416" s="59"/>
      <c r="BI416" s="59"/>
      <c r="BJ416" s="59"/>
    </row>
    <row r="417" spans="1:62" x14ac:dyDescent="0.2">
      <c r="A417" s="18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59"/>
      <c r="BD417" s="59"/>
      <c r="BE417" s="59"/>
      <c r="BF417" s="59"/>
      <c r="BG417" s="59"/>
      <c r="BH417" s="59"/>
      <c r="BI417" s="59"/>
      <c r="BJ417" s="59"/>
    </row>
    <row r="418" spans="1:62" x14ac:dyDescent="0.2">
      <c r="A418" s="18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59"/>
      <c r="BD418" s="59"/>
      <c r="BE418" s="59"/>
      <c r="BF418" s="59"/>
      <c r="BG418" s="59"/>
      <c r="BH418" s="59"/>
      <c r="BI418" s="59"/>
      <c r="BJ418" s="59"/>
    </row>
    <row r="419" spans="1:62" x14ac:dyDescent="0.2">
      <c r="A419" s="18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59"/>
      <c r="BD419" s="59"/>
      <c r="BE419" s="59"/>
      <c r="BF419" s="59"/>
      <c r="BG419" s="59"/>
      <c r="BH419" s="59"/>
      <c r="BI419" s="59"/>
      <c r="BJ419" s="59"/>
    </row>
    <row r="420" spans="1:62" x14ac:dyDescent="0.2">
      <c r="A420" s="18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59"/>
      <c r="BD420" s="59"/>
      <c r="BE420" s="59"/>
      <c r="BF420" s="59"/>
      <c r="BG420" s="59"/>
      <c r="BH420" s="59"/>
      <c r="BI420" s="59"/>
      <c r="BJ420" s="59"/>
    </row>
    <row r="421" spans="1:62" x14ac:dyDescent="0.2">
      <c r="A421" s="18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59"/>
      <c r="BD421" s="59"/>
      <c r="BE421" s="59"/>
      <c r="BF421" s="59"/>
      <c r="BG421" s="59"/>
      <c r="BH421" s="59"/>
      <c r="BI421" s="59"/>
      <c r="BJ421" s="59"/>
    </row>
    <row r="422" spans="1:62" x14ac:dyDescent="0.2">
      <c r="A422" s="18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59"/>
      <c r="BD422" s="59"/>
      <c r="BE422" s="59"/>
      <c r="BF422" s="59"/>
      <c r="BG422" s="59"/>
      <c r="BH422" s="59"/>
      <c r="BI422" s="59"/>
      <c r="BJ422" s="59"/>
    </row>
    <row r="423" spans="1:62" x14ac:dyDescent="0.2">
      <c r="A423" s="18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59"/>
      <c r="BD423" s="59"/>
      <c r="BE423" s="59"/>
      <c r="BF423" s="59"/>
      <c r="BG423" s="59"/>
      <c r="BH423" s="59"/>
      <c r="BI423" s="59"/>
      <c r="BJ423" s="59"/>
    </row>
    <row r="424" spans="1:62" x14ac:dyDescent="0.2">
      <c r="A424" s="18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59"/>
      <c r="BD424" s="59"/>
      <c r="BE424" s="59"/>
      <c r="BF424" s="59"/>
      <c r="BG424" s="59"/>
      <c r="BH424" s="59"/>
      <c r="BI424" s="59"/>
      <c r="BJ424" s="59"/>
    </row>
    <row r="425" spans="1:62" x14ac:dyDescent="0.2">
      <c r="A425" s="18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59"/>
      <c r="BD425" s="59"/>
      <c r="BE425" s="59"/>
      <c r="BF425" s="59"/>
      <c r="BG425" s="59"/>
      <c r="BH425" s="59"/>
      <c r="BI425" s="59"/>
      <c r="BJ425" s="59"/>
    </row>
    <row r="426" spans="1:62" x14ac:dyDescent="0.2">
      <c r="A426" s="18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59"/>
      <c r="BD426" s="59"/>
      <c r="BE426" s="59"/>
      <c r="BF426" s="59"/>
      <c r="BG426" s="59"/>
      <c r="BH426" s="59"/>
      <c r="BI426" s="59"/>
      <c r="BJ426" s="59"/>
    </row>
    <row r="427" spans="1:62" x14ac:dyDescent="0.2">
      <c r="A427" s="18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59"/>
      <c r="BD427" s="59"/>
      <c r="BE427" s="59"/>
      <c r="BF427" s="59"/>
      <c r="BG427" s="59"/>
      <c r="BH427" s="59"/>
      <c r="BI427" s="59"/>
      <c r="BJ427" s="59"/>
    </row>
    <row r="428" spans="1:62" x14ac:dyDescent="0.2">
      <c r="A428" s="18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59"/>
      <c r="BD428" s="59"/>
      <c r="BE428" s="59"/>
      <c r="BF428" s="59"/>
      <c r="BG428" s="59"/>
      <c r="BH428" s="59"/>
      <c r="BI428" s="59"/>
      <c r="BJ428" s="59"/>
    </row>
    <row r="429" spans="1:62" x14ac:dyDescent="0.2">
      <c r="A429" s="18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59"/>
      <c r="BD429" s="59"/>
      <c r="BE429" s="59"/>
      <c r="BF429" s="59"/>
      <c r="BG429" s="59"/>
      <c r="BH429" s="59"/>
      <c r="BI429" s="59"/>
      <c r="BJ429" s="59"/>
    </row>
    <row r="430" spans="1:62" x14ac:dyDescent="0.2">
      <c r="A430" s="18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59"/>
      <c r="BD430" s="59"/>
      <c r="BE430" s="59"/>
      <c r="BF430" s="59"/>
      <c r="BG430" s="59"/>
      <c r="BH430" s="59"/>
      <c r="BI430" s="59"/>
      <c r="BJ430" s="59"/>
    </row>
    <row r="431" spans="1:62" x14ac:dyDescent="0.2">
      <c r="A431" s="18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59"/>
      <c r="BD431" s="59"/>
      <c r="BE431" s="59"/>
      <c r="BF431" s="59"/>
      <c r="BG431" s="59"/>
      <c r="BH431" s="59"/>
      <c r="BI431" s="59"/>
      <c r="BJ431" s="59"/>
    </row>
    <row r="432" spans="1:62" x14ac:dyDescent="0.2">
      <c r="A432" s="18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59"/>
      <c r="BD432" s="59"/>
      <c r="BE432" s="59"/>
      <c r="BF432" s="59"/>
      <c r="BG432" s="59"/>
      <c r="BH432" s="59"/>
      <c r="BI432" s="59"/>
      <c r="BJ432" s="59"/>
    </row>
    <row r="433" spans="1:62" x14ac:dyDescent="0.2">
      <c r="A433" s="18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59"/>
      <c r="BD433" s="59"/>
      <c r="BE433" s="59"/>
      <c r="BF433" s="59"/>
      <c r="BG433" s="59"/>
      <c r="BH433" s="59"/>
      <c r="BI433" s="59"/>
      <c r="BJ433" s="59"/>
    </row>
    <row r="434" spans="1:62" x14ac:dyDescent="0.2">
      <c r="A434" s="18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  <c r="BE434" s="59"/>
      <c r="BF434" s="59"/>
      <c r="BG434" s="59"/>
      <c r="BH434" s="59"/>
      <c r="BI434" s="59"/>
      <c r="BJ434" s="59"/>
    </row>
    <row r="435" spans="1:62" x14ac:dyDescent="0.2">
      <c r="A435" s="18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59"/>
      <c r="BD435" s="59"/>
      <c r="BE435" s="59"/>
      <c r="BF435" s="59"/>
      <c r="BG435" s="59"/>
      <c r="BH435" s="59"/>
      <c r="BI435" s="59"/>
      <c r="BJ435" s="59"/>
    </row>
    <row r="436" spans="1:62" x14ac:dyDescent="0.2">
      <c r="A436" s="18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  <c r="BE436" s="59"/>
      <c r="BF436" s="59"/>
      <c r="BG436" s="59"/>
      <c r="BH436" s="59"/>
      <c r="BI436" s="59"/>
      <c r="BJ436" s="59"/>
    </row>
    <row r="437" spans="1:62" x14ac:dyDescent="0.2">
      <c r="A437" s="18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59"/>
      <c r="BD437" s="59"/>
      <c r="BE437" s="59"/>
      <c r="BF437" s="59"/>
      <c r="BG437" s="59"/>
      <c r="BH437" s="59"/>
      <c r="BI437" s="59"/>
      <c r="BJ437" s="59"/>
    </row>
    <row r="438" spans="1:62" x14ac:dyDescent="0.2">
      <c r="A438" s="18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59"/>
      <c r="BD438" s="59"/>
      <c r="BE438" s="59"/>
      <c r="BF438" s="59"/>
      <c r="BG438" s="59"/>
      <c r="BH438" s="59"/>
      <c r="BI438" s="59"/>
      <c r="BJ438" s="59"/>
    </row>
    <row r="439" spans="1:62" x14ac:dyDescent="0.2">
      <c r="A439" s="18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  <c r="BE439" s="59"/>
      <c r="BF439" s="59"/>
      <c r="BG439" s="59"/>
      <c r="BH439" s="59"/>
      <c r="BI439" s="59"/>
      <c r="BJ439" s="59"/>
    </row>
    <row r="440" spans="1:62" x14ac:dyDescent="0.2">
      <c r="A440" s="18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  <c r="BF440" s="59"/>
      <c r="BG440" s="59"/>
      <c r="BH440" s="59"/>
      <c r="BI440" s="59"/>
      <c r="BJ440" s="59"/>
    </row>
    <row r="441" spans="1:62" x14ac:dyDescent="0.2">
      <c r="A441" s="18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</row>
    <row r="442" spans="1:62" x14ac:dyDescent="0.2">
      <c r="A442" s="18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  <c r="BF442" s="59"/>
      <c r="BG442" s="59"/>
      <c r="BH442" s="59"/>
      <c r="BI442" s="59"/>
      <c r="BJ442" s="59"/>
    </row>
    <row r="443" spans="1:62" x14ac:dyDescent="0.2">
      <c r="A443" s="18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  <c r="BE443" s="59"/>
      <c r="BF443" s="59"/>
      <c r="BG443" s="59"/>
      <c r="BH443" s="59"/>
      <c r="BI443" s="59"/>
      <c r="BJ443" s="59"/>
    </row>
    <row r="444" spans="1:62" x14ac:dyDescent="0.2">
      <c r="A444" s="18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  <c r="BE444" s="59"/>
      <c r="BF444" s="59"/>
      <c r="BG444" s="59"/>
      <c r="BH444" s="59"/>
      <c r="BI444" s="59"/>
      <c r="BJ444" s="59"/>
    </row>
    <row r="445" spans="1:62" x14ac:dyDescent="0.2">
      <c r="A445" s="18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  <c r="BE445" s="59"/>
      <c r="BF445" s="59"/>
      <c r="BG445" s="59"/>
      <c r="BH445" s="59"/>
      <c r="BI445" s="59"/>
      <c r="BJ445" s="59"/>
    </row>
    <row r="446" spans="1:62" x14ac:dyDescent="0.2">
      <c r="A446" s="18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59"/>
      <c r="BD446" s="59"/>
      <c r="BE446" s="59"/>
      <c r="BF446" s="59"/>
      <c r="BG446" s="59"/>
      <c r="BH446" s="59"/>
      <c r="BI446" s="59"/>
      <c r="BJ446" s="59"/>
    </row>
    <row r="447" spans="1:62" x14ac:dyDescent="0.2">
      <c r="A447" s="18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  <c r="BE447" s="59"/>
      <c r="BF447" s="59"/>
      <c r="BG447" s="59"/>
      <c r="BH447" s="59"/>
      <c r="BI447" s="59"/>
      <c r="BJ447" s="59"/>
    </row>
    <row r="448" spans="1:62" x14ac:dyDescent="0.2">
      <c r="A448" s="18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59"/>
      <c r="BD448" s="59"/>
      <c r="BE448" s="59"/>
      <c r="BF448" s="59"/>
      <c r="BG448" s="59"/>
      <c r="BH448" s="59"/>
      <c r="BI448" s="59"/>
      <c r="BJ448" s="59"/>
    </row>
    <row r="449" spans="1:62" x14ac:dyDescent="0.2">
      <c r="A449" s="18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59"/>
      <c r="BD449" s="59"/>
      <c r="BE449" s="59"/>
      <c r="BF449" s="59"/>
      <c r="BG449" s="59"/>
      <c r="BH449" s="59"/>
      <c r="BI449" s="59"/>
      <c r="BJ449" s="59"/>
    </row>
    <row r="450" spans="1:62" x14ac:dyDescent="0.2">
      <c r="A450" s="18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59"/>
      <c r="BD450" s="59"/>
      <c r="BE450" s="59"/>
      <c r="BF450" s="59"/>
      <c r="BG450" s="59"/>
      <c r="BH450" s="59"/>
      <c r="BI450" s="59"/>
      <c r="BJ450" s="59"/>
    </row>
    <row r="451" spans="1:62" x14ac:dyDescent="0.2">
      <c r="A451" s="18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59"/>
      <c r="BD451" s="59"/>
      <c r="BE451" s="59"/>
      <c r="BF451" s="59"/>
      <c r="BG451" s="59"/>
      <c r="BH451" s="59"/>
      <c r="BI451" s="59"/>
      <c r="BJ451" s="59"/>
    </row>
    <row r="452" spans="1:62" x14ac:dyDescent="0.2">
      <c r="A452" s="18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59"/>
      <c r="BD452" s="59"/>
      <c r="BE452" s="59"/>
      <c r="BF452" s="59"/>
      <c r="BG452" s="59"/>
      <c r="BH452" s="59"/>
      <c r="BI452" s="59"/>
      <c r="BJ452" s="59"/>
    </row>
    <row r="453" spans="1:62" x14ac:dyDescent="0.2">
      <c r="A453" s="18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59"/>
      <c r="BD453" s="59"/>
      <c r="BE453" s="59"/>
      <c r="BF453" s="59"/>
      <c r="BG453" s="59"/>
      <c r="BH453" s="59"/>
      <c r="BI453" s="59"/>
      <c r="BJ453" s="59"/>
    </row>
    <row r="454" spans="1:62" x14ac:dyDescent="0.2">
      <c r="A454" s="18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59"/>
      <c r="BD454" s="59"/>
      <c r="BE454" s="59"/>
      <c r="BF454" s="59"/>
      <c r="BG454" s="59"/>
      <c r="BH454" s="59"/>
      <c r="BI454" s="59"/>
      <c r="BJ454" s="59"/>
    </row>
    <row r="455" spans="1:62" x14ac:dyDescent="0.2">
      <c r="A455" s="18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59"/>
      <c r="BD455" s="59"/>
      <c r="BE455" s="59"/>
      <c r="BF455" s="59"/>
      <c r="BG455" s="59"/>
      <c r="BH455" s="59"/>
      <c r="BI455" s="59"/>
      <c r="BJ455" s="59"/>
    </row>
    <row r="456" spans="1:62" x14ac:dyDescent="0.2">
      <c r="A456" s="18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</row>
    <row r="457" spans="1:62" x14ac:dyDescent="0.2">
      <c r="A457" s="18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</row>
    <row r="458" spans="1:62" x14ac:dyDescent="0.2">
      <c r="A458" s="18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</row>
    <row r="459" spans="1:62" x14ac:dyDescent="0.2">
      <c r="A459" s="18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</row>
    <row r="460" spans="1:62" x14ac:dyDescent="0.2">
      <c r="A460" s="18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  <c r="BF460" s="59"/>
      <c r="BG460" s="59"/>
      <c r="BH460" s="59"/>
      <c r="BI460" s="59"/>
      <c r="BJ460" s="59"/>
    </row>
    <row r="461" spans="1:62" x14ac:dyDescent="0.2">
      <c r="A461" s="18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  <c r="BE461" s="59"/>
      <c r="BF461" s="59"/>
      <c r="BG461" s="59"/>
      <c r="BH461" s="59"/>
      <c r="BI461" s="59"/>
      <c r="BJ461" s="59"/>
    </row>
    <row r="462" spans="1:62" x14ac:dyDescent="0.2">
      <c r="A462" s="18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59"/>
      <c r="BD462" s="59"/>
      <c r="BE462" s="59"/>
      <c r="BF462" s="59"/>
      <c r="BG462" s="59"/>
      <c r="BH462" s="59"/>
      <c r="BI462" s="59"/>
      <c r="BJ462" s="59"/>
    </row>
    <row r="463" spans="1:62" x14ac:dyDescent="0.2">
      <c r="A463" s="18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  <c r="BE463" s="59"/>
      <c r="BF463" s="59"/>
      <c r="BG463" s="59"/>
      <c r="BH463" s="59"/>
      <c r="BI463" s="59"/>
      <c r="BJ463" s="59"/>
    </row>
    <row r="464" spans="1:62" x14ac:dyDescent="0.2">
      <c r="A464" s="18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</row>
    <row r="465" spans="1:62" x14ac:dyDescent="0.2">
      <c r="A465" s="18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</row>
    <row r="466" spans="1:62" x14ac:dyDescent="0.2">
      <c r="A466" s="18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  <c r="BF466" s="59"/>
      <c r="BG466" s="59"/>
      <c r="BH466" s="59"/>
      <c r="BI466" s="59"/>
      <c r="BJ466" s="59"/>
    </row>
    <row r="467" spans="1:62" x14ac:dyDescent="0.2">
      <c r="A467" s="18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  <c r="BE467" s="59"/>
      <c r="BF467" s="59"/>
      <c r="BG467" s="59"/>
      <c r="BH467" s="59"/>
      <c r="BI467" s="59"/>
      <c r="BJ467" s="59"/>
    </row>
    <row r="468" spans="1:62" x14ac:dyDescent="0.2">
      <c r="A468" s="18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59"/>
      <c r="BD468" s="59"/>
      <c r="BE468" s="59"/>
      <c r="BF468" s="59"/>
      <c r="BG468" s="59"/>
      <c r="BH468" s="59"/>
      <c r="BI468" s="59"/>
      <c r="BJ468" s="59"/>
    </row>
    <row r="469" spans="1:62" x14ac:dyDescent="0.2">
      <c r="A469" s="18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  <c r="BE469" s="59"/>
      <c r="BF469" s="59"/>
      <c r="BG469" s="59"/>
      <c r="BH469" s="59"/>
      <c r="BI469" s="59"/>
      <c r="BJ469" s="59"/>
    </row>
    <row r="470" spans="1:62" x14ac:dyDescent="0.2">
      <c r="A470" s="18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  <c r="BF470" s="59"/>
      <c r="BG470" s="59"/>
      <c r="BH470" s="59"/>
      <c r="BI470" s="59"/>
      <c r="BJ470" s="59"/>
    </row>
    <row r="471" spans="1:62" x14ac:dyDescent="0.2">
      <c r="A471" s="18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  <c r="BE471" s="59"/>
      <c r="BF471" s="59"/>
      <c r="BG471" s="59"/>
      <c r="BH471" s="59"/>
      <c r="BI471" s="59"/>
      <c r="BJ471" s="59"/>
    </row>
    <row r="472" spans="1:62" x14ac:dyDescent="0.2">
      <c r="A472" s="18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59"/>
      <c r="BD472" s="59"/>
      <c r="BE472" s="59"/>
      <c r="BF472" s="59"/>
      <c r="BG472" s="59"/>
      <c r="BH472" s="59"/>
      <c r="BI472" s="59"/>
      <c r="BJ472" s="59"/>
    </row>
  </sheetData>
  <sheetProtection selectLockedCells="1" selectUnlockedCells="1"/>
  <mergeCells count="2">
    <mergeCell ref="A6:D6"/>
    <mergeCell ref="A7:D7"/>
  </mergeCells>
  <printOptions horizontalCentered="1"/>
  <pageMargins left="0.78740157480314965" right="0.78740157480314965" top="1.0236220472440944" bottom="0.98425196850393704" header="0.78740157480314965" footer="0.51181102362204722"/>
  <pageSetup paperSize="9" scale="105" firstPageNumber="0" orientation="landscape" horizontalDpi="300" verticalDpi="300" r:id="rId1"/>
  <headerFooter alignWithMargins="0">
    <oddHeader>&amp;R&amp;"Times New Roman CE,Félkövér dőlt"&amp;11 3. melléklet a     /2017. (V.31.)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workbookViewId="0">
      <selection activeCell="E8" sqref="E8"/>
    </sheetView>
  </sheetViews>
  <sheetFormatPr defaultRowHeight="12.75" x14ac:dyDescent="0.2"/>
  <cols>
    <col min="1" max="1" width="5.5" style="440" customWidth="1"/>
    <col min="2" max="2" width="71.6640625" style="440" bestFit="1" customWidth="1"/>
    <col min="3" max="3" width="16" style="440" customWidth="1"/>
    <col min="4" max="256" width="9.33203125" style="440"/>
    <col min="257" max="257" width="5.5" style="440" customWidth="1"/>
    <col min="258" max="258" width="71.6640625" style="440" bestFit="1" customWidth="1"/>
    <col min="259" max="259" width="16" style="440" customWidth="1"/>
    <col min="260" max="512" width="9.33203125" style="440"/>
    <col min="513" max="513" width="5.5" style="440" customWidth="1"/>
    <col min="514" max="514" width="71.6640625" style="440" bestFit="1" customWidth="1"/>
    <col min="515" max="515" width="16" style="440" customWidth="1"/>
    <col min="516" max="768" width="9.33203125" style="440"/>
    <col min="769" max="769" width="5.5" style="440" customWidth="1"/>
    <col min="770" max="770" width="71.6640625" style="440" bestFit="1" customWidth="1"/>
    <col min="771" max="771" width="16" style="440" customWidth="1"/>
    <col min="772" max="1024" width="9.33203125" style="440"/>
    <col min="1025" max="1025" width="5.5" style="440" customWidth="1"/>
    <col min="1026" max="1026" width="71.6640625" style="440" bestFit="1" customWidth="1"/>
    <col min="1027" max="1027" width="16" style="440" customWidth="1"/>
    <col min="1028" max="1280" width="9.33203125" style="440"/>
    <col min="1281" max="1281" width="5.5" style="440" customWidth="1"/>
    <col min="1282" max="1282" width="71.6640625" style="440" bestFit="1" customWidth="1"/>
    <col min="1283" max="1283" width="16" style="440" customWidth="1"/>
    <col min="1284" max="1536" width="9.33203125" style="440"/>
    <col min="1537" max="1537" width="5.5" style="440" customWidth="1"/>
    <col min="1538" max="1538" width="71.6640625" style="440" bestFit="1" customWidth="1"/>
    <col min="1539" max="1539" width="16" style="440" customWidth="1"/>
    <col min="1540" max="1792" width="9.33203125" style="440"/>
    <col min="1793" max="1793" width="5.5" style="440" customWidth="1"/>
    <col min="1794" max="1794" width="71.6640625" style="440" bestFit="1" customWidth="1"/>
    <col min="1795" max="1795" width="16" style="440" customWidth="1"/>
    <col min="1796" max="2048" width="9.33203125" style="440"/>
    <col min="2049" max="2049" width="5.5" style="440" customWidth="1"/>
    <col min="2050" max="2050" width="71.6640625" style="440" bestFit="1" customWidth="1"/>
    <col min="2051" max="2051" width="16" style="440" customWidth="1"/>
    <col min="2052" max="2304" width="9.33203125" style="440"/>
    <col min="2305" max="2305" width="5.5" style="440" customWidth="1"/>
    <col min="2306" max="2306" width="71.6640625" style="440" bestFit="1" customWidth="1"/>
    <col min="2307" max="2307" width="16" style="440" customWidth="1"/>
    <col min="2308" max="2560" width="9.33203125" style="440"/>
    <col min="2561" max="2561" width="5.5" style="440" customWidth="1"/>
    <col min="2562" max="2562" width="71.6640625" style="440" bestFit="1" customWidth="1"/>
    <col min="2563" max="2563" width="16" style="440" customWidth="1"/>
    <col min="2564" max="2816" width="9.33203125" style="440"/>
    <col min="2817" max="2817" width="5.5" style="440" customWidth="1"/>
    <col min="2818" max="2818" width="71.6640625" style="440" bestFit="1" customWidth="1"/>
    <col min="2819" max="2819" width="16" style="440" customWidth="1"/>
    <col min="2820" max="3072" width="9.33203125" style="440"/>
    <col min="3073" max="3073" width="5.5" style="440" customWidth="1"/>
    <col min="3074" max="3074" width="71.6640625" style="440" bestFit="1" customWidth="1"/>
    <col min="3075" max="3075" width="16" style="440" customWidth="1"/>
    <col min="3076" max="3328" width="9.33203125" style="440"/>
    <col min="3329" max="3329" width="5.5" style="440" customWidth="1"/>
    <col min="3330" max="3330" width="71.6640625" style="440" bestFit="1" customWidth="1"/>
    <col min="3331" max="3331" width="16" style="440" customWidth="1"/>
    <col min="3332" max="3584" width="9.33203125" style="440"/>
    <col min="3585" max="3585" width="5.5" style="440" customWidth="1"/>
    <col min="3586" max="3586" width="71.6640625" style="440" bestFit="1" customWidth="1"/>
    <col min="3587" max="3587" width="16" style="440" customWidth="1"/>
    <col min="3588" max="3840" width="9.33203125" style="440"/>
    <col min="3841" max="3841" width="5.5" style="440" customWidth="1"/>
    <col min="3842" max="3842" width="71.6640625" style="440" bestFit="1" customWidth="1"/>
    <col min="3843" max="3843" width="16" style="440" customWidth="1"/>
    <col min="3844" max="4096" width="9.33203125" style="440"/>
    <col min="4097" max="4097" width="5.5" style="440" customWidth="1"/>
    <col min="4098" max="4098" width="71.6640625" style="440" bestFit="1" customWidth="1"/>
    <col min="4099" max="4099" width="16" style="440" customWidth="1"/>
    <col min="4100" max="4352" width="9.33203125" style="440"/>
    <col min="4353" max="4353" width="5.5" style="440" customWidth="1"/>
    <col min="4354" max="4354" width="71.6640625" style="440" bestFit="1" customWidth="1"/>
    <col min="4355" max="4355" width="16" style="440" customWidth="1"/>
    <col min="4356" max="4608" width="9.33203125" style="440"/>
    <col min="4609" max="4609" width="5.5" style="440" customWidth="1"/>
    <col min="4610" max="4610" width="71.6640625" style="440" bestFit="1" customWidth="1"/>
    <col min="4611" max="4611" width="16" style="440" customWidth="1"/>
    <col min="4612" max="4864" width="9.33203125" style="440"/>
    <col min="4865" max="4865" width="5.5" style="440" customWidth="1"/>
    <col min="4866" max="4866" width="71.6640625" style="440" bestFit="1" customWidth="1"/>
    <col min="4867" max="4867" width="16" style="440" customWidth="1"/>
    <col min="4868" max="5120" width="9.33203125" style="440"/>
    <col min="5121" max="5121" width="5.5" style="440" customWidth="1"/>
    <col min="5122" max="5122" width="71.6640625" style="440" bestFit="1" customWidth="1"/>
    <col min="5123" max="5123" width="16" style="440" customWidth="1"/>
    <col min="5124" max="5376" width="9.33203125" style="440"/>
    <col min="5377" max="5377" width="5.5" style="440" customWidth="1"/>
    <col min="5378" max="5378" width="71.6640625" style="440" bestFit="1" customWidth="1"/>
    <col min="5379" max="5379" width="16" style="440" customWidth="1"/>
    <col min="5380" max="5632" width="9.33203125" style="440"/>
    <col min="5633" max="5633" width="5.5" style="440" customWidth="1"/>
    <col min="5634" max="5634" width="71.6640625" style="440" bestFit="1" customWidth="1"/>
    <col min="5635" max="5635" width="16" style="440" customWidth="1"/>
    <col min="5636" max="5888" width="9.33203125" style="440"/>
    <col min="5889" max="5889" width="5.5" style="440" customWidth="1"/>
    <col min="5890" max="5890" width="71.6640625" style="440" bestFit="1" customWidth="1"/>
    <col min="5891" max="5891" width="16" style="440" customWidth="1"/>
    <col min="5892" max="6144" width="9.33203125" style="440"/>
    <col min="6145" max="6145" width="5.5" style="440" customWidth="1"/>
    <col min="6146" max="6146" width="71.6640625" style="440" bestFit="1" customWidth="1"/>
    <col min="6147" max="6147" width="16" style="440" customWidth="1"/>
    <col min="6148" max="6400" width="9.33203125" style="440"/>
    <col min="6401" max="6401" width="5.5" style="440" customWidth="1"/>
    <col min="6402" max="6402" width="71.6640625" style="440" bestFit="1" customWidth="1"/>
    <col min="6403" max="6403" width="16" style="440" customWidth="1"/>
    <col min="6404" max="6656" width="9.33203125" style="440"/>
    <col min="6657" max="6657" width="5.5" style="440" customWidth="1"/>
    <col min="6658" max="6658" width="71.6640625" style="440" bestFit="1" customWidth="1"/>
    <col min="6659" max="6659" width="16" style="440" customWidth="1"/>
    <col min="6660" max="6912" width="9.33203125" style="440"/>
    <col min="6913" max="6913" width="5.5" style="440" customWidth="1"/>
    <col min="6914" max="6914" width="71.6640625" style="440" bestFit="1" customWidth="1"/>
    <col min="6915" max="6915" width="16" style="440" customWidth="1"/>
    <col min="6916" max="7168" width="9.33203125" style="440"/>
    <col min="7169" max="7169" width="5.5" style="440" customWidth="1"/>
    <col min="7170" max="7170" width="71.6640625" style="440" bestFit="1" customWidth="1"/>
    <col min="7171" max="7171" width="16" style="440" customWidth="1"/>
    <col min="7172" max="7424" width="9.33203125" style="440"/>
    <col min="7425" max="7425" width="5.5" style="440" customWidth="1"/>
    <col min="7426" max="7426" width="71.6640625" style="440" bestFit="1" customWidth="1"/>
    <col min="7427" max="7427" width="16" style="440" customWidth="1"/>
    <col min="7428" max="7680" width="9.33203125" style="440"/>
    <col min="7681" max="7681" width="5.5" style="440" customWidth="1"/>
    <col min="7682" max="7682" width="71.6640625" style="440" bestFit="1" customWidth="1"/>
    <col min="7683" max="7683" width="16" style="440" customWidth="1"/>
    <col min="7684" max="7936" width="9.33203125" style="440"/>
    <col min="7937" max="7937" width="5.5" style="440" customWidth="1"/>
    <col min="7938" max="7938" width="71.6640625" style="440" bestFit="1" customWidth="1"/>
    <col min="7939" max="7939" width="16" style="440" customWidth="1"/>
    <col min="7940" max="8192" width="9.33203125" style="440"/>
    <col min="8193" max="8193" width="5.5" style="440" customWidth="1"/>
    <col min="8194" max="8194" width="71.6640625" style="440" bestFit="1" customWidth="1"/>
    <col min="8195" max="8195" width="16" style="440" customWidth="1"/>
    <col min="8196" max="8448" width="9.33203125" style="440"/>
    <col min="8449" max="8449" width="5.5" style="440" customWidth="1"/>
    <col min="8450" max="8450" width="71.6640625" style="440" bestFit="1" customWidth="1"/>
    <col min="8451" max="8451" width="16" style="440" customWidth="1"/>
    <col min="8452" max="8704" width="9.33203125" style="440"/>
    <col min="8705" max="8705" width="5.5" style="440" customWidth="1"/>
    <col min="8706" max="8706" width="71.6640625" style="440" bestFit="1" customWidth="1"/>
    <col min="8707" max="8707" width="16" style="440" customWidth="1"/>
    <col min="8708" max="8960" width="9.33203125" style="440"/>
    <col min="8961" max="8961" width="5.5" style="440" customWidth="1"/>
    <col min="8962" max="8962" width="71.6640625" style="440" bestFit="1" customWidth="1"/>
    <col min="8963" max="8963" width="16" style="440" customWidth="1"/>
    <col min="8964" max="9216" width="9.33203125" style="440"/>
    <col min="9217" max="9217" width="5.5" style="440" customWidth="1"/>
    <col min="9218" max="9218" width="71.6640625" style="440" bestFit="1" customWidth="1"/>
    <col min="9219" max="9219" width="16" style="440" customWidth="1"/>
    <col min="9220" max="9472" width="9.33203125" style="440"/>
    <col min="9473" max="9473" width="5.5" style="440" customWidth="1"/>
    <col min="9474" max="9474" width="71.6640625" style="440" bestFit="1" customWidth="1"/>
    <col min="9475" max="9475" width="16" style="440" customWidth="1"/>
    <col min="9476" max="9728" width="9.33203125" style="440"/>
    <col min="9729" max="9729" width="5.5" style="440" customWidth="1"/>
    <col min="9730" max="9730" width="71.6640625" style="440" bestFit="1" customWidth="1"/>
    <col min="9731" max="9731" width="16" style="440" customWidth="1"/>
    <col min="9732" max="9984" width="9.33203125" style="440"/>
    <col min="9985" max="9985" width="5.5" style="440" customWidth="1"/>
    <col min="9986" max="9986" width="71.6640625" style="440" bestFit="1" customWidth="1"/>
    <col min="9987" max="9987" width="16" style="440" customWidth="1"/>
    <col min="9988" max="10240" width="9.33203125" style="440"/>
    <col min="10241" max="10241" width="5.5" style="440" customWidth="1"/>
    <col min="10242" max="10242" width="71.6640625" style="440" bestFit="1" customWidth="1"/>
    <col min="10243" max="10243" width="16" style="440" customWidth="1"/>
    <col min="10244" max="10496" width="9.33203125" style="440"/>
    <col min="10497" max="10497" width="5.5" style="440" customWidth="1"/>
    <col min="10498" max="10498" width="71.6640625" style="440" bestFit="1" customWidth="1"/>
    <col min="10499" max="10499" width="16" style="440" customWidth="1"/>
    <col min="10500" max="10752" width="9.33203125" style="440"/>
    <col min="10753" max="10753" width="5.5" style="440" customWidth="1"/>
    <col min="10754" max="10754" width="71.6640625" style="440" bestFit="1" customWidth="1"/>
    <col min="10755" max="10755" width="16" style="440" customWidth="1"/>
    <col min="10756" max="11008" width="9.33203125" style="440"/>
    <col min="11009" max="11009" width="5.5" style="440" customWidth="1"/>
    <col min="11010" max="11010" width="71.6640625" style="440" bestFit="1" customWidth="1"/>
    <col min="11011" max="11011" width="16" style="440" customWidth="1"/>
    <col min="11012" max="11264" width="9.33203125" style="440"/>
    <col min="11265" max="11265" width="5.5" style="440" customWidth="1"/>
    <col min="11266" max="11266" width="71.6640625" style="440" bestFit="1" customWidth="1"/>
    <col min="11267" max="11267" width="16" style="440" customWidth="1"/>
    <col min="11268" max="11520" width="9.33203125" style="440"/>
    <col min="11521" max="11521" width="5.5" style="440" customWidth="1"/>
    <col min="11522" max="11522" width="71.6640625" style="440" bestFit="1" customWidth="1"/>
    <col min="11523" max="11523" width="16" style="440" customWidth="1"/>
    <col min="11524" max="11776" width="9.33203125" style="440"/>
    <col min="11777" max="11777" width="5.5" style="440" customWidth="1"/>
    <col min="11778" max="11778" width="71.6640625" style="440" bestFit="1" customWidth="1"/>
    <col min="11779" max="11779" width="16" style="440" customWidth="1"/>
    <col min="11780" max="12032" width="9.33203125" style="440"/>
    <col min="12033" max="12033" width="5.5" style="440" customWidth="1"/>
    <col min="12034" max="12034" width="71.6640625" style="440" bestFit="1" customWidth="1"/>
    <col min="12035" max="12035" width="16" style="440" customWidth="1"/>
    <col min="12036" max="12288" width="9.33203125" style="440"/>
    <col min="12289" max="12289" width="5.5" style="440" customWidth="1"/>
    <col min="12290" max="12290" width="71.6640625" style="440" bestFit="1" customWidth="1"/>
    <col min="12291" max="12291" width="16" style="440" customWidth="1"/>
    <col min="12292" max="12544" width="9.33203125" style="440"/>
    <col min="12545" max="12545" width="5.5" style="440" customWidth="1"/>
    <col min="12546" max="12546" width="71.6640625" style="440" bestFit="1" customWidth="1"/>
    <col min="12547" max="12547" width="16" style="440" customWidth="1"/>
    <col min="12548" max="12800" width="9.33203125" style="440"/>
    <col min="12801" max="12801" width="5.5" style="440" customWidth="1"/>
    <col min="12802" max="12802" width="71.6640625" style="440" bestFit="1" customWidth="1"/>
    <col min="12803" max="12803" width="16" style="440" customWidth="1"/>
    <col min="12804" max="13056" width="9.33203125" style="440"/>
    <col min="13057" max="13057" width="5.5" style="440" customWidth="1"/>
    <col min="13058" max="13058" width="71.6640625" style="440" bestFit="1" customWidth="1"/>
    <col min="13059" max="13059" width="16" style="440" customWidth="1"/>
    <col min="13060" max="13312" width="9.33203125" style="440"/>
    <col min="13313" max="13313" width="5.5" style="440" customWidth="1"/>
    <col min="13314" max="13314" width="71.6640625" style="440" bestFit="1" customWidth="1"/>
    <col min="13315" max="13315" width="16" style="440" customWidth="1"/>
    <col min="13316" max="13568" width="9.33203125" style="440"/>
    <col min="13569" max="13569" width="5.5" style="440" customWidth="1"/>
    <col min="13570" max="13570" width="71.6640625" style="440" bestFit="1" customWidth="1"/>
    <col min="13571" max="13571" width="16" style="440" customWidth="1"/>
    <col min="13572" max="13824" width="9.33203125" style="440"/>
    <col min="13825" max="13825" width="5.5" style="440" customWidth="1"/>
    <col min="13826" max="13826" width="71.6640625" style="440" bestFit="1" customWidth="1"/>
    <col min="13827" max="13827" width="16" style="440" customWidth="1"/>
    <col min="13828" max="14080" width="9.33203125" style="440"/>
    <col min="14081" max="14081" width="5.5" style="440" customWidth="1"/>
    <col min="14082" max="14082" width="71.6640625" style="440" bestFit="1" customWidth="1"/>
    <col min="14083" max="14083" width="16" style="440" customWidth="1"/>
    <col min="14084" max="14336" width="9.33203125" style="440"/>
    <col min="14337" max="14337" width="5.5" style="440" customWidth="1"/>
    <col min="14338" max="14338" width="71.6640625" style="440" bestFit="1" customWidth="1"/>
    <col min="14339" max="14339" width="16" style="440" customWidth="1"/>
    <col min="14340" max="14592" width="9.33203125" style="440"/>
    <col min="14593" max="14593" width="5.5" style="440" customWidth="1"/>
    <col min="14594" max="14594" width="71.6640625" style="440" bestFit="1" customWidth="1"/>
    <col min="14595" max="14595" width="16" style="440" customWidth="1"/>
    <col min="14596" max="14848" width="9.33203125" style="440"/>
    <col min="14849" max="14849" width="5.5" style="440" customWidth="1"/>
    <col min="14850" max="14850" width="71.6640625" style="440" bestFit="1" customWidth="1"/>
    <col min="14851" max="14851" width="16" style="440" customWidth="1"/>
    <col min="14852" max="15104" width="9.33203125" style="440"/>
    <col min="15105" max="15105" width="5.5" style="440" customWidth="1"/>
    <col min="15106" max="15106" width="71.6640625" style="440" bestFit="1" customWidth="1"/>
    <col min="15107" max="15107" width="16" style="440" customWidth="1"/>
    <col min="15108" max="15360" width="9.33203125" style="440"/>
    <col min="15361" max="15361" width="5.5" style="440" customWidth="1"/>
    <col min="15362" max="15362" width="71.6640625" style="440" bestFit="1" customWidth="1"/>
    <col min="15363" max="15363" width="16" style="440" customWidth="1"/>
    <col min="15364" max="15616" width="9.33203125" style="440"/>
    <col min="15617" max="15617" width="5.5" style="440" customWidth="1"/>
    <col min="15618" max="15618" width="71.6640625" style="440" bestFit="1" customWidth="1"/>
    <col min="15619" max="15619" width="16" style="440" customWidth="1"/>
    <col min="15620" max="15872" width="9.33203125" style="440"/>
    <col min="15873" max="15873" width="5.5" style="440" customWidth="1"/>
    <col min="15874" max="15874" width="71.6640625" style="440" bestFit="1" customWidth="1"/>
    <col min="15875" max="15875" width="16" style="440" customWidth="1"/>
    <col min="15876" max="16128" width="9.33203125" style="440"/>
    <col min="16129" max="16129" width="5.5" style="440" customWidth="1"/>
    <col min="16130" max="16130" width="71.6640625" style="440" bestFit="1" customWidth="1"/>
    <col min="16131" max="16131" width="16" style="440" customWidth="1"/>
    <col min="16132" max="16384" width="9.33203125" style="440"/>
  </cols>
  <sheetData>
    <row r="2" spans="1:5" ht="15" x14ac:dyDescent="0.25">
      <c r="A2" s="481" t="s">
        <v>883</v>
      </c>
      <c r="B2" s="482"/>
      <c r="C2" s="482"/>
      <c r="D2" s="439"/>
      <c r="E2" s="439"/>
    </row>
    <row r="3" spans="1:5" x14ac:dyDescent="0.2">
      <c r="A3" s="441"/>
      <c r="B3" s="439"/>
      <c r="C3" s="439"/>
      <c r="D3" s="439"/>
      <c r="E3" s="439"/>
    </row>
    <row r="4" spans="1:5" ht="18.75" x14ac:dyDescent="0.3">
      <c r="A4" s="483" t="s">
        <v>834</v>
      </c>
      <c r="B4" s="483"/>
      <c r="C4" s="483"/>
      <c r="D4" s="442"/>
      <c r="E4" s="442"/>
    </row>
    <row r="5" spans="1:5" ht="18.75" x14ac:dyDescent="0.3">
      <c r="A5" s="483" t="str">
        <f>'[1]Óvoda    7. sz. mell'!A2:F2</f>
        <v>2016.évi költségvetési beszámoló</v>
      </c>
      <c r="B5" s="483"/>
      <c r="C5" s="483"/>
      <c r="D5" s="442"/>
      <c r="E5" s="442"/>
    </row>
    <row r="6" spans="1:5" ht="18.75" x14ac:dyDescent="0.3">
      <c r="A6" s="484" t="s">
        <v>850</v>
      </c>
      <c r="B6" s="484"/>
      <c r="C6" s="484"/>
      <c r="D6" s="443"/>
      <c r="E6" s="443"/>
    </row>
    <row r="7" spans="1:5" ht="13.5" thickBot="1" x14ac:dyDescent="0.25">
      <c r="A7" s="441"/>
      <c r="B7" s="439"/>
      <c r="C7" s="439"/>
      <c r="D7" s="439"/>
      <c r="E7" s="439"/>
    </row>
    <row r="8" spans="1:5" ht="24" customHeight="1" x14ac:dyDescent="0.2">
      <c r="A8" s="485" t="s">
        <v>851</v>
      </c>
      <c r="B8" s="486"/>
      <c r="C8" s="487"/>
    </row>
    <row r="9" spans="1:5" ht="32.25" thickBot="1" x14ac:dyDescent="0.25">
      <c r="A9" s="444"/>
      <c r="B9" s="445" t="s">
        <v>274</v>
      </c>
      <c r="C9" s="446" t="s">
        <v>852</v>
      </c>
    </row>
    <row r="10" spans="1:5" ht="16.5" thickBot="1" x14ac:dyDescent="0.25">
      <c r="A10" s="447">
        <v>1</v>
      </c>
      <c r="B10" s="447">
        <v>2</v>
      </c>
      <c r="C10" s="448">
        <v>3</v>
      </c>
    </row>
    <row r="11" spans="1:5" ht="20.100000000000001" customHeight="1" x14ac:dyDescent="0.2">
      <c r="A11" s="449" t="s">
        <v>363</v>
      </c>
      <c r="B11" s="450" t="s">
        <v>853</v>
      </c>
      <c r="C11" s="451">
        <v>112260588</v>
      </c>
    </row>
    <row r="12" spans="1:5" ht="20.100000000000001" customHeight="1" x14ac:dyDescent="0.2">
      <c r="A12" s="452" t="s">
        <v>511</v>
      </c>
      <c r="B12" s="453" t="s">
        <v>854</v>
      </c>
      <c r="C12" s="454">
        <v>109493058</v>
      </c>
    </row>
    <row r="13" spans="1:5" ht="20.100000000000001" customHeight="1" x14ac:dyDescent="0.2">
      <c r="A13" s="455" t="s">
        <v>385</v>
      </c>
      <c r="B13" s="456" t="s">
        <v>855</v>
      </c>
      <c r="C13" s="457">
        <f>C11-C12</f>
        <v>2767530</v>
      </c>
    </row>
    <row r="14" spans="1:5" ht="20.100000000000001" customHeight="1" x14ac:dyDescent="0.2">
      <c r="A14" s="452" t="s">
        <v>514</v>
      </c>
      <c r="B14" s="453" t="s">
        <v>856</v>
      </c>
      <c r="C14" s="454">
        <v>37916951</v>
      </c>
    </row>
    <row r="15" spans="1:5" ht="20.100000000000001" customHeight="1" x14ac:dyDescent="0.2">
      <c r="A15" s="452" t="s">
        <v>516</v>
      </c>
      <c r="B15" s="453" t="s">
        <v>857</v>
      </c>
      <c r="C15" s="454">
        <v>27396130</v>
      </c>
    </row>
    <row r="16" spans="1:5" ht="20.100000000000001" customHeight="1" x14ac:dyDescent="0.2">
      <c r="A16" s="455" t="s">
        <v>518</v>
      </c>
      <c r="B16" s="456" t="s">
        <v>858</v>
      </c>
      <c r="C16" s="457">
        <f>C14-C15</f>
        <v>10520821</v>
      </c>
    </row>
    <row r="17" spans="1:3" ht="20.100000000000001" customHeight="1" x14ac:dyDescent="0.2">
      <c r="A17" s="455" t="s">
        <v>520</v>
      </c>
      <c r="B17" s="456" t="s">
        <v>859</v>
      </c>
      <c r="C17" s="457">
        <f>C13+C16</f>
        <v>13288351</v>
      </c>
    </row>
    <row r="18" spans="1:3" ht="20.100000000000001" customHeight="1" x14ac:dyDescent="0.2">
      <c r="A18" s="452" t="s">
        <v>522</v>
      </c>
      <c r="B18" s="453" t="s">
        <v>860</v>
      </c>
      <c r="C18" s="454">
        <v>0</v>
      </c>
    </row>
    <row r="19" spans="1:3" ht="20.100000000000001" customHeight="1" x14ac:dyDescent="0.2">
      <c r="A19" s="452" t="s">
        <v>524</v>
      </c>
      <c r="B19" s="453" t="s">
        <v>861</v>
      </c>
      <c r="C19" s="454">
        <v>0</v>
      </c>
    </row>
    <row r="20" spans="1:3" ht="20.100000000000001" customHeight="1" x14ac:dyDescent="0.2">
      <c r="A20" s="455" t="s">
        <v>526</v>
      </c>
      <c r="B20" s="456" t="s">
        <v>862</v>
      </c>
      <c r="C20" s="457">
        <v>0</v>
      </c>
    </row>
    <row r="21" spans="1:3" ht="20.100000000000001" customHeight="1" x14ac:dyDescent="0.2">
      <c r="A21" s="452" t="s">
        <v>528</v>
      </c>
      <c r="B21" s="453" t="s">
        <v>863</v>
      </c>
      <c r="C21" s="454">
        <v>0</v>
      </c>
    </row>
    <row r="22" spans="1:3" ht="20.100000000000001" customHeight="1" x14ac:dyDescent="0.2">
      <c r="A22" s="452" t="s">
        <v>530</v>
      </c>
      <c r="B22" s="453" t="s">
        <v>864</v>
      </c>
      <c r="C22" s="454">
        <v>0</v>
      </c>
    </row>
    <row r="23" spans="1:3" ht="20.100000000000001" customHeight="1" x14ac:dyDescent="0.2">
      <c r="A23" s="455" t="s">
        <v>531</v>
      </c>
      <c r="B23" s="456" t="s">
        <v>865</v>
      </c>
      <c r="C23" s="457">
        <v>0</v>
      </c>
    </row>
    <row r="24" spans="1:3" ht="20.100000000000001" customHeight="1" x14ac:dyDescent="0.2">
      <c r="A24" s="455" t="s">
        <v>532</v>
      </c>
      <c r="B24" s="456" t="s">
        <v>866</v>
      </c>
      <c r="C24" s="457">
        <v>0</v>
      </c>
    </row>
    <row r="25" spans="1:3" ht="20.100000000000001" customHeight="1" x14ac:dyDescent="0.2">
      <c r="A25" s="455" t="s">
        <v>534</v>
      </c>
      <c r="B25" s="456" t="s">
        <v>867</v>
      </c>
      <c r="C25" s="457">
        <f>C17</f>
        <v>13288351</v>
      </c>
    </row>
    <row r="26" spans="1:3" ht="20.100000000000001" customHeight="1" x14ac:dyDescent="0.2">
      <c r="A26" s="455" t="s">
        <v>536</v>
      </c>
      <c r="B26" s="456" t="s">
        <v>868</v>
      </c>
      <c r="C26" s="457">
        <v>0</v>
      </c>
    </row>
    <row r="27" spans="1:3" ht="20.100000000000001" customHeight="1" x14ac:dyDescent="0.2">
      <c r="A27" s="455" t="s">
        <v>538</v>
      </c>
      <c r="B27" s="456" t="s">
        <v>869</v>
      </c>
      <c r="C27" s="457">
        <f>C25-C26</f>
        <v>13288351</v>
      </c>
    </row>
    <row r="28" spans="1:3" ht="20.100000000000001" customHeight="1" x14ac:dyDescent="0.2">
      <c r="A28" s="455" t="s">
        <v>540</v>
      </c>
      <c r="B28" s="456" t="s">
        <v>870</v>
      </c>
      <c r="C28" s="457">
        <v>0</v>
      </c>
    </row>
    <row r="29" spans="1:3" ht="20.100000000000001" customHeight="1" thickBot="1" x14ac:dyDescent="0.25">
      <c r="A29" s="458" t="s">
        <v>542</v>
      </c>
      <c r="B29" s="459" t="s">
        <v>871</v>
      </c>
      <c r="C29" s="460">
        <v>0</v>
      </c>
    </row>
  </sheetData>
  <mergeCells count="5">
    <mergeCell ref="A2:C2"/>
    <mergeCell ref="A4:C4"/>
    <mergeCell ref="A5:C5"/>
    <mergeCell ref="A6:C6"/>
    <mergeCell ref="A8:C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163"/>
  <sheetViews>
    <sheetView zoomScaleSheetLayoutView="85" workbookViewId="0">
      <selection activeCell="I5" sqref="I5"/>
    </sheetView>
  </sheetViews>
  <sheetFormatPr defaultRowHeight="12.75" x14ac:dyDescent="0.2"/>
  <cols>
    <col min="1" max="1" width="19.5" style="60" customWidth="1"/>
    <col min="2" max="2" width="85.5" style="61" customWidth="1"/>
    <col min="3" max="3" width="15.83203125" style="62" customWidth="1"/>
    <col min="4" max="4" width="12.83203125" style="200" customWidth="1"/>
    <col min="5" max="5" width="12.83203125" style="417" customWidth="1"/>
    <col min="6" max="16384" width="9.33203125" style="63"/>
  </cols>
  <sheetData>
    <row r="1" spans="1:5" s="65" customFormat="1" ht="16.5" customHeight="1" x14ac:dyDescent="0.2">
      <c r="A1" s="64"/>
      <c r="B1" s="468" t="s">
        <v>874</v>
      </c>
      <c r="C1" s="468"/>
      <c r="D1" s="468"/>
      <c r="E1" s="468"/>
    </row>
    <row r="2" spans="1:5" s="65" customFormat="1" ht="16.5" customHeight="1" x14ac:dyDescent="0.2">
      <c r="A2" s="64"/>
      <c r="B2" s="6">
        <v>0</v>
      </c>
      <c r="C2" s="6"/>
      <c r="D2" s="202"/>
      <c r="E2" s="417"/>
    </row>
    <row r="3" spans="1:5" s="66" customFormat="1" ht="21" customHeight="1" x14ac:dyDescent="0.2">
      <c r="A3" s="109" t="s">
        <v>274</v>
      </c>
      <c r="B3" s="110" t="s">
        <v>360</v>
      </c>
      <c r="C3" s="489">
        <v>1</v>
      </c>
      <c r="D3" s="489"/>
      <c r="E3" s="489"/>
    </row>
    <row r="4" spans="1:5" s="66" customFormat="1" ht="15.75" x14ac:dyDescent="0.2">
      <c r="A4" s="111" t="s">
        <v>361</v>
      </c>
      <c r="B4" s="110" t="s">
        <v>362</v>
      </c>
      <c r="C4" s="490" t="s">
        <v>363</v>
      </c>
      <c r="D4" s="490"/>
      <c r="E4" s="490"/>
    </row>
    <row r="5" spans="1:5" s="67" customFormat="1" ht="15.95" customHeight="1" x14ac:dyDescent="0.2">
      <c r="A5" s="111"/>
      <c r="B5" s="111"/>
      <c r="C5" s="491" t="s">
        <v>357</v>
      </c>
      <c r="D5" s="491"/>
      <c r="E5" s="491"/>
    </row>
    <row r="6" spans="1:5" x14ac:dyDescent="0.2">
      <c r="A6" s="109" t="s">
        <v>364</v>
      </c>
      <c r="B6" s="109" t="s">
        <v>365</v>
      </c>
      <c r="C6" s="112" t="s">
        <v>8</v>
      </c>
      <c r="D6" s="203" t="s">
        <v>9</v>
      </c>
      <c r="E6" s="210" t="s">
        <v>10</v>
      </c>
    </row>
    <row r="7" spans="1:5" s="68" customFormat="1" ht="12.95" customHeight="1" x14ac:dyDescent="0.2">
      <c r="A7" s="114" t="s">
        <v>11</v>
      </c>
      <c r="B7" s="114" t="s">
        <v>12</v>
      </c>
      <c r="C7" s="112" t="s">
        <v>13</v>
      </c>
      <c r="D7" s="203" t="s">
        <v>13</v>
      </c>
      <c r="E7" s="210"/>
    </row>
    <row r="8" spans="1:5" s="68" customFormat="1" ht="15.95" customHeight="1" x14ac:dyDescent="0.2">
      <c r="A8" s="109"/>
      <c r="B8" s="109" t="s">
        <v>272</v>
      </c>
      <c r="C8" s="115"/>
      <c r="D8" s="204"/>
      <c r="E8" s="419"/>
    </row>
    <row r="9" spans="1:5" s="68" customFormat="1" ht="12" customHeight="1" x14ac:dyDescent="0.2">
      <c r="A9" s="116" t="s">
        <v>14</v>
      </c>
      <c r="B9" s="117" t="s">
        <v>15</v>
      </c>
      <c r="C9" s="118">
        <f>SUM(C10:C14)</f>
        <v>84034000</v>
      </c>
      <c r="D9" s="205">
        <f>+D10+D11+D12+D13+D14+D15</f>
        <v>68394851</v>
      </c>
      <c r="E9" s="420">
        <f>+E10+E11+E12+E13+E14+E15</f>
        <v>68394851</v>
      </c>
    </row>
    <row r="10" spans="1:5" s="69" customFormat="1" ht="12" customHeight="1" x14ac:dyDescent="0.2">
      <c r="A10" s="119" t="s">
        <v>16</v>
      </c>
      <c r="B10" s="120" t="s">
        <v>17</v>
      </c>
      <c r="C10" s="121">
        <v>19744033</v>
      </c>
      <c r="D10" s="206">
        <f>19744033+51308+787709-51308</f>
        <v>20531742</v>
      </c>
      <c r="E10" s="418">
        <v>20531742</v>
      </c>
    </row>
    <row r="11" spans="1:5" s="70" customFormat="1" ht="12" customHeight="1" x14ac:dyDescent="0.2">
      <c r="A11" s="119" t="s">
        <v>18</v>
      </c>
      <c r="B11" s="120" t="s">
        <v>19</v>
      </c>
      <c r="C11" s="121">
        <v>24096967</v>
      </c>
      <c r="D11" s="206">
        <f>24096967-400866</f>
        <v>23696101</v>
      </c>
      <c r="E11" s="418">
        <v>23696101</v>
      </c>
    </row>
    <row r="12" spans="1:5" s="70" customFormat="1" ht="12" customHeight="1" x14ac:dyDescent="0.2">
      <c r="A12" s="119" t="s">
        <v>20</v>
      </c>
      <c r="B12" s="120" t="s">
        <v>21</v>
      </c>
      <c r="C12" s="121">
        <v>23925669</v>
      </c>
      <c r="D12" s="206">
        <f>23925669-2218692</f>
        <v>21706977</v>
      </c>
      <c r="E12" s="418">
        <v>21706977</v>
      </c>
    </row>
    <row r="13" spans="1:5" s="70" customFormat="1" ht="12" customHeight="1" x14ac:dyDescent="0.2">
      <c r="A13" s="119" t="s">
        <v>22</v>
      </c>
      <c r="B13" s="120" t="s">
        <v>23</v>
      </c>
      <c r="C13" s="121">
        <v>1739640</v>
      </c>
      <c r="D13" s="206">
        <v>1739640</v>
      </c>
      <c r="E13" s="418">
        <v>1739640</v>
      </c>
    </row>
    <row r="14" spans="1:5" s="70" customFormat="1" ht="12" customHeight="1" x14ac:dyDescent="0.15">
      <c r="A14" s="119" t="s">
        <v>24</v>
      </c>
      <c r="B14" s="167" t="s">
        <v>432</v>
      </c>
      <c r="C14" s="121">
        <f>18804000+49690+24000-4750000+400001</f>
        <v>14527691</v>
      </c>
      <c r="D14" s="206">
        <f>(18804000+49690+24000-4750000+400001)+262048+(359000)-787709+55880-13898623</f>
        <v>518287</v>
      </c>
      <c r="E14" s="418">
        <v>518287</v>
      </c>
    </row>
    <row r="15" spans="1:5" s="69" customFormat="1" ht="12" customHeight="1" x14ac:dyDescent="0.2">
      <c r="A15" s="119" t="s">
        <v>25</v>
      </c>
      <c r="B15" s="120" t="s">
        <v>26</v>
      </c>
      <c r="C15" s="121"/>
      <c r="D15" s="178">
        <v>202104</v>
      </c>
      <c r="E15" s="178">
        <v>202104</v>
      </c>
    </row>
    <row r="16" spans="1:5" s="69" customFormat="1" ht="12" customHeight="1" x14ac:dyDescent="0.2">
      <c r="A16" s="116" t="s">
        <v>27</v>
      </c>
      <c r="B16" s="122" t="s">
        <v>28</v>
      </c>
      <c r="C16" s="118">
        <f>+C17+C18+C19+C20+C21</f>
        <v>0</v>
      </c>
      <c r="D16" s="205">
        <f>+D17+D18+D19+D20+D21+D22</f>
        <v>17317853</v>
      </c>
      <c r="E16" s="205">
        <f>+E17+E18+E19+E20+E21+E22</f>
        <v>17317853</v>
      </c>
    </row>
    <row r="17" spans="1:5" s="69" customFormat="1" ht="12" customHeight="1" x14ac:dyDescent="0.2">
      <c r="A17" s="119"/>
      <c r="B17" s="120" t="s">
        <v>30</v>
      </c>
      <c r="C17" s="121"/>
      <c r="D17" s="207"/>
      <c r="E17" s="172"/>
    </row>
    <row r="18" spans="1:5" s="69" customFormat="1" ht="12" customHeight="1" x14ac:dyDescent="0.2">
      <c r="A18" s="119" t="s">
        <v>31</v>
      </c>
      <c r="B18" s="120" t="s">
        <v>32</v>
      </c>
      <c r="C18" s="121"/>
      <c r="D18" s="207"/>
      <c r="E18" s="172"/>
    </row>
    <row r="19" spans="1:5" s="69" customFormat="1" ht="12" customHeight="1" x14ac:dyDescent="0.2">
      <c r="A19" s="119" t="s">
        <v>33</v>
      </c>
      <c r="B19" s="120" t="s">
        <v>34</v>
      </c>
      <c r="C19" s="121"/>
      <c r="D19" s="207"/>
      <c r="E19" s="172"/>
    </row>
    <row r="20" spans="1:5" s="69" customFormat="1" ht="12" customHeight="1" x14ac:dyDescent="0.2">
      <c r="A20" s="119" t="s">
        <v>35</v>
      </c>
      <c r="B20" s="120" t="s">
        <v>36</v>
      </c>
      <c r="C20" s="121"/>
      <c r="D20" s="207"/>
      <c r="E20" s="172"/>
    </row>
    <row r="21" spans="1:5" s="69" customFormat="1" ht="12" customHeight="1" x14ac:dyDescent="0.2">
      <c r="A21" s="119" t="s">
        <v>37</v>
      </c>
      <c r="B21" s="120" t="s">
        <v>440</v>
      </c>
      <c r="C21" s="121"/>
      <c r="D21" s="170">
        <f>(1630711+8000000)+6390000+1085687</f>
        <v>17106398</v>
      </c>
      <c r="E21" s="172">
        <v>17106398</v>
      </c>
    </row>
    <row r="22" spans="1:5" s="70" customFormat="1" ht="12" customHeight="1" x14ac:dyDescent="0.2">
      <c r="A22" s="119" t="s">
        <v>39</v>
      </c>
      <c r="B22" s="120" t="s">
        <v>441</v>
      </c>
      <c r="C22" s="121"/>
      <c r="D22" s="208">
        <v>211455</v>
      </c>
      <c r="E22" s="172">
        <v>211455</v>
      </c>
    </row>
    <row r="23" spans="1:5" s="70" customFormat="1" ht="12" customHeight="1" x14ac:dyDescent="0.2">
      <c r="A23" s="116" t="s">
        <v>40</v>
      </c>
      <c r="B23" s="117" t="s">
        <v>41</v>
      </c>
      <c r="C23" s="118">
        <f>+C24+C25+C26+C27+C28</f>
        <v>0</v>
      </c>
      <c r="D23" s="205">
        <f>+D24+D25+D26+D27+D28</f>
        <v>0</v>
      </c>
      <c r="E23" s="420">
        <f>+E24+E25+E26+E27+E28</f>
        <v>0</v>
      </c>
    </row>
    <row r="24" spans="1:5" s="70" customFormat="1" ht="12" customHeight="1" x14ac:dyDescent="0.2">
      <c r="A24" s="119" t="s">
        <v>42</v>
      </c>
      <c r="B24" s="120" t="s">
        <v>43</v>
      </c>
      <c r="C24" s="121"/>
      <c r="D24" s="208"/>
      <c r="E24" s="172"/>
    </row>
    <row r="25" spans="1:5" s="69" customFormat="1" ht="12" customHeight="1" x14ac:dyDescent="0.2">
      <c r="A25" s="119" t="s">
        <v>44</v>
      </c>
      <c r="B25" s="120" t="s">
        <v>45</v>
      </c>
      <c r="C25" s="121"/>
      <c r="D25" s="207"/>
      <c r="E25" s="172"/>
    </row>
    <row r="26" spans="1:5" s="70" customFormat="1" ht="12" customHeight="1" x14ac:dyDescent="0.2">
      <c r="A26" s="119" t="s">
        <v>46</v>
      </c>
      <c r="B26" s="120" t="s">
        <v>47</v>
      </c>
      <c r="C26" s="121"/>
      <c r="D26" s="208"/>
      <c r="E26" s="172"/>
    </row>
    <row r="27" spans="1:5" s="70" customFormat="1" ht="12" customHeight="1" x14ac:dyDescent="0.2">
      <c r="A27" s="119" t="s">
        <v>48</v>
      </c>
      <c r="B27" s="120" t="s">
        <v>49</v>
      </c>
      <c r="C27" s="121"/>
      <c r="D27" s="208"/>
      <c r="E27" s="172"/>
    </row>
    <row r="28" spans="1:5" s="70" customFormat="1" ht="12" customHeight="1" x14ac:dyDescent="0.2">
      <c r="A28" s="119" t="s">
        <v>50</v>
      </c>
      <c r="B28" s="120" t="s">
        <v>51</v>
      </c>
      <c r="C28" s="121"/>
      <c r="D28" s="208"/>
      <c r="E28" s="172"/>
    </row>
    <row r="29" spans="1:5" s="70" customFormat="1" ht="12" customHeight="1" x14ac:dyDescent="0.2">
      <c r="A29" s="119" t="s">
        <v>52</v>
      </c>
      <c r="B29" s="120" t="s">
        <v>53</v>
      </c>
      <c r="C29" s="121"/>
      <c r="D29" s="208"/>
      <c r="E29" s="172"/>
    </row>
    <row r="30" spans="1:5" s="70" customFormat="1" ht="12" customHeight="1" x14ac:dyDescent="0.2">
      <c r="A30" s="116" t="s">
        <v>54</v>
      </c>
      <c r="B30" s="117" t="s">
        <v>55</v>
      </c>
      <c r="C30" s="118">
        <f>+C31+C35+C36+C37</f>
        <v>14250000</v>
      </c>
      <c r="D30" s="205">
        <f>+D31+D35+D36+D37</f>
        <v>17343579</v>
      </c>
      <c r="E30" s="420">
        <f>+E31+E35+E36+E37</f>
        <v>18235711</v>
      </c>
    </row>
    <row r="31" spans="1:5" s="70" customFormat="1" ht="12" customHeight="1" x14ac:dyDescent="0.2">
      <c r="A31" s="119" t="s">
        <v>56</v>
      </c>
      <c r="B31" s="120" t="s">
        <v>366</v>
      </c>
      <c r="C31" s="123">
        <f>+C32+C33+C34</f>
        <v>10100000</v>
      </c>
      <c r="D31" s="209">
        <f>+D32+D33+D34</f>
        <v>14246521</v>
      </c>
      <c r="E31" s="209">
        <f>+E32+E33+E34</f>
        <v>15072038</v>
      </c>
    </row>
    <row r="32" spans="1:5" s="70" customFormat="1" ht="12" customHeight="1" x14ac:dyDescent="0.2">
      <c r="A32" s="119" t="s">
        <v>58</v>
      </c>
      <c r="B32" s="120" t="s">
        <v>59</v>
      </c>
      <c r="C32" s="121">
        <v>1900000</v>
      </c>
      <c r="D32" s="206">
        <f>1900000+323727</f>
        <v>2223727</v>
      </c>
      <c r="E32" s="418">
        <f>2222618+1109</f>
        <v>2223727</v>
      </c>
    </row>
    <row r="33" spans="1:5" s="70" customFormat="1" ht="12" customHeight="1" x14ac:dyDescent="0.2">
      <c r="A33" s="119" t="s">
        <v>60</v>
      </c>
      <c r="B33" s="120" t="s">
        <v>61</v>
      </c>
      <c r="C33" s="121"/>
      <c r="D33" s="206"/>
      <c r="E33" s="172"/>
    </row>
    <row r="34" spans="1:5" s="70" customFormat="1" ht="12" customHeight="1" x14ac:dyDescent="0.2">
      <c r="A34" s="119" t="s">
        <v>62</v>
      </c>
      <c r="B34" s="120" t="s">
        <v>63</v>
      </c>
      <c r="C34" s="121">
        <v>8200000</v>
      </c>
      <c r="D34" s="206">
        <f>8200000+1379437+2443357</f>
        <v>12022794</v>
      </c>
      <c r="E34" s="418">
        <v>12848311</v>
      </c>
    </row>
    <row r="35" spans="1:5" s="70" customFormat="1" ht="12" customHeight="1" x14ac:dyDescent="0.2">
      <c r="A35" s="119" t="s">
        <v>64</v>
      </c>
      <c r="B35" s="120" t="s">
        <v>65</v>
      </c>
      <c r="C35" s="121">
        <v>2500000</v>
      </c>
      <c r="D35" s="206">
        <f>2500000-121148</f>
        <v>2378852</v>
      </c>
      <c r="E35" s="418">
        <v>2415183</v>
      </c>
    </row>
    <row r="36" spans="1:5" s="70" customFormat="1" ht="12" customHeight="1" x14ac:dyDescent="0.2">
      <c r="A36" s="119" t="s">
        <v>66</v>
      </c>
      <c r="B36" s="120" t="s">
        <v>67</v>
      </c>
      <c r="C36" s="121">
        <v>100000</v>
      </c>
      <c r="D36" s="206">
        <f>100000+15244</f>
        <v>115244</v>
      </c>
      <c r="E36" s="418">
        <v>0</v>
      </c>
    </row>
    <row r="37" spans="1:5" s="70" customFormat="1" ht="12" customHeight="1" x14ac:dyDescent="0.2">
      <c r="A37" s="119" t="s">
        <v>68</v>
      </c>
      <c r="B37" s="120" t="s">
        <v>69</v>
      </c>
      <c r="C37" s="121">
        <v>1550000</v>
      </c>
      <c r="D37" s="206">
        <f>1550000-947038</f>
        <v>602962</v>
      </c>
      <c r="E37" s="418">
        <v>748490</v>
      </c>
    </row>
    <row r="38" spans="1:5" s="70" customFormat="1" ht="12" customHeight="1" x14ac:dyDescent="0.2">
      <c r="A38" s="116" t="s">
        <v>70</v>
      </c>
      <c r="B38" s="117" t="s">
        <v>71</v>
      </c>
      <c r="C38" s="118">
        <f>SUM(C39:C49)</f>
        <v>2975000</v>
      </c>
      <c r="D38" s="205">
        <f>SUM(D39:D49)</f>
        <v>8193804</v>
      </c>
      <c r="E38" s="420">
        <f>SUM(E39:E49)</f>
        <v>8172639</v>
      </c>
    </row>
    <row r="39" spans="1:5" s="70" customFormat="1" ht="12" customHeight="1" x14ac:dyDescent="0.2">
      <c r="A39" s="119" t="s">
        <v>72</v>
      </c>
      <c r="B39" s="120" t="s">
        <v>73</v>
      </c>
      <c r="C39" s="121"/>
      <c r="D39" s="208"/>
      <c r="E39" s="172"/>
    </row>
    <row r="40" spans="1:5" s="70" customFormat="1" ht="12" customHeight="1" x14ac:dyDescent="0.2">
      <c r="A40" s="119" t="s">
        <v>74</v>
      </c>
      <c r="B40" s="120" t="s">
        <v>75</v>
      </c>
      <c r="C40" s="121">
        <v>2057000</v>
      </c>
      <c r="D40" s="206">
        <f>2057000+4094680</f>
        <v>6151680</v>
      </c>
      <c r="E40" s="418">
        <v>6130578</v>
      </c>
    </row>
    <row r="41" spans="1:5" s="70" customFormat="1" ht="12" customHeight="1" x14ac:dyDescent="0.2">
      <c r="A41" s="119" t="s">
        <v>76</v>
      </c>
      <c r="B41" s="120" t="s">
        <v>77</v>
      </c>
      <c r="C41" s="121"/>
      <c r="D41" s="171">
        <v>48641</v>
      </c>
      <c r="E41" s="172">
        <v>48641</v>
      </c>
    </row>
    <row r="42" spans="1:5" s="70" customFormat="1" ht="12" customHeight="1" x14ac:dyDescent="0.2">
      <c r="A42" s="119" t="s">
        <v>78</v>
      </c>
      <c r="B42" s="120" t="s">
        <v>79</v>
      </c>
      <c r="C42" s="121"/>
      <c r="D42" s="208"/>
      <c r="E42" s="172"/>
    </row>
    <row r="43" spans="1:5" s="70" customFormat="1" ht="12" customHeight="1" x14ac:dyDescent="0.2">
      <c r="A43" s="119" t="s">
        <v>80</v>
      </c>
      <c r="B43" s="120" t="s">
        <v>81</v>
      </c>
      <c r="C43" s="121">
        <f>182000+736000</f>
        <v>918000</v>
      </c>
      <c r="D43" s="206">
        <f>918000+195593-391186+63</f>
        <v>722470</v>
      </c>
      <c r="E43" s="418">
        <v>722407</v>
      </c>
    </row>
    <row r="44" spans="1:5" s="70" customFormat="1" ht="12" customHeight="1" x14ac:dyDescent="0.2">
      <c r="A44" s="119"/>
      <c r="B44" s="120" t="s">
        <v>83</v>
      </c>
      <c r="C44" s="121"/>
      <c r="D44" s="206">
        <f>1105564+164593</f>
        <v>1270157</v>
      </c>
      <c r="E44" s="418">
        <v>1270157</v>
      </c>
    </row>
    <row r="45" spans="1:5" s="70" customFormat="1" ht="12" customHeight="1" x14ac:dyDescent="0.2">
      <c r="A45" s="119" t="s">
        <v>84</v>
      </c>
      <c r="B45" s="120" t="s">
        <v>85</v>
      </c>
      <c r="C45" s="121"/>
      <c r="D45" s="208"/>
      <c r="E45" s="418"/>
    </row>
    <row r="46" spans="1:5" s="70" customFormat="1" ht="12" customHeight="1" x14ac:dyDescent="0.2">
      <c r="A46" s="119" t="s">
        <v>86</v>
      </c>
      <c r="B46" s="120" t="s">
        <v>87</v>
      </c>
      <c r="C46" s="121"/>
      <c r="D46" s="171">
        <v>856</v>
      </c>
      <c r="E46" s="418">
        <v>856</v>
      </c>
    </row>
    <row r="47" spans="1:5" s="70" customFormat="1" ht="12" customHeight="1" x14ac:dyDescent="0.2">
      <c r="A47" s="119" t="s">
        <v>88</v>
      </c>
      <c r="B47" s="120" t="s">
        <v>89</v>
      </c>
      <c r="C47" s="121"/>
      <c r="D47" s="208"/>
      <c r="E47" s="418"/>
    </row>
    <row r="48" spans="1:5" s="70" customFormat="1" ht="12" customHeight="1" x14ac:dyDescent="0.2">
      <c r="A48" s="119" t="s">
        <v>90</v>
      </c>
      <c r="B48" s="120" t="s">
        <v>91</v>
      </c>
      <c r="C48" s="121"/>
      <c r="D48" s="208"/>
      <c r="E48" s="172"/>
    </row>
    <row r="49" spans="1:5" s="70" customFormat="1" ht="12" customHeight="1" x14ac:dyDescent="0.2">
      <c r="A49" s="119" t="s">
        <v>92</v>
      </c>
      <c r="B49" s="120" t="s">
        <v>93</v>
      </c>
      <c r="C49" s="121"/>
      <c r="D49" s="208"/>
      <c r="E49" s="172"/>
    </row>
    <row r="50" spans="1:5" s="70" customFormat="1" ht="12" customHeight="1" x14ac:dyDescent="0.2">
      <c r="A50" s="116" t="s">
        <v>94</v>
      </c>
      <c r="B50" s="117" t="s">
        <v>95</v>
      </c>
      <c r="C50" s="118">
        <f>SUM(C51:C55)</f>
        <v>4750000</v>
      </c>
      <c r="D50" s="205">
        <f>SUM(D51:D55)</f>
        <v>0</v>
      </c>
      <c r="E50" s="420">
        <f>SUM(E51:E55)</f>
        <v>0</v>
      </c>
    </row>
    <row r="51" spans="1:5" s="70" customFormat="1" ht="12" customHeight="1" x14ac:dyDescent="0.2">
      <c r="A51" s="119" t="s">
        <v>96</v>
      </c>
      <c r="B51" s="120" t="s">
        <v>97</v>
      </c>
      <c r="C51" s="121"/>
      <c r="D51" s="208"/>
      <c r="E51" s="172"/>
    </row>
    <row r="52" spans="1:5" s="70" customFormat="1" ht="12" customHeight="1" x14ac:dyDescent="0.2">
      <c r="A52" s="119" t="s">
        <v>98</v>
      </c>
      <c r="B52" s="120" t="s">
        <v>99</v>
      </c>
      <c r="C52" s="121">
        <v>4750000</v>
      </c>
      <c r="D52" s="171">
        <v>0</v>
      </c>
      <c r="E52" s="172"/>
    </row>
    <row r="53" spans="1:5" s="70" customFormat="1" ht="12" customHeight="1" x14ac:dyDescent="0.2">
      <c r="A53" s="119" t="s">
        <v>100</v>
      </c>
      <c r="B53" s="120" t="s">
        <v>101</v>
      </c>
      <c r="C53" s="121"/>
      <c r="D53" s="208"/>
      <c r="E53" s="172"/>
    </row>
    <row r="54" spans="1:5" s="70" customFormat="1" ht="12" customHeight="1" x14ac:dyDescent="0.2">
      <c r="A54" s="119" t="s">
        <v>102</v>
      </c>
      <c r="B54" s="120" t="s">
        <v>103</v>
      </c>
      <c r="C54" s="121"/>
      <c r="D54" s="208"/>
      <c r="E54" s="172"/>
    </row>
    <row r="55" spans="1:5" s="70" customFormat="1" ht="12" customHeight="1" x14ac:dyDescent="0.2">
      <c r="A55" s="119" t="s">
        <v>104</v>
      </c>
      <c r="B55" s="120" t="s">
        <v>105</v>
      </c>
      <c r="C55" s="121"/>
      <c r="D55" s="208"/>
      <c r="E55" s="172"/>
    </row>
    <row r="56" spans="1:5" s="70" customFormat="1" ht="12" customHeight="1" x14ac:dyDescent="0.2">
      <c r="A56" s="116" t="s">
        <v>106</v>
      </c>
      <c r="B56" s="117" t="s">
        <v>107</v>
      </c>
      <c r="C56" s="118">
        <f>SUM(C57:C59)</f>
        <v>0</v>
      </c>
      <c r="D56" s="205">
        <f>SUM(D57:D59)</f>
        <v>0</v>
      </c>
      <c r="E56" s="420">
        <f>SUM(E57:E59)</f>
        <v>0</v>
      </c>
    </row>
    <row r="57" spans="1:5" s="70" customFormat="1" ht="12" customHeight="1" x14ac:dyDescent="0.2">
      <c r="A57" s="119" t="s">
        <v>108</v>
      </c>
      <c r="B57" s="120" t="s">
        <v>109</v>
      </c>
      <c r="C57" s="121"/>
      <c r="D57" s="208"/>
      <c r="E57" s="172"/>
    </row>
    <row r="58" spans="1:5" s="70" customFormat="1" ht="12" customHeight="1" x14ac:dyDescent="0.2">
      <c r="A58" s="119" t="s">
        <v>110</v>
      </c>
      <c r="B58" s="120" t="s">
        <v>111</v>
      </c>
      <c r="C58" s="121"/>
      <c r="D58" s="208"/>
      <c r="E58" s="172"/>
    </row>
    <row r="59" spans="1:5" s="70" customFormat="1" ht="12" customHeight="1" x14ac:dyDescent="0.2">
      <c r="A59" s="119" t="s">
        <v>112</v>
      </c>
      <c r="B59" s="120" t="s">
        <v>113</v>
      </c>
      <c r="C59" s="121"/>
      <c r="D59" s="206"/>
      <c r="E59" s="418"/>
    </row>
    <row r="60" spans="1:5" s="70" customFormat="1" ht="12" customHeight="1" x14ac:dyDescent="0.2">
      <c r="A60" s="119" t="s">
        <v>114</v>
      </c>
      <c r="B60" s="120" t="s">
        <v>115</v>
      </c>
      <c r="C60" s="121"/>
      <c r="D60" s="208"/>
      <c r="E60" s="172"/>
    </row>
    <row r="61" spans="1:5" s="70" customFormat="1" ht="12" customHeight="1" x14ac:dyDescent="0.2">
      <c r="A61" s="116" t="s">
        <v>116</v>
      </c>
      <c r="B61" s="122" t="s">
        <v>117</v>
      </c>
      <c r="C61" s="118">
        <f>SUM(C62:C64)</f>
        <v>0</v>
      </c>
      <c r="D61" s="208"/>
      <c r="E61" s="172"/>
    </row>
    <row r="62" spans="1:5" s="70" customFormat="1" ht="12" customHeight="1" x14ac:dyDescent="0.2">
      <c r="A62" s="119" t="s">
        <v>118</v>
      </c>
      <c r="B62" s="120" t="s">
        <v>119</v>
      </c>
      <c r="C62" s="121"/>
      <c r="D62" s="208"/>
      <c r="E62" s="172"/>
    </row>
    <row r="63" spans="1:5" s="70" customFormat="1" ht="12" customHeight="1" x14ac:dyDescent="0.2">
      <c r="A63" s="119" t="s">
        <v>120</v>
      </c>
      <c r="B63" s="120" t="s">
        <v>121</v>
      </c>
      <c r="C63" s="121"/>
      <c r="D63" s="208"/>
      <c r="E63" s="172"/>
    </row>
    <row r="64" spans="1:5" s="70" customFormat="1" ht="12" customHeight="1" x14ac:dyDescent="0.2">
      <c r="A64" s="119" t="s">
        <v>122</v>
      </c>
      <c r="B64" s="120" t="s">
        <v>367</v>
      </c>
      <c r="C64" s="121"/>
      <c r="D64" s="208"/>
      <c r="E64" s="172"/>
    </row>
    <row r="65" spans="1:5" s="70" customFormat="1" ht="12" customHeight="1" x14ac:dyDescent="0.2">
      <c r="A65" s="119" t="s">
        <v>124</v>
      </c>
      <c r="B65" s="120" t="s">
        <v>125</v>
      </c>
      <c r="C65" s="121"/>
      <c r="D65" s="208"/>
      <c r="E65" s="172"/>
    </row>
    <row r="66" spans="1:5" s="70" customFormat="1" ht="12" customHeight="1" x14ac:dyDescent="0.2">
      <c r="A66" s="116" t="s">
        <v>262</v>
      </c>
      <c r="B66" s="117" t="s">
        <v>127</v>
      </c>
      <c r="C66" s="118">
        <f>+C9+C16+C23+C30+C38+C50+C56+C61</f>
        <v>106009000</v>
      </c>
      <c r="D66" s="205">
        <f>+D9+D16+D23+D30+D38+D50+D56+D61</f>
        <v>111250087</v>
      </c>
      <c r="E66" s="420">
        <f>+E9+E16+E23+E30+E38+E50+E56+E61</f>
        <v>112121054</v>
      </c>
    </row>
    <row r="67" spans="1:5" s="70" customFormat="1" ht="12" customHeight="1" x14ac:dyDescent="0.15">
      <c r="A67" s="124" t="s">
        <v>368</v>
      </c>
      <c r="B67" s="122" t="s">
        <v>129</v>
      </c>
      <c r="C67" s="118">
        <f>SUM(C68:C70)</f>
        <v>0</v>
      </c>
      <c r="D67" s="208"/>
      <c r="E67" s="172"/>
    </row>
    <row r="68" spans="1:5" s="70" customFormat="1" ht="12" customHeight="1" x14ac:dyDescent="0.2">
      <c r="A68" s="119" t="s">
        <v>130</v>
      </c>
      <c r="B68" s="120" t="s">
        <v>131</v>
      </c>
      <c r="C68" s="121"/>
      <c r="D68" s="208"/>
      <c r="E68" s="172"/>
    </row>
    <row r="69" spans="1:5" s="70" customFormat="1" ht="12" customHeight="1" x14ac:dyDescent="0.2">
      <c r="A69" s="119" t="s">
        <v>132</v>
      </c>
      <c r="B69" s="120" t="s">
        <v>133</v>
      </c>
      <c r="C69" s="121"/>
      <c r="D69" s="208"/>
      <c r="E69" s="172"/>
    </row>
    <row r="70" spans="1:5" s="70" customFormat="1" ht="12" customHeight="1" x14ac:dyDescent="0.2">
      <c r="A70" s="119" t="s">
        <v>134</v>
      </c>
      <c r="B70" s="125" t="s">
        <v>369</v>
      </c>
      <c r="C70" s="121"/>
      <c r="D70" s="208"/>
      <c r="E70" s="172"/>
    </row>
    <row r="71" spans="1:5" s="70" customFormat="1" ht="12" customHeight="1" x14ac:dyDescent="0.15">
      <c r="A71" s="124" t="s">
        <v>136</v>
      </c>
      <c r="B71" s="122" t="s">
        <v>137</v>
      </c>
      <c r="C71" s="118">
        <f>SUM(C72:C75)</f>
        <v>0</v>
      </c>
      <c r="D71" s="208"/>
      <c r="E71" s="172"/>
    </row>
    <row r="72" spans="1:5" s="70" customFormat="1" ht="12" customHeight="1" x14ac:dyDescent="0.2">
      <c r="A72" s="119" t="s">
        <v>138</v>
      </c>
      <c r="B72" s="120" t="s">
        <v>139</v>
      </c>
      <c r="C72" s="121"/>
      <c r="D72" s="208"/>
      <c r="E72" s="172"/>
    </row>
    <row r="73" spans="1:5" s="70" customFormat="1" ht="12" customHeight="1" x14ac:dyDescent="0.2">
      <c r="A73" s="119" t="s">
        <v>140</v>
      </c>
      <c r="B73" s="120" t="s">
        <v>141</v>
      </c>
      <c r="C73" s="121"/>
      <c r="D73" s="208"/>
      <c r="E73" s="172"/>
    </row>
    <row r="74" spans="1:5" s="70" customFormat="1" ht="12" customHeight="1" x14ac:dyDescent="0.2">
      <c r="A74" s="119" t="s">
        <v>142</v>
      </c>
      <c r="B74" s="120" t="s">
        <v>143</v>
      </c>
      <c r="C74" s="121"/>
      <c r="D74" s="208"/>
      <c r="E74" s="172"/>
    </row>
    <row r="75" spans="1:5" s="70" customFormat="1" ht="12" customHeight="1" x14ac:dyDescent="0.2">
      <c r="A75" s="119" t="s">
        <v>144</v>
      </c>
      <c r="B75" s="120" t="s">
        <v>145</v>
      </c>
      <c r="C75" s="121"/>
      <c r="D75" s="208"/>
      <c r="E75" s="172"/>
    </row>
    <row r="76" spans="1:5" s="70" customFormat="1" ht="12" customHeight="1" x14ac:dyDescent="0.15">
      <c r="A76" s="124" t="s">
        <v>146</v>
      </c>
      <c r="B76" s="122" t="s">
        <v>147</v>
      </c>
      <c r="C76" s="118">
        <f>SUM(C77:C78)</f>
        <v>0</v>
      </c>
      <c r="D76" s="205">
        <f>SUM(D77:D78)</f>
        <v>10585773</v>
      </c>
      <c r="E76" s="420">
        <f>SUM(E77:E78)</f>
        <v>10585773</v>
      </c>
    </row>
    <row r="77" spans="1:5" s="70" customFormat="1" ht="12" customHeight="1" x14ac:dyDescent="0.2">
      <c r="A77" s="119" t="s">
        <v>148</v>
      </c>
      <c r="B77" s="120" t="s">
        <v>149</v>
      </c>
      <c r="C77" s="121"/>
      <c r="D77" s="206">
        <v>10585773</v>
      </c>
      <c r="E77" s="418">
        <v>10585773</v>
      </c>
    </row>
    <row r="78" spans="1:5" s="70" customFormat="1" ht="12" customHeight="1" x14ac:dyDescent="0.2">
      <c r="A78" s="119" t="s">
        <v>150</v>
      </c>
      <c r="B78" s="120" t="s">
        <v>151</v>
      </c>
      <c r="C78" s="121"/>
      <c r="D78" s="208"/>
      <c r="E78" s="172"/>
    </row>
    <row r="79" spans="1:5" s="69" customFormat="1" ht="12" customHeight="1" x14ac:dyDescent="0.15">
      <c r="A79" s="124" t="s">
        <v>152</v>
      </c>
      <c r="B79" s="122" t="s">
        <v>153</v>
      </c>
      <c r="C79" s="118">
        <f>SUM(C80:C82)</f>
        <v>0</v>
      </c>
      <c r="D79" s="118">
        <f>SUM(D80:D82)</f>
        <v>2295663</v>
      </c>
      <c r="E79" s="118">
        <f>SUM(E80:E82)</f>
        <v>2295663</v>
      </c>
    </row>
    <row r="80" spans="1:5" s="70" customFormat="1" ht="12" customHeight="1" x14ac:dyDescent="0.2">
      <c r="A80" s="119" t="s">
        <v>154</v>
      </c>
      <c r="B80" s="120" t="s">
        <v>155</v>
      </c>
      <c r="C80" s="121"/>
      <c r="D80" s="170">
        <v>2295663</v>
      </c>
      <c r="E80" s="172">
        <v>2295663</v>
      </c>
    </row>
    <row r="81" spans="1:5" s="70" customFormat="1" ht="12" customHeight="1" x14ac:dyDescent="0.2">
      <c r="A81" s="119" t="s">
        <v>156</v>
      </c>
      <c r="B81" s="120" t="s">
        <v>157</v>
      </c>
      <c r="C81" s="121"/>
      <c r="D81" s="170"/>
      <c r="E81" s="172"/>
    </row>
    <row r="82" spans="1:5" s="70" customFormat="1" ht="12" customHeight="1" x14ac:dyDescent="0.2">
      <c r="A82" s="119" t="s">
        <v>158</v>
      </c>
      <c r="B82" s="120" t="s">
        <v>159</v>
      </c>
      <c r="C82" s="121"/>
      <c r="D82" s="170"/>
      <c r="E82" s="172"/>
    </row>
    <row r="83" spans="1:5" s="70" customFormat="1" ht="12" customHeight="1" x14ac:dyDescent="0.15">
      <c r="A83" s="124" t="s">
        <v>160</v>
      </c>
      <c r="B83" s="122" t="s">
        <v>161</v>
      </c>
      <c r="C83" s="118">
        <f>SUM(C84:C87)</f>
        <v>0</v>
      </c>
      <c r="D83" s="170"/>
      <c r="E83" s="172"/>
    </row>
    <row r="84" spans="1:5" s="70" customFormat="1" ht="12" customHeight="1" x14ac:dyDescent="0.2">
      <c r="A84" s="126" t="s">
        <v>162</v>
      </c>
      <c r="B84" s="120" t="s">
        <v>163</v>
      </c>
      <c r="C84" s="121"/>
      <c r="D84" s="170"/>
      <c r="E84" s="172"/>
    </row>
    <row r="85" spans="1:5" s="70" customFormat="1" ht="12" customHeight="1" x14ac:dyDescent="0.2">
      <c r="A85" s="126" t="s">
        <v>164</v>
      </c>
      <c r="B85" s="120" t="s">
        <v>165</v>
      </c>
      <c r="C85" s="121"/>
      <c r="D85" s="170"/>
      <c r="E85" s="172"/>
    </row>
    <row r="86" spans="1:5" s="70" customFormat="1" ht="12" customHeight="1" x14ac:dyDescent="0.2">
      <c r="A86" s="126" t="s">
        <v>166</v>
      </c>
      <c r="B86" s="120" t="s">
        <v>167</v>
      </c>
      <c r="C86" s="121"/>
      <c r="D86" s="170"/>
      <c r="E86" s="172"/>
    </row>
    <row r="87" spans="1:5" s="69" customFormat="1" ht="12" customHeight="1" x14ac:dyDescent="0.2">
      <c r="A87" s="126" t="s">
        <v>168</v>
      </c>
      <c r="B87" s="120" t="s">
        <v>169</v>
      </c>
      <c r="C87" s="121"/>
      <c r="D87" s="207"/>
      <c r="E87" s="172"/>
    </row>
    <row r="88" spans="1:5" s="69" customFormat="1" ht="12" customHeight="1" x14ac:dyDescent="0.15">
      <c r="A88" s="124" t="s">
        <v>170</v>
      </c>
      <c r="B88" s="122" t="s">
        <v>171</v>
      </c>
      <c r="C88" s="127"/>
      <c r="D88" s="207"/>
      <c r="E88" s="172"/>
    </row>
    <row r="89" spans="1:5" s="69" customFormat="1" ht="12" customHeight="1" x14ac:dyDescent="0.15">
      <c r="A89" s="124" t="s">
        <v>370</v>
      </c>
      <c r="B89" s="122" t="s">
        <v>173</v>
      </c>
      <c r="C89" s="127"/>
      <c r="D89" s="207"/>
      <c r="E89" s="172"/>
    </row>
    <row r="90" spans="1:5" s="69" customFormat="1" ht="12" customHeight="1" x14ac:dyDescent="0.15">
      <c r="A90" s="124" t="s">
        <v>371</v>
      </c>
      <c r="B90" s="128" t="s">
        <v>175</v>
      </c>
      <c r="C90" s="118">
        <f>+C67+C71+C76+C79+C83+C89+C88</f>
        <v>0</v>
      </c>
      <c r="D90" s="205">
        <f>+D67+D71+D76+D79+D83+D89+D88</f>
        <v>12881436</v>
      </c>
      <c r="E90" s="420">
        <f>+E67+E71+E76+E79+E83+E89+E88</f>
        <v>12881436</v>
      </c>
    </row>
    <row r="91" spans="1:5" s="69" customFormat="1" ht="12" customHeight="1" x14ac:dyDescent="0.15">
      <c r="A91" s="124" t="s">
        <v>372</v>
      </c>
      <c r="B91" s="128" t="s">
        <v>373</v>
      </c>
      <c r="C91" s="118">
        <f>+C66+C90</f>
        <v>106009000</v>
      </c>
      <c r="D91" s="205">
        <f>+D66+D90</f>
        <v>124131523</v>
      </c>
      <c r="E91" s="420">
        <f>+E66+E90</f>
        <v>125002490</v>
      </c>
    </row>
    <row r="92" spans="1:5" s="70" customFormat="1" ht="15" customHeight="1" x14ac:dyDescent="0.2">
      <c r="A92" s="71"/>
      <c r="B92" s="72"/>
      <c r="C92" s="73"/>
      <c r="D92" s="201"/>
      <c r="E92" s="417"/>
    </row>
    <row r="93" spans="1:5" s="70" customFormat="1" ht="15" customHeight="1" x14ac:dyDescent="0.2">
      <c r="A93" s="71"/>
      <c r="B93" s="72"/>
      <c r="C93" s="73"/>
      <c r="D93" s="201"/>
      <c r="E93" s="417"/>
    </row>
    <row r="94" spans="1:5" s="70" customFormat="1" ht="15" customHeight="1" x14ac:dyDescent="0.2">
      <c r="A94" s="129"/>
      <c r="B94" s="130"/>
      <c r="C94" s="112" t="s">
        <v>8</v>
      </c>
      <c r="D94" s="210" t="s">
        <v>9</v>
      </c>
      <c r="E94" s="210" t="s">
        <v>10</v>
      </c>
    </row>
    <row r="95" spans="1:5" s="68" customFormat="1" ht="16.5" customHeight="1" x14ac:dyDescent="0.2">
      <c r="A95" s="114"/>
      <c r="B95" s="109" t="s">
        <v>273</v>
      </c>
      <c r="C95" s="112" t="s">
        <v>13</v>
      </c>
      <c r="D95" s="203" t="s">
        <v>13</v>
      </c>
      <c r="E95" s="210"/>
    </row>
    <row r="96" spans="1:5" s="74" customFormat="1" ht="12" customHeight="1" x14ac:dyDescent="0.2">
      <c r="A96" s="116" t="s">
        <v>14</v>
      </c>
      <c r="B96" s="131" t="s">
        <v>374</v>
      </c>
      <c r="C96" s="118">
        <f>+C97+C98+C99+C100+C101+C114</f>
        <v>75367000</v>
      </c>
      <c r="D96" s="211">
        <f>+D97+D98+D99+D100+D101+D114</f>
        <v>84109183</v>
      </c>
      <c r="E96" s="420">
        <f>+E97+E98+E99+E100+E101+E114</f>
        <v>75677446</v>
      </c>
    </row>
    <row r="97" spans="1:5" ht="12" customHeight="1" x14ac:dyDescent="0.2">
      <c r="A97" s="119" t="s">
        <v>16</v>
      </c>
      <c r="B97" s="132" t="s">
        <v>182</v>
      </c>
      <c r="C97" s="121">
        <v>16066000</v>
      </c>
      <c r="D97" s="212">
        <f>(16066000+1436750)+(7050000+100437+183000)+4965000+166500+553100+74026</f>
        <v>30594813</v>
      </c>
      <c r="E97" s="418">
        <v>30175416</v>
      </c>
    </row>
    <row r="98" spans="1:5" ht="12" customHeight="1" x14ac:dyDescent="0.2">
      <c r="A98" s="119" t="s">
        <v>18</v>
      </c>
      <c r="B98" s="132" t="s">
        <v>183</v>
      </c>
      <c r="C98" s="121">
        <v>4316000</v>
      </c>
      <c r="D98" s="212">
        <f>(4316000+193961)+(950000+27118+49000)+715000+44955+149337-27525</f>
        <v>6417846</v>
      </c>
      <c r="E98" s="418">
        <v>6284695</v>
      </c>
    </row>
    <row r="99" spans="1:5" ht="12" customHeight="1" x14ac:dyDescent="0.2">
      <c r="A99" s="119" t="s">
        <v>20</v>
      </c>
      <c r="B99" s="132" t="s">
        <v>184</v>
      </c>
      <c r="C99" s="121">
        <v>38262000</v>
      </c>
      <c r="D99" s="212">
        <f>38262000+8146344+(411000+110970+863530)-21642942</f>
        <v>26150902</v>
      </c>
      <c r="E99" s="418">
        <v>24281331</v>
      </c>
    </row>
    <row r="100" spans="1:5" ht="12" customHeight="1" x14ac:dyDescent="0.2">
      <c r="A100" s="119" t="s">
        <v>22</v>
      </c>
      <c r="B100" s="132" t="s">
        <v>185</v>
      </c>
      <c r="C100" s="121">
        <v>6901000</v>
      </c>
      <c r="D100" s="212">
        <f>6901000+1484336</f>
        <v>8385336</v>
      </c>
      <c r="E100" s="418">
        <v>8385336</v>
      </c>
    </row>
    <row r="101" spans="1:5" ht="12" customHeight="1" x14ac:dyDescent="0.2">
      <c r="A101" s="119" t="s">
        <v>186</v>
      </c>
      <c r="B101" s="132" t="s">
        <v>187</v>
      </c>
      <c r="C101" s="121">
        <f>SUM(C102:C113)</f>
        <v>7822000</v>
      </c>
      <c r="D101" s="212">
        <f>SUM(D102:D113)</f>
        <v>8889708</v>
      </c>
      <c r="E101" s="418">
        <f>SUM(E102:E113)</f>
        <v>6550668</v>
      </c>
    </row>
    <row r="102" spans="1:5" ht="12" customHeight="1" x14ac:dyDescent="0.2">
      <c r="A102" s="119" t="s">
        <v>25</v>
      </c>
      <c r="B102" s="132" t="s">
        <v>375</v>
      </c>
      <c r="C102" s="121"/>
      <c r="D102" s="213">
        <v>7550</v>
      </c>
      <c r="E102" s="172">
        <v>7550</v>
      </c>
    </row>
    <row r="103" spans="1:5" ht="12" customHeight="1" x14ac:dyDescent="0.2">
      <c r="A103" s="119" t="s">
        <v>189</v>
      </c>
      <c r="B103" s="133" t="s">
        <v>190</v>
      </c>
      <c r="C103" s="121"/>
      <c r="D103" s="213"/>
      <c r="E103" s="172"/>
    </row>
    <row r="104" spans="1:5" ht="12" customHeight="1" x14ac:dyDescent="0.2">
      <c r="A104" s="119" t="s">
        <v>191</v>
      </c>
      <c r="B104" s="133" t="s">
        <v>192</v>
      </c>
      <c r="C104" s="121"/>
      <c r="D104" s="213"/>
      <c r="E104" s="172"/>
    </row>
    <row r="105" spans="1:5" ht="12" customHeight="1" x14ac:dyDescent="0.2">
      <c r="A105" s="119" t="s">
        <v>193</v>
      </c>
      <c r="B105" s="133" t="s">
        <v>194</v>
      </c>
      <c r="C105" s="121"/>
      <c r="D105" s="213"/>
      <c r="E105" s="172"/>
    </row>
    <row r="106" spans="1:5" ht="12" customHeight="1" x14ac:dyDescent="0.2">
      <c r="A106" s="119" t="s">
        <v>195</v>
      </c>
      <c r="B106" s="134" t="s">
        <v>196</v>
      </c>
      <c r="C106" s="121"/>
      <c r="D106" s="213"/>
      <c r="E106" s="172"/>
    </row>
    <row r="107" spans="1:5" ht="12" customHeight="1" x14ac:dyDescent="0.2">
      <c r="A107" s="119" t="s">
        <v>197</v>
      </c>
      <c r="B107" s="134" t="s">
        <v>198</v>
      </c>
      <c r="C107" s="121"/>
      <c r="D107" s="213"/>
      <c r="E107" s="172"/>
    </row>
    <row r="108" spans="1:5" ht="12" customHeight="1" x14ac:dyDescent="0.2">
      <c r="A108" s="119" t="s">
        <v>199</v>
      </c>
      <c r="B108" s="133" t="s">
        <v>200</v>
      </c>
      <c r="C108" s="121">
        <v>5422000</v>
      </c>
      <c r="D108" s="212">
        <f>5422000+337000+677000+46158</f>
        <v>6482158</v>
      </c>
      <c r="E108" s="418">
        <v>6482158</v>
      </c>
    </row>
    <row r="109" spans="1:5" ht="12" customHeight="1" x14ac:dyDescent="0.2">
      <c r="A109" s="119" t="s">
        <v>201</v>
      </c>
      <c r="B109" s="133" t="s">
        <v>202</v>
      </c>
      <c r="C109" s="121"/>
      <c r="D109" s="213"/>
      <c r="E109" s="172"/>
    </row>
    <row r="110" spans="1:5" ht="12" customHeight="1" x14ac:dyDescent="0.2">
      <c r="A110" s="119" t="s">
        <v>203</v>
      </c>
      <c r="B110" s="134" t="s">
        <v>204</v>
      </c>
      <c r="C110" s="121"/>
      <c r="D110" s="213"/>
      <c r="E110" s="172"/>
    </row>
    <row r="111" spans="1:5" ht="12" customHeight="1" x14ac:dyDescent="0.2">
      <c r="A111" s="119" t="s">
        <v>205</v>
      </c>
      <c r="B111" s="134" t="s">
        <v>206</v>
      </c>
      <c r="C111" s="121"/>
      <c r="D111" s="213"/>
      <c r="E111" s="172"/>
    </row>
    <row r="112" spans="1:5" ht="12" customHeight="1" x14ac:dyDescent="0.2">
      <c r="A112" s="119" t="s">
        <v>207</v>
      </c>
      <c r="B112" s="134" t="s">
        <v>208</v>
      </c>
      <c r="C112" s="121"/>
      <c r="D112" s="213"/>
      <c r="E112" s="172"/>
    </row>
    <row r="113" spans="1:5" ht="12" customHeight="1" x14ac:dyDescent="0.2">
      <c r="A113" s="119" t="s">
        <v>209</v>
      </c>
      <c r="B113" s="134" t="s">
        <v>210</v>
      </c>
      <c r="C113" s="121">
        <f>2000000+400000</f>
        <v>2400000</v>
      </c>
      <c r="D113" s="212">
        <v>2400000</v>
      </c>
      <c r="E113" s="418">
        <v>60960</v>
      </c>
    </row>
    <row r="114" spans="1:5" ht="12" customHeight="1" x14ac:dyDescent="0.2">
      <c r="A114" s="119" t="s">
        <v>211</v>
      </c>
      <c r="B114" s="132" t="s">
        <v>212</v>
      </c>
      <c r="C114" s="121">
        <f>C115+C116</f>
        <v>2000000</v>
      </c>
      <c r="D114" s="212">
        <f>D115+D116</f>
        <v>3670578</v>
      </c>
      <c r="E114" s="418"/>
    </row>
    <row r="115" spans="1:5" ht="12" customHeight="1" x14ac:dyDescent="0.2">
      <c r="A115" s="119" t="s">
        <v>213</v>
      </c>
      <c r="B115" s="132" t="s">
        <v>376</v>
      </c>
      <c r="C115" s="121">
        <v>1000000</v>
      </c>
      <c r="D115" s="212">
        <f>1202104-7550-337000</f>
        <v>857554</v>
      </c>
      <c r="E115" s="418"/>
    </row>
    <row r="116" spans="1:5" ht="12" customHeight="1" x14ac:dyDescent="0.2">
      <c r="A116" s="119" t="s">
        <v>215</v>
      </c>
      <c r="B116" s="134" t="s">
        <v>428</v>
      </c>
      <c r="C116" s="121">
        <v>1000000</v>
      </c>
      <c r="D116" s="212">
        <f>1000000+1813024</f>
        <v>2813024</v>
      </c>
      <c r="E116" s="418"/>
    </row>
    <row r="117" spans="1:5" ht="12" customHeight="1" x14ac:dyDescent="0.2">
      <c r="A117" s="116" t="s">
        <v>27</v>
      </c>
      <c r="B117" s="131" t="s">
        <v>216</v>
      </c>
      <c r="C117" s="118">
        <f>+C118+C120+C122</f>
        <v>4750000</v>
      </c>
      <c r="D117" s="211">
        <f>+D118+D120+D122</f>
        <v>10330544</v>
      </c>
      <c r="E117" s="420">
        <f>+E118+E120+E122</f>
        <v>8689918</v>
      </c>
    </row>
    <row r="118" spans="1:5" ht="12" customHeight="1" x14ac:dyDescent="0.2">
      <c r="A118" s="119" t="s">
        <v>29</v>
      </c>
      <c r="B118" s="132" t="s">
        <v>217</v>
      </c>
      <c r="C118" s="121">
        <f>C119</f>
        <v>4000000</v>
      </c>
      <c r="D118" s="212">
        <f>D119</f>
        <v>4511798</v>
      </c>
      <c r="E118" s="418">
        <f>E119</f>
        <v>2871172</v>
      </c>
    </row>
    <row r="119" spans="1:5" ht="12" customHeight="1" x14ac:dyDescent="0.2">
      <c r="A119" s="119" t="s">
        <v>31</v>
      </c>
      <c r="B119" s="132" t="s">
        <v>427</v>
      </c>
      <c r="C119" s="121">
        <v>4000000</v>
      </c>
      <c r="D119" s="212">
        <f>4000000+710000-198202</f>
        <v>4511798</v>
      </c>
      <c r="E119" s="418">
        <v>2871172</v>
      </c>
    </row>
    <row r="120" spans="1:5" ht="12" customHeight="1" x14ac:dyDescent="0.2">
      <c r="A120" s="119" t="s">
        <v>33</v>
      </c>
      <c r="B120" s="132" t="s">
        <v>218</v>
      </c>
      <c r="C120" s="121">
        <f>C121</f>
        <v>0</v>
      </c>
      <c r="D120" s="212">
        <f>3003735+811009+1254002</f>
        <v>5068746</v>
      </c>
      <c r="E120" s="418">
        <v>5068746</v>
      </c>
    </row>
    <row r="121" spans="1:5" ht="12" customHeight="1" x14ac:dyDescent="0.2">
      <c r="A121" s="119" t="s">
        <v>35</v>
      </c>
      <c r="B121" s="132" t="s">
        <v>219</v>
      </c>
      <c r="C121" s="121">
        <v>0</v>
      </c>
      <c r="D121" s="212"/>
      <c r="E121" s="418"/>
    </row>
    <row r="122" spans="1:5" ht="12" customHeight="1" x14ac:dyDescent="0.2">
      <c r="A122" s="119" t="s">
        <v>37</v>
      </c>
      <c r="B122" s="135" t="s">
        <v>220</v>
      </c>
      <c r="C122" s="127">
        <f>SUM(C123:C130)</f>
        <v>750000</v>
      </c>
      <c r="D122" s="214">
        <f>SUM(D123:D130)</f>
        <v>750000</v>
      </c>
      <c r="E122" s="421">
        <f>SUM(E123:E130)</f>
        <v>750000</v>
      </c>
    </row>
    <row r="123" spans="1:5" ht="12" customHeight="1" x14ac:dyDescent="0.2">
      <c r="A123" s="119" t="s">
        <v>39</v>
      </c>
      <c r="B123" s="135" t="s">
        <v>221</v>
      </c>
      <c r="C123" s="121"/>
      <c r="D123" s="213"/>
      <c r="E123" s="172"/>
    </row>
    <row r="124" spans="1:5" ht="12" customHeight="1" x14ac:dyDescent="0.2">
      <c r="A124" s="119" t="s">
        <v>222</v>
      </c>
      <c r="B124" s="134" t="s">
        <v>223</v>
      </c>
      <c r="C124" s="121"/>
      <c r="D124" s="213"/>
      <c r="E124" s="172"/>
    </row>
    <row r="125" spans="1:5" ht="12" customHeight="1" x14ac:dyDescent="0.2">
      <c r="A125" s="119" t="s">
        <v>224</v>
      </c>
      <c r="B125" s="134" t="s">
        <v>377</v>
      </c>
      <c r="C125" s="121">
        <v>750000</v>
      </c>
      <c r="D125" s="212">
        <v>750000</v>
      </c>
      <c r="E125" s="418">
        <v>750000</v>
      </c>
    </row>
    <row r="126" spans="1:5" ht="12" customHeight="1" x14ac:dyDescent="0.2">
      <c r="A126" s="119" t="s">
        <v>226</v>
      </c>
      <c r="B126" s="134" t="s">
        <v>227</v>
      </c>
      <c r="C126" s="121"/>
      <c r="D126" s="213"/>
      <c r="E126" s="172"/>
    </row>
    <row r="127" spans="1:5" ht="12" customHeight="1" x14ac:dyDescent="0.2">
      <c r="A127" s="119" t="s">
        <v>228</v>
      </c>
      <c r="B127" s="134" t="s">
        <v>229</v>
      </c>
      <c r="C127" s="121"/>
      <c r="D127" s="213"/>
      <c r="E127" s="172"/>
    </row>
    <row r="128" spans="1:5" ht="12" customHeight="1" x14ac:dyDescent="0.2">
      <c r="A128" s="119" t="s">
        <v>230</v>
      </c>
      <c r="B128" s="134" t="s">
        <v>204</v>
      </c>
      <c r="C128" s="121"/>
      <c r="D128" s="213"/>
      <c r="E128" s="172"/>
    </row>
    <row r="129" spans="1:7" ht="12" customHeight="1" x14ac:dyDescent="0.2">
      <c r="A129" s="119" t="s">
        <v>231</v>
      </c>
      <c r="B129" s="134" t="s">
        <v>232</v>
      </c>
      <c r="C129" s="121"/>
      <c r="D129" s="213"/>
      <c r="E129" s="172"/>
    </row>
    <row r="130" spans="1:7" ht="12" customHeight="1" x14ac:dyDescent="0.2">
      <c r="A130" s="119" t="s">
        <v>233</v>
      </c>
      <c r="B130" s="134" t="s">
        <v>234</v>
      </c>
      <c r="C130" s="121"/>
      <c r="D130" s="213"/>
      <c r="E130" s="172"/>
    </row>
    <row r="131" spans="1:7" ht="12" customHeight="1" x14ac:dyDescent="0.2">
      <c r="A131" s="116" t="s">
        <v>40</v>
      </c>
      <c r="B131" s="117" t="s">
        <v>235</v>
      </c>
      <c r="C131" s="118">
        <f>+C96+C117</f>
        <v>80117000</v>
      </c>
      <c r="D131" s="211">
        <f t="shared" ref="D131:E131" si="0">+D96+D117</f>
        <v>94439727</v>
      </c>
      <c r="E131" s="420">
        <f t="shared" si="0"/>
        <v>84367364</v>
      </c>
    </row>
    <row r="132" spans="1:7" ht="12" customHeight="1" x14ac:dyDescent="0.2">
      <c r="A132" s="116" t="s">
        <v>236</v>
      </c>
      <c r="B132" s="117" t="s">
        <v>237</v>
      </c>
      <c r="C132" s="118">
        <f>+C133+C134+C135</f>
        <v>0</v>
      </c>
      <c r="D132" s="211">
        <f>+D133+D134+D135</f>
        <v>0</v>
      </c>
      <c r="E132" s="420">
        <f>+E133+E134+E135</f>
        <v>0</v>
      </c>
    </row>
    <row r="133" spans="1:7" s="74" customFormat="1" ht="12" customHeight="1" x14ac:dyDescent="0.2">
      <c r="A133" s="119" t="s">
        <v>56</v>
      </c>
      <c r="B133" s="132" t="s">
        <v>378</v>
      </c>
      <c r="C133" s="121"/>
      <c r="D133" s="215"/>
      <c r="E133" s="172"/>
    </row>
    <row r="134" spans="1:7" ht="12" customHeight="1" x14ac:dyDescent="0.2">
      <c r="A134" s="119" t="s">
        <v>64</v>
      </c>
      <c r="B134" s="132" t="s">
        <v>239</v>
      </c>
      <c r="C134" s="121"/>
      <c r="D134" s="213"/>
      <c r="E134" s="172"/>
    </row>
    <row r="135" spans="1:7" ht="12" customHeight="1" x14ac:dyDescent="0.2">
      <c r="A135" s="119" t="s">
        <v>66</v>
      </c>
      <c r="B135" s="132" t="s">
        <v>240</v>
      </c>
      <c r="C135" s="121">
        <v>0</v>
      </c>
      <c r="D135" s="212"/>
      <c r="E135" s="418"/>
    </row>
    <row r="136" spans="1:7" ht="12" customHeight="1" x14ac:dyDescent="0.2">
      <c r="A136" s="116" t="s">
        <v>70</v>
      </c>
      <c r="B136" s="117" t="s">
        <v>241</v>
      </c>
      <c r="C136" s="118">
        <f>+C137+C138+C139+C140+C141+C142</f>
        <v>0</v>
      </c>
      <c r="D136" s="213"/>
      <c r="E136" s="172"/>
    </row>
    <row r="137" spans="1:7" ht="12" customHeight="1" x14ac:dyDescent="0.2">
      <c r="A137" s="119" t="s">
        <v>72</v>
      </c>
      <c r="B137" s="132" t="s">
        <v>242</v>
      </c>
      <c r="C137" s="121"/>
      <c r="D137" s="213"/>
      <c r="E137" s="172"/>
    </row>
    <row r="138" spans="1:7" ht="12" customHeight="1" x14ac:dyDescent="0.2">
      <c r="A138" s="119" t="s">
        <v>74</v>
      </c>
      <c r="B138" s="132" t="s">
        <v>243</v>
      </c>
      <c r="C138" s="121"/>
      <c r="D138" s="213"/>
      <c r="E138" s="172"/>
    </row>
    <row r="139" spans="1:7" ht="12" customHeight="1" x14ac:dyDescent="0.2">
      <c r="A139" s="119" t="s">
        <v>76</v>
      </c>
      <c r="B139" s="132" t="s">
        <v>244</v>
      </c>
      <c r="C139" s="121"/>
      <c r="D139" s="213"/>
      <c r="E139" s="172"/>
    </row>
    <row r="140" spans="1:7" ht="12" customHeight="1" x14ac:dyDescent="0.2">
      <c r="A140" s="119" t="s">
        <v>78</v>
      </c>
      <c r="B140" s="132" t="s">
        <v>379</v>
      </c>
      <c r="C140" s="121"/>
      <c r="D140" s="213"/>
      <c r="E140" s="172"/>
    </row>
    <row r="141" spans="1:7" ht="12" customHeight="1" x14ac:dyDescent="0.2">
      <c r="A141" s="119" t="s">
        <v>80</v>
      </c>
      <c r="B141" s="132" t="s">
        <v>246</v>
      </c>
      <c r="C141" s="121"/>
      <c r="D141" s="213"/>
      <c r="E141" s="172"/>
    </row>
    <row r="142" spans="1:7" s="74" customFormat="1" ht="12" customHeight="1" x14ac:dyDescent="0.2">
      <c r="A142" s="119" t="s">
        <v>82</v>
      </c>
      <c r="B142" s="132" t="s">
        <v>247</v>
      </c>
      <c r="C142" s="121"/>
      <c r="D142" s="215"/>
      <c r="E142" s="172"/>
    </row>
    <row r="143" spans="1:7" ht="12" customHeight="1" x14ac:dyDescent="0.2">
      <c r="A143" s="116" t="s">
        <v>94</v>
      </c>
      <c r="B143" s="117" t="s">
        <v>380</v>
      </c>
      <c r="C143" s="118">
        <f>+C144+C145+C147+C148+C146</f>
        <v>25892000</v>
      </c>
      <c r="D143" s="211">
        <f>+D144+D145+D147+D148+D146</f>
        <v>29691796</v>
      </c>
      <c r="E143" s="420">
        <f>+E144+E145+E147+E148+E146</f>
        <v>27396130</v>
      </c>
      <c r="G143" s="75"/>
    </row>
    <row r="144" spans="1:7" x14ac:dyDescent="0.2">
      <c r="A144" s="119" t="s">
        <v>96</v>
      </c>
      <c r="B144" s="132" t="s">
        <v>249</v>
      </c>
      <c r="C144" s="121"/>
      <c r="D144" s="213"/>
      <c r="E144" s="172"/>
    </row>
    <row r="145" spans="1:5" ht="12" customHeight="1" x14ac:dyDescent="0.2">
      <c r="A145" s="119" t="s">
        <v>98</v>
      </c>
      <c r="B145" s="132" t="s">
        <v>250</v>
      </c>
      <c r="C145" s="121"/>
      <c r="D145" s="172">
        <f>2439429+2295663</f>
        <v>4735092</v>
      </c>
      <c r="E145" s="172">
        <v>2439429</v>
      </c>
    </row>
    <row r="146" spans="1:5" ht="12" customHeight="1" x14ac:dyDescent="0.2">
      <c r="A146" s="119" t="s">
        <v>100</v>
      </c>
      <c r="B146" s="132" t="s">
        <v>381</v>
      </c>
      <c r="C146" s="121">
        <v>25892000</v>
      </c>
      <c r="D146" s="206">
        <f>25892000+185801+127000+55880-1303977</f>
        <v>24956704</v>
      </c>
      <c r="E146" s="418">
        <v>24956701</v>
      </c>
    </row>
    <row r="147" spans="1:5" s="74" customFormat="1" ht="12" customHeight="1" x14ac:dyDescent="0.2">
      <c r="A147" s="119" t="s">
        <v>102</v>
      </c>
      <c r="B147" s="132" t="s">
        <v>251</v>
      </c>
      <c r="C147" s="121"/>
      <c r="D147" s="215"/>
      <c r="E147" s="172"/>
    </row>
    <row r="148" spans="1:5" s="74" customFormat="1" ht="12" customHeight="1" x14ac:dyDescent="0.2">
      <c r="A148" s="119" t="s">
        <v>104</v>
      </c>
      <c r="B148" s="132" t="s">
        <v>252</v>
      </c>
      <c r="C148" s="121"/>
      <c r="D148" s="215"/>
      <c r="E148" s="172"/>
    </row>
    <row r="149" spans="1:5" s="74" customFormat="1" ht="12" customHeight="1" x14ac:dyDescent="0.2">
      <c r="A149" s="116" t="s">
        <v>253</v>
      </c>
      <c r="B149" s="117" t="s">
        <v>254</v>
      </c>
      <c r="C149" s="136">
        <f>+C150+C151+C152+C153+C154</f>
        <v>0</v>
      </c>
      <c r="D149" s="215"/>
      <c r="E149" s="172"/>
    </row>
    <row r="150" spans="1:5" s="74" customFormat="1" ht="12" customHeight="1" x14ac:dyDescent="0.2">
      <c r="A150" s="119" t="s">
        <v>108</v>
      </c>
      <c r="B150" s="132" t="s">
        <v>255</v>
      </c>
      <c r="C150" s="121"/>
      <c r="D150" s="215"/>
      <c r="E150" s="172"/>
    </row>
    <row r="151" spans="1:5" s="74" customFormat="1" ht="12" customHeight="1" x14ac:dyDescent="0.2">
      <c r="A151" s="119" t="s">
        <v>110</v>
      </c>
      <c r="B151" s="132" t="s">
        <v>256</v>
      </c>
      <c r="C151" s="121"/>
      <c r="D151" s="215"/>
      <c r="E151" s="172"/>
    </row>
    <row r="152" spans="1:5" s="74" customFormat="1" ht="12" customHeight="1" x14ac:dyDescent="0.2">
      <c r="A152" s="119" t="s">
        <v>112</v>
      </c>
      <c r="B152" s="132" t="s">
        <v>257</v>
      </c>
      <c r="C152" s="121"/>
      <c r="D152" s="215"/>
      <c r="E152" s="172"/>
    </row>
    <row r="153" spans="1:5" s="74" customFormat="1" ht="12" customHeight="1" x14ac:dyDescent="0.2">
      <c r="A153" s="119" t="s">
        <v>114</v>
      </c>
      <c r="B153" s="132" t="s">
        <v>382</v>
      </c>
      <c r="C153" s="121"/>
      <c r="D153" s="215"/>
      <c r="E153" s="172"/>
    </row>
    <row r="154" spans="1:5" ht="12.75" customHeight="1" x14ac:dyDescent="0.2">
      <c r="A154" s="119" t="s">
        <v>259</v>
      </c>
      <c r="B154" s="132" t="s">
        <v>260</v>
      </c>
      <c r="C154" s="121"/>
      <c r="D154" s="213"/>
      <c r="E154" s="172"/>
    </row>
    <row r="155" spans="1:5" ht="12.75" customHeight="1" x14ac:dyDescent="0.2">
      <c r="A155" s="137" t="s">
        <v>116</v>
      </c>
      <c r="B155" s="117" t="s">
        <v>261</v>
      </c>
      <c r="C155" s="136"/>
      <c r="D155" s="213"/>
      <c r="E155" s="172"/>
    </row>
    <row r="156" spans="1:5" ht="12.75" customHeight="1" x14ac:dyDescent="0.2">
      <c r="A156" s="137" t="s">
        <v>262</v>
      </c>
      <c r="B156" s="117" t="s">
        <v>263</v>
      </c>
      <c r="C156" s="136"/>
      <c r="D156" s="213"/>
      <c r="E156" s="172"/>
    </row>
    <row r="157" spans="1:5" ht="12" customHeight="1" x14ac:dyDescent="0.2">
      <c r="A157" s="116" t="s">
        <v>264</v>
      </c>
      <c r="B157" s="117" t="s">
        <v>265</v>
      </c>
      <c r="C157" s="138">
        <f>+C132+C136+C143+C149+C155+C156</f>
        <v>25892000</v>
      </c>
      <c r="D157" s="216">
        <f>+D132+D136+D143+D149+D155+D156</f>
        <v>29691796</v>
      </c>
      <c r="E157" s="422">
        <f>+E132+E136+E143+E149+E155+E156</f>
        <v>27396130</v>
      </c>
    </row>
    <row r="158" spans="1:5" ht="15" customHeight="1" x14ac:dyDescent="0.2">
      <c r="A158" s="139" t="s">
        <v>266</v>
      </c>
      <c r="B158" s="140" t="s">
        <v>267</v>
      </c>
      <c r="C158" s="138">
        <f>+C131+C157</f>
        <v>106009000</v>
      </c>
      <c r="D158" s="216">
        <f>+D131+D157</f>
        <v>124131523</v>
      </c>
      <c r="E158" s="422">
        <f>+E131+E157</f>
        <v>111763494</v>
      </c>
    </row>
    <row r="159" spans="1:5" x14ac:dyDescent="0.2">
      <c r="A159" s="141"/>
      <c r="B159" s="142"/>
      <c r="C159" s="143"/>
      <c r="D159" s="213"/>
      <c r="E159" s="172"/>
    </row>
    <row r="160" spans="1:5" ht="15" customHeight="1" x14ac:dyDescent="0.2">
      <c r="A160" s="488" t="s">
        <v>383</v>
      </c>
      <c r="B160" s="488"/>
      <c r="C160" s="145">
        <v>4</v>
      </c>
      <c r="D160" s="145">
        <v>4</v>
      </c>
      <c r="E160" s="423"/>
    </row>
    <row r="161" spans="1:5" ht="14.25" customHeight="1" x14ac:dyDescent="0.2">
      <c r="A161" s="488" t="s">
        <v>384</v>
      </c>
      <c r="B161" s="488"/>
      <c r="C161" s="145">
        <v>8</v>
      </c>
      <c r="D161" s="145">
        <v>8</v>
      </c>
      <c r="E161" s="423"/>
    </row>
    <row r="163" spans="1:5" x14ac:dyDescent="0.2">
      <c r="C163" s="108"/>
    </row>
  </sheetData>
  <sheetProtection selectLockedCells="1" selectUnlockedCells="1"/>
  <mergeCells count="6">
    <mergeCell ref="A161:B161"/>
    <mergeCell ref="B1:E1"/>
    <mergeCell ref="C3:E3"/>
    <mergeCell ref="C4:E4"/>
    <mergeCell ref="C5:E5"/>
    <mergeCell ref="A160:B160"/>
  </mergeCells>
  <printOptions horizontalCentered="1"/>
  <pageMargins left="0.78749999999999998" right="0.78749999999999998" top="0.98402777777777772" bottom="0.51180555555555551" header="0.51180555555555551" footer="0.51180555555555551"/>
  <pageSetup paperSize="9" scale="62" firstPageNumber="0" orientation="portrait" horizontalDpi="300" verticalDpi="300" r:id="rId1"/>
  <headerFooter alignWithMargins="0"/>
  <rowBreaks count="1" manualBreakCount="1">
    <brk id="9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E64"/>
  <sheetViews>
    <sheetView workbookViewId="0">
      <selection activeCell="G9" sqref="G9"/>
    </sheetView>
  </sheetViews>
  <sheetFormatPr defaultRowHeight="12.75" x14ac:dyDescent="0.2"/>
  <cols>
    <col min="1" max="1" width="13.83203125" style="76" customWidth="1"/>
    <col min="2" max="2" width="79.1640625" style="77" customWidth="1"/>
    <col min="3" max="4" width="12.83203125" style="77" customWidth="1"/>
    <col min="5" max="5" width="12.5" style="77" customWidth="1"/>
    <col min="6" max="6" width="10.5" style="77" bestFit="1" customWidth="1"/>
    <col min="7" max="7" width="9.33203125" style="77"/>
    <col min="8" max="8" width="11.83203125" style="77" bestFit="1" customWidth="1"/>
    <col min="9" max="16384" width="9.33203125" style="77"/>
  </cols>
  <sheetData>
    <row r="1" spans="1:5" s="78" customFormat="1" ht="21" customHeight="1" x14ac:dyDescent="0.2">
      <c r="A1" s="64"/>
      <c r="B1" s="468" t="s">
        <v>875</v>
      </c>
      <c r="C1" s="468"/>
      <c r="D1" s="468"/>
      <c r="E1" s="468"/>
    </row>
    <row r="2" spans="1:5" s="78" customFormat="1" ht="21" customHeight="1" x14ac:dyDescent="0.2">
      <c r="A2" s="64"/>
      <c r="B2" s="6"/>
      <c r="C2" s="6"/>
    </row>
    <row r="3" spans="1:5" s="78" customFormat="1" ht="21" customHeight="1" x14ac:dyDescent="0.2">
      <c r="A3" s="64"/>
      <c r="B3" s="6"/>
      <c r="C3" s="6"/>
    </row>
    <row r="4" spans="1:5" s="79" customFormat="1" ht="36" x14ac:dyDescent="0.2">
      <c r="A4" s="109" t="s">
        <v>386</v>
      </c>
      <c r="B4" s="110" t="s">
        <v>387</v>
      </c>
      <c r="C4" s="492" t="s">
        <v>385</v>
      </c>
      <c r="D4" s="492"/>
      <c r="E4" s="492"/>
    </row>
    <row r="5" spans="1:5" s="79" customFormat="1" ht="24" x14ac:dyDescent="0.2">
      <c r="A5" s="109" t="s">
        <v>361</v>
      </c>
      <c r="B5" s="110" t="s">
        <v>362</v>
      </c>
      <c r="C5" s="492" t="s">
        <v>363</v>
      </c>
      <c r="D5" s="492"/>
      <c r="E5" s="492"/>
    </row>
    <row r="6" spans="1:5" s="80" customFormat="1" ht="15.95" customHeight="1" x14ac:dyDescent="0.2">
      <c r="A6" s="111"/>
      <c r="B6" s="493" t="s">
        <v>357</v>
      </c>
      <c r="C6" s="493"/>
      <c r="D6" s="493"/>
      <c r="E6" s="493"/>
    </row>
    <row r="7" spans="1:5" x14ac:dyDescent="0.2">
      <c r="A7" s="109" t="s">
        <v>364</v>
      </c>
      <c r="B7" s="109" t="s">
        <v>365</v>
      </c>
      <c r="C7" s="112" t="s">
        <v>8</v>
      </c>
      <c r="D7" s="113" t="s">
        <v>9</v>
      </c>
      <c r="E7" s="113" t="s">
        <v>10</v>
      </c>
    </row>
    <row r="8" spans="1:5" s="81" customFormat="1" ht="12.95" customHeight="1" x14ac:dyDescent="0.2">
      <c r="A8" s="114" t="s">
        <v>11</v>
      </c>
      <c r="B8" s="114" t="s">
        <v>12</v>
      </c>
      <c r="C8" s="112" t="s">
        <v>13</v>
      </c>
      <c r="D8" s="112" t="s">
        <v>13</v>
      </c>
      <c r="E8" s="112"/>
    </row>
    <row r="9" spans="1:5" s="81" customFormat="1" ht="15.95" customHeight="1" x14ac:dyDescent="0.2">
      <c r="A9" s="109"/>
      <c r="B9" s="109" t="s">
        <v>272</v>
      </c>
      <c r="C9" s="146"/>
      <c r="D9" s="147"/>
      <c r="E9" s="147"/>
    </row>
    <row r="10" spans="1:5" s="82" customFormat="1" ht="12" customHeight="1" x14ac:dyDescent="0.2">
      <c r="A10" s="114" t="s">
        <v>14</v>
      </c>
      <c r="B10" s="148" t="s">
        <v>388</v>
      </c>
      <c r="C10" s="149">
        <f>SUM(C12:C20)</f>
        <v>0</v>
      </c>
      <c r="D10" s="173">
        <f>SUM(D12:D20)</f>
        <v>163325</v>
      </c>
      <c r="E10" s="149">
        <f>SUM(E12:E20)</f>
        <v>139534</v>
      </c>
    </row>
    <row r="11" spans="1:5" s="82" customFormat="1" ht="12" customHeight="1" x14ac:dyDescent="0.2">
      <c r="A11" s="150" t="s">
        <v>16</v>
      </c>
      <c r="B11" s="132" t="s">
        <v>73</v>
      </c>
      <c r="C11" s="151"/>
      <c r="D11" s="152"/>
      <c r="E11" s="152"/>
    </row>
    <row r="12" spans="1:5" s="82" customFormat="1" ht="12" customHeight="1" x14ac:dyDescent="0.2">
      <c r="A12" s="150" t="s">
        <v>18</v>
      </c>
      <c r="B12" s="132" t="s">
        <v>75</v>
      </c>
      <c r="C12" s="151"/>
      <c r="D12" s="152"/>
      <c r="E12" s="152"/>
    </row>
    <row r="13" spans="1:5" s="82" customFormat="1" ht="12" customHeight="1" x14ac:dyDescent="0.2">
      <c r="A13" s="150" t="s">
        <v>20</v>
      </c>
      <c r="B13" s="132" t="s">
        <v>77</v>
      </c>
      <c r="C13" s="151"/>
      <c r="D13" s="175">
        <v>163325</v>
      </c>
      <c r="E13" s="175">
        <v>139531</v>
      </c>
    </row>
    <row r="14" spans="1:5" s="82" customFormat="1" ht="12" customHeight="1" x14ac:dyDescent="0.2">
      <c r="A14" s="150" t="s">
        <v>22</v>
      </c>
      <c r="B14" s="132" t="s">
        <v>79</v>
      </c>
      <c r="C14" s="151"/>
      <c r="D14" s="152"/>
      <c r="E14" s="152"/>
    </row>
    <row r="15" spans="1:5" s="82" customFormat="1" ht="12" customHeight="1" x14ac:dyDescent="0.2">
      <c r="A15" s="150" t="s">
        <v>24</v>
      </c>
      <c r="B15" s="132" t="s">
        <v>81</v>
      </c>
      <c r="C15" s="151"/>
      <c r="D15" s="152"/>
      <c r="E15" s="152"/>
    </row>
    <row r="16" spans="1:5" s="82" customFormat="1" ht="12" customHeight="1" x14ac:dyDescent="0.2">
      <c r="A16" s="150" t="s">
        <v>25</v>
      </c>
      <c r="B16" s="132" t="s">
        <v>389</v>
      </c>
      <c r="C16" s="151"/>
      <c r="D16" s="152"/>
      <c r="E16" s="152"/>
    </row>
    <row r="17" spans="1:5" s="82" customFormat="1" ht="12" customHeight="1" x14ac:dyDescent="0.2">
      <c r="A17" s="150" t="s">
        <v>189</v>
      </c>
      <c r="B17" s="132" t="s">
        <v>390</v>
      </c>
      <c r="C17" s="151"/>
      <c r="D17" s="152"/>
      <c r="E17" s="152"/>
    </row>
    <row r="18" spans="1:5" s="82" customFormat="1" ht="12" customHeight="1" x14ac:dyDescent="0.2">
      <c r="A18" s="150" t="s">
        <v>191</v>
      </c>
      <c r="B18" s="132" t="s">
        <v>87</v>
      </c>
      <c r="C18" s="151"/>
      <c r="D18" s="152"/>
      <c r="E18" s="415">
        <v>3</v>
      </c>
    </row>
    <row r="19" spans="1:5" s="83" customFormat="1" ht="12" customHeight="1" x14ac:dyDescent="0.2">
      <c r="A19" s="150" t="s">
        <v>193</v>
      </c>
      <c r="B19" s="132" t="s">
        <v>89</v>
      </c>
      <c r="C19" s="151"/>
      <c r="D19" s="153"/>
      <c r="E19" s="153"/>
    </row>
    <row r="20" spans="1:5" s="83" customFormat="1" ht="12" customHeight="1" x14ac:dyDescent="0.2">
      <c r="A20" s="150" t="s">
        <v>195</v>
      </c>
      <c r="B20" s="132" t="s">
        <v>91</v>
      </c>
      <c r="C20" s="151"/>
      <c r="D20" s="153"/>
      <c r="E20" s="153"/>
    </row>
    <row r="21" spans="1:5" s="83" customFormat="1" ht="12" customHeight="1" x14ac:dyDescent="0.2">
      <c r="A21" s="150" t="s">
        <v>197</v>
      </c>
      <c r="B21" s="132" t="s">
        <v>93</v>
      </c>
      <c r="C21" s="151"/>
      <c r="D21" s="153"/>
      <c r="E21" s="153"/>
    </row>
    <row r="22" spans="1:5" s="82" customFormat="1" ht="12" customHeight="1" x14ac:dyDescent="0.2">
      <c r="A22" s="114" t="s">
        <v>27</v>
      </c>
      <c r="B22" s="148" t="s">
        <v>391</v>
      </c>
      <c r="C22" s="149">
        <f>SUM(C23:C25)</f>
        <v>0</v>
      </c>
      <c r="D22" s="152"/>
      <c r="E22" s="152"/>
    </row>
    <row r="23" spans="1:5" s="83" customFormat="1" ht="12" customHeight="1" x14ac:dyDescent="0.2">
      <c r="A23" s="150" t="s">
        <v>29</v>
      </c>
      <c r="B23" s="132" t="s">
        <v>30</v>
      </c>
      <c r="C23" s="151"/>
      <c r="D23" s="153"/>
      <c r="E23" s="153"/>
    </row>
    <row r="24" spans="1:5" s="83" customFormat="1" ht="12" customHeight="1" x14ac:dyDescent="0.2">
      <c r="A24" s="150" t="s">
        <v>31</v>
      </c>
      <c r="B24" s="132" t="s">
        <v>392</v>
      </c>
      <c r="C24" s="151"/>
      <c r="D24" s="153"/>
      <c r="E24" s="153"/>
    </row>
    <row r="25" spans="1:5" s="83" customFormat="1" ht="12" customHeight="1" x14ac:dyDescent="0.2">
      <c r="A25" s="150" t="s">
        <v>33</v>
      </c>
      <c r="B25" s="132" t="s">
        <v>393</v>
      </c>
      <c r="C25" s="151"/>
      <c r="D25" s="153"/>
      <c r="E25" s="153"/>
    </row>
    <row r="26" spans="1:5" s="83" customFormat="1" ht="12" customHeight="1" x14ac:dyDescent="0.2">
      <c r="A26" s="150" t="s">
        <v>35</v>
      </c>
      <c r="B26" s="132" t="s">
        <v>394</v>
      </c>
      <c r="C26" s="151"/>
      <c r="D26" s="153"/>
      <c r="E26" s="153"/>
    </row>
    <row r="27" spans="1:5" s="83" customFormat="1" ht="12" customHeight="1" x14ac:dyDescent="0.2">
      <c r="A27" s="114" t="s">
        <v>40</v>
      </c>
      <c r="B27" s="117" t="s">
        <v>281</v>
      </c>
      <c r="C27" s="154"/>
      <c r="D27" s="153"/>
      <c r="E27" s="153"/>
    </row>
    <row r="28" spans="1:5" s="83" customFormat="1" ht="12" customHeight="1" x14ac:dyDescent="0.2">
      <c r="A28" s="114" t="s">
        <v>236</v>
      </c>
      <c r="B28" s="117" t="s">
        <v>395</v>
      </c>
      <c r="C28" s="149">
        <f>+C29+C30</f>
        <v>0</v>
      </c>
      <c r="D28" s="153"/>
      <c r="E28" s="153"/>
    </row>
    <row r="29" spans="1:5" s="83" customFormat="1" ht="12" customHeight="1" x14ac:dyDescent="0.2">
      <c r="A29" s="150" t="s">
        <v>56</v>
      </c>
      <c r="B29" s="132" t="s">
        <v>392</v>
      </c>
      <c r="C29" s="151"/>
      <c r="D29" s="153"/>
      <c r="E29" s="153"/>
    </row>
    <row r="30" spans="1:5" s="83" customFormat="1" ht="12" customHeight="1" x14ac:dyDescent="0.2">
      <c r="A30" s="150" t="s">
        <v>64</v>
      </c>
      <c r="B30" s="132" t="s">
        <v>396</v>
      </c>
      <c r="C30" s="151"/>
      <c r="D30" s="153"/>
      <c r="E30" s="153"/>
    </row>
    <row r="31" spans="1:5" s="83" customFormat="1" ht="12" customHeight="1" x14ac:dyDescent="0.2">
      <c r="A31" s="150" t="s">
        <v>66</v>
      </c>
      <c r="B31" s="132" t="s">
        <v>397</v>
      </c>
      <c r="C31" s="151"/>
      <c r="D31" s="153"/>
      <c r="E31" s="153"/>
    </row>
    <row r="32" spans="1:5" s="83" customFormat="1" ht="12" customHeight="1" x14ac:dyDescent="0.2">
      <c r="A32" s="114" t="s">
        <v>70</v>
      </c>
      <c r="B32" s="117" t="s">
        <v>398</v>
      </c>
      <c r="C32" s="149">
        <f>+C33+C34+C35</f>
        <v>0</v>
      </c>
      <c r="D32" s="153"/>
      <c r="E32" s="153"/>
    </row>
    <row r="33" spans="1:5" s="83" customFormat="1" ht="12" customHeight="1" x14ac:dyDescent="0.2">
      <c r="A33" s="150" t="s">
        <v>72</v>
      </c>
      <c r="B33" s="132" t="s">
        <v>97</v>
      </c>
      <c r="C33" s="151"/>
      <c r="D33" s="153"/>
      <c r="E33" s="153"/>
    </row>
    <row r="34" spans="1:5" s="83" customFormat="1" ht="12" customHeight="1" x14ac:dyDescent="0.2">
      <c r="A34" s="150" t="s">
        <v>74</v>
      </c>
      <c r="B34" s="132" t="s">
        <v>99</v>
      </c>
      <c r="C34" s="151"/>
      <c r="D34" s="153"/>
      <c r="E34" s="153"/>
    </row>
    <row r="35" spans="1:5" s="83" customFormat="1" ht="12" customHeight="1" x14ac:dyDescent="0.2">
      <c r="A35" s="150" t="s">
        <v>76</v>
      </c>
      <c r="B35" s="132" t="s">
        <v>101</v>
      </c>
      <c r="C35" s="151"/>
      <c r="D35" s="153"/>
      <c r="E35" s="153"/>
    </row>
    <row r="36" spans="1:5" s="82" customFormat="1" ht="12" customHeight="1" x14ac:dyDescent="0.2">
      <c r="A36" s="114" t="s">
        <v>94</v>
      </c>
      <c r="B36" s="117" t="s">
        <v>399</v>
      </c>
      <c r="C36" s="154"/>
      <c r="D36" s="152"/>
      <c r="E36" s="152"/>
    </row>
    <row r="37" spans="1:5" s="82" customFormat="1" ht="12" customHeight="1" x14ac:dyDescent="0.2">
      <c r="A37" s="114" t="s">
        <v>253</v>
      </c>
      <c r="B37" s="117" t="s">
        <v>400</v>
      </c>
      <c r="C37" s="154"/>
      <c r="D37" s="152"/>
      <c r="E37" s="152"/>
    </row>
    <row r="38" spans="1:5" s="82" customFormat="1" ht="12" customHeight="1" x14ac:dyDescent="0.2">
      <c r="A38" s="114" t="s">
        <v>116</v>
      </c>
      <c r="B38" s="117" t="s">
        <v>401</v>
      </c>
      <c r="C38" s="149">
        <f>+C10+C22+C27+C28+C32+C36+C37</f>
        <v>0</v>
      </c>
      <c r="D38" s="175">
        <f>D32+D28+D27+D22+D10</f>
        <v>163325</v>
      </c>
      <c r="E38" s="463">
        <f>E32+E28+E27+E22+E10</f>
        <v>139534</v>
      </c>
    </row>
    <row r="39" spans="1:5" s="82" customFormat="1" ht="12" customHeight="1" x14ac:dyDescent="0.2">
      <c r="A39" s="139" t="s">
        <v>262</v>
      </c>
      <c r="B39" s="117" t="s">
        <v>402</v>
      </c>
      <c r="C39" s="173">
        <f>+C40+C41+C42</f>
        <v>25892000</v>
      </c>
      <c r="D39" s="173">
        <f>+D40+D41+D42</f>
        <v>25035518</v>
      </c>
      <c r="E39" s="149">
        <f>+E40+E41+E42</f>
        <v>25035515</v>
      </c>
    </row>
    <row r="40" spans="1:5" s="82" customFormat="1" ht="12" customHeight="1" x14ac:dyDescent="0.2">
      <c r="A40" s="150" t="s">
        <v>403</v>
      </c>
      <c r="B40" s="132" t="s">
        <v>335</v>
      </c>
      <c r="C40" s="174"/>
      <c r="D40" s="175">
        <v>78814</v>
      </c>
      <c r="E40" s="175">
        <v>78814</v>
      </c>
    </row>
    <row r="41" spans="1:5" s="82" customFormat="1" ht="12" customHeight="1" x14ac:dyDescent="0.2">
      <c r="A41" s="150" t="s">
        <v>404</v>
      </c>
      <c r="B41" s="132" t="s">
        <v>405</v>
      </c>
      <c r="C41" s="174"/>
      <c r="D41" s="152"/>
      <c r="E41" s="175"/>
    </row>
    <row r="42" spans="1:5" s="83" customFormat="1" ht="12" customHeight="1" x14ac:dyDescent="0.2">
      <c r="A42" s="150" t="s">
        <v>406</v>
      </c>
      <c r="B42" s="132" t="s">
        <v>407</v>
      </c>
      <c r="C42" s="174">
        <v>25892000</v>
      </c>
      <c r="D42" s="174">
        <f>25892000+185801+127000+55880-1225163-78814</f>
        <v>24956704</v>
      </c>
      <c r="E42" s="416">
        <v>24956701</v>
      </c>
    </row>
    <row r="43" spans="1:5" s="83" customFormat="1" ht="15" customHeight="1" x14ac:dyDescent="0.2">
      <c r="A43" s="139" t="s">
        <v>264</v>
      </c>
      <c r="B43" s="155" t="s">
        <v>408</v>
      </c>
      <c r="C43" s="173">
        <f>+C38+C39</f>
        <v>25892000</v>
      </c>
      <c r="D43" s="173">
        <f>+D38+D39</f>
        <v>25198843</v>
      </c>
      <c r="E43" s="149">
        <f>+E38+E39</f>
        <v>25175049</v>
      </c>
    </row>
    <row r="44" spans="1:5" s="83" customFormat="1" ht="15" customHeight="1" x14ac:dyDescent="0.2">
      <c r="A44" s="71"/>
      <c r="B44" s="72"/>
      <c r="C44" s="73"/>
    </row>
    <row r="45" spans="1:5" x14ac:dyDescent="0.2">
      <c r="A45" s="156"/>
      <c r="B45" s="157"/>
      <c r="C45" s="158"/>
      <c r="D45" s="159"/>
      <c r="E45" s="159"/>
    </row>
    <row r="46" spans="1:5" s="81" customFormat="1" ht="16.5" customHeight="1" x14ac:dyDescent="0.2">
      <c r="A46" s="114"/>
      <c r="B46" s="109" t="s">
        <v>273</v>
      </c>
      <c r="C46" s="149"/>
      <c r="D46" s="147"/>
      <c r="E46" s="147"/>
    </row>
    <row r="47" spans="1:5" s="84" customFormat="1" ht="12" customHeight="1" x14ac:dyDescent="0.2">
      <c r="A47" s="114" t="s">
        <v>14</v>
      </c>
      <c r="B47" s="117" t="s">
        <v>409</v>
      </c>
      <c r="C47" s="173">
        <f>SUM(C48:C52)</f>
        <v>25892000</v>
      </c>
      <c r="D47" s="173">
        <f>SUM(D48:D52)</f>
        <v>24995556</v>
      </c>
      <c r="E47" s="149">
        <f>SUM(E48:E52)</f>
        <v>24922407</v>
      </c>
    </row>
    <row r="48" spans="1:5" ht="12" customHeight="1" x14ac:dyDescent="0.2">
      <c r="A48" s="150" t="s">
        <v>16</v>
      </c>
      <c r="B48" s="132" t="s">
        <v>182</v>
      </c>
      <c r="C48" s="174">
        <v>17698000</v>
      </c>
      <c r="D48" s="174">
        <f>17698000+146300+100000+44000-310410</f>
        <v>17677890</v>
      </c>
      <c r="E48" s="151">
        <v>17677890</v>
      </c>
    </row>
    <row r="49" spans="1:5" ht="12" customHeight="1" x14ac:dyDescent="0.2">
      <c r="A49" s="150" t="s">
        <v>18</v>
      </c>
      <c r="B49" s="132" t="s">
        <v>183</v>
      </c>
      <c r="C49" s="174">
        <v>4815000</v>
      </c>
      <c r="D49" s="174">
        <f>4815000+39501+27000+11880-14145</f>
        <v>4879236</v>
      </c>
      <c r="E49" s="151">
        <v>4806087</v>
      </c>
    </row>
    <row r="50" spans="1:5" ht="12" customHeight="1" x14ac:dyDescent="0.2">
      <c r="A50" s="150" t="s">
        <v>20</v>
      </c>
      <c r="B50" s="132" t="s">
        <v>184</v>
      </c>
      <c r="C50" s="174">
        <v>3379000</v>
      </c>
      <c r="D50" s="174">
        <f>(3379000+78814+100000-7811)-1111573</f>
        <v>2438430</v>
      </c>
      <c r="E50" s="151">
        <v>2438430</v>
      </c>
    </row>
    <row r="51" spans="1:5" ht="12" customHeight="1" x14ac:dyDescent="0.2">
      <c r="A51" s="150" t="s">
        <v>22</v>
      </c>
      <c r="B51" s="132" t="s">
        <v>185</v>
      </c>
      <c r="C51" s="174"/>
      <c r="D51" s="160"/>
      <c r="E51" s="160"/>
    </row>
    <row r="52" spans="1:5" ht="12" customHeight="1" x14ac:dyDescent="0.2">
      <c r="A52" s="150" t="s">
        <v>24</v>
      </c>
      <c r="B52" s="132" t="s">
        <v>187</v>
      </c>
      <c r="C52" s="174"/>
      <c r="D52" s="160"/>
      <c r="E52" s="160"/>
    </row>
    <row r="53" spans="1:5" ht="12" customHeight="1" x14ac:dyDescent="0.2">
      <c r="A53" s="114" t="s">
        <v>27</v>
      </c>
      <c r="B53" s="117" t="s">
        <v>410</v>
      </c>
      <c r="C53" s="173">
        <f>SUM(C54:C56)</f>
        <v>0</v>
      </c>
      <c r="D53" s="173">
        <f>SUM(D54:D56)</f>
        <v>203287</v>
      </c>
      <c r="E53" s="173">
        <f>SUM(E54:E56)</f>
        <v>203287</v>
      </c>
    </row>
    <row r="54" spans="1:5" s="84" customFormat="1" ht="12" customHeight="1" x14ac:dyDescent="0.2">
      <c r="A54" s="150" t="s">
        <v>29</v>
      </c>
      <c r="B54" s="132" t="s">
        <v>217</v>
      </c>
      <c r="C54" s="174"/>
      <c r="D54" s="175">
        <f>7811+195476</f>
        <v>203287</v>
      </c>
      <c r="E54" s="175">
        <v>203287</v>
      </c>
    </row>
    <row r="55" spans="1:5" ht="12" customHeight="1" x14ac:dyDescent="0.2">
      <c r="A55" s="150" t="s">
        <v>31</v>
      </c>
      <c r="B55" s="132" t="s">
        <v>218</v>
      </c>
      <c r="C55" s="174"/>
      <c r="D55" s="160"/>
      <c r="E55" s="160"/>
    </row>
    <row r="56" spans="1:5" ht="12" customHeight="1" x14ac:dyDescent="0.2">
      <c r="A56" s="150" t="s">
        <v>33</v>
      </c>
      <c r="B56" s="132" t="s">
        <v>411</v>
      </c>
      <c r="C56" s="174"/>
      <c r="D56" s="160"/>
      <c r="E56" s="160"/>
    </row>
    <row r="57" spans="1:5" ht="12" customHeight="1" x14ac:dyDescent="0.2">
      <c r="A57" s="150" t="s">
        <v>35</v>
      </c>
      <c r="B57" s="132" t="s">
        <v>412</v>
      </c>
      <c r="C57" s="174"/>
      <c r="D57" s="160"/>
      <c r="E57" s="160"/>
    </row>
    <row r="58" spans="1:5" ht="15" customHeight="1" x14ac:dyDescent="0.2">
      <c r="A58" s="114" t="s">
        <v>40</v>
      </c>
      <c r="B58" s="117" t="s">
        <v>413</v>
      </c>
      <c r="C58" s="176"/>
      <c r="D58" s="160"/>
      <c r="E58" s="160"/>
    </row>
    <row r="59" spans="1:5" x14ac:dyDescent="0.2">
      <c r="A59" s="114" t="s">
        <v>236</v>
      </c>
      <c r="B59" s="130" t="s">
        <v>414</v>
      </c>
      <c r="C59" s="173">
        <f>+C47+C53+C58</f>
        <v>25892000</v>
      </c>
      <c r="D59" s="173">
        <f>+D47+D53+D58</f>
        <v>25198843</v>
      </c>
      <c r="E59" s="149">
        <f>+E47+E53+E58</f>
        <v>25125694</v>
      </c>
    </row>
    <row r="60" spans="1:5" ht="15" customHeight="1" x14ac:dyDescent="0.2">
      <c r="A60" s="161"/>
      <c r="B60" s="160"/>
      <c r="C60" s="162"/>
      <c r="D60" s="160"/>
      <c r="E60" s="160"/>
    </row>
    <row r="61" spans="1:5" ht="14.25" customHeight="1" x14ac:dyDescent="0.2">
      <c r="A61" s="144" t="s">
        <v>383</v>
      </c>
      <c r="B61" s="163"/>
      <c r="C61" s="145">
        <v>6</v>
      </c>
      <c r="D61" s="145">
        <v>6</v>
      </c>
      <c r="E61" s="145">
        <v>6</v>
      </c>
    </row>
    <row r="62" spans="1:5" x14ac:dyDescent="0.2">
      <c r="A62" s="144" t="s">
        <v>384</v>
      </c>
      <c r="B62" s="163"/>
      <c r="C62" s="164">
        <v>0</v>
      </c>
      <c r="D62" s="160">
        <v>0</v>
      </c>
      <c r="E62" s="160">
        <v>0</v>
      </c>
    </row>
    <row r="64" spans="1:5" x14ac:dyDescent="0.2">
      <c r="D64" s="54">
        <f>D43-D59</f>
        <v>0</v>
      </c>
    </row>
  </sheetData>
  <sheetProtection selectLockedCells="1" selectUnlockedCells="1"/>
  <mergeCells count="4">
    <mergeCell ref="B1:E1"/>
    <mergeCell ref="C4:E4"/>
    <mergeCell ref="C5:E5"/>
    <mergeCell ref="B6:E6"/>
  </mergeCells>
  <printOptions horizontalCentered="1"/>
  <pageMargins left="0.59055118110236227" right="0.19685039370078741" top="0.98425196850393704" bottom="0.98425196850393704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SheetLayoutView="100" workbookViewId="0">
      <selection activeCell="G8" sqref="G8"/>
    </sheetView>
  </sheetViews>
  <sheetFormatPr defaultColWidth="10" defaultRowHeight="15.75" x14ac:dyDescent="0.25"/>
  <cols>
    <col min="1" max="1" width="20.5" style="85" bestFit="1" customWidth="1"/>
    <col min="2" max="2" width="51.6640625" style="85" customWidth="1"/>
    <col min="3" max="3" width="17.33203125" style="85" customWidth="1"/>
    <col min="4" max="16384" width="10" style="85"/>
  </cols>
  <sheetData>
    <row r="1" spans="1:10" x14ac:dyDescent="0.25">
      <c r="A1" s="494" t="s">
        <v>876</v>
      </c>
      <c r="B1" s="494"/>
      <c r="C1" s="494"/>
    </row>
    <row r="2" spans="1:10" x14ac:dyDescent="0.25">
      <c r="A2" s="86"/>
      <c r="B2" s="87"/>
      <c r="C2" s="88"/>
      <c r="D2" s="88"/>
      <c r="E2" s="88"/>
      <c r="F2" s="88"/>
      <c r="G2" s="88"/>
      <c r="H2" s="88"/>
      <c r="I2" s="88"/>
      <c r="J2" s="88"/>
    </row>
    <row r="4" spans="1:10" x14ac:dyDescent="0.25">
      <c r="A4" s="495" t="s">
        <v>360</v>
      </c>
      <c r="B4" s="495"/>
      <c r="C4" s="495"/>
    </row>
    <row r="5" spans="1:10" x14ac:dyDescent="0.25">
      <c r="A5" s="495" t="s">
        <v>455</v>
      </c>
      <c r="B5" s="495"/>
      <c r="C5" s="495"/>
    </row>
    <row r="8" spans="1:10" x14ac:dyDescent="0.25">
      <c r="A8" s="89"/>
      <c r="B8" s="90" t="s">
        <v>274</v>
      </c>
      <c r="C8" s="91" t="s">
        <v>415</v>
      </c>
    </row>
    <row r="9" spans="1:10" x14ac:dyDescent="0.25">
      <c r="A9" s="89"/>
      <c r="B9" s="90"/>
      <c r="C9" s="91"/>
    </row>
    <row r="10" spans="1:10" x14ac:dyDescent="0.25">
      <c r="A10" s="92" t="s">
        <v>416</v>
      </c>
      <c r="B10" s="89"/>
      <c r="C10" s="93"/>
    </row>
    <row r="11" spans="1:10" x14ac:dyDescent="0.25">
      <c r="A11" s="92" t="s">
        <v>417</v>
      </c>
      <c r="B11" s="94"/>
      <c r="C11" s="93"/>
    </row>
    <row r="12" spans="1:10" x14ac:dyDescent="0.25">
      <c r="A12" s="89"/>
      <c r="B12" s="95" t="s">
        <v>418</v>
      </c>
      <c r="C12" s="93"/>
    </row>
    <row r="13" spans="1:10" x14ac:dyDescent="0.25">
      <c r="A13" s="89"/>
      <c r="B13" s="95" t="s">
        <v>419</v>
      </c>
      <c r="C13" s="93">
        <v>1</v>
      </c>
    </row>
    <row r="14" spans="1:10" x14ac:dyDescent="0.25">
      <c r="A14" s="89"/>
      <c r="B14" s="95" t="s">
        <v>438</v>
      </c>
      <c r="C14" s="93">
        <f>4+1</f>
        <v>5</v>
      </c>
    </row>
    <row r="15" spans="1:10" x14ac:dyDescent="0.25">
      <c r="A15" s="89"/>
      <c r="B15" s="95" t="s">
        <v>439</v>
      </c>
      <c r="C15" s="93">
        <v>0.5</v>
      </c>
    </row>
    <row r="16" spans="1:10" x14ac:dyDescent="0.25">
      <c r="A16" s="89"/>
      <c r="B16" s="95" t="s">
        <v>435</v>
      </c>
      <c r="C16" s="93">
        <v>1</v>
      </c>
    </row>
    <row r="17" spans="1:3" x14ac:dyDescent="0.25">
      <c r="A17" s="89"/>
      <c r="B17" s="95" t="s">
        <v>434</v>
      </c>
      <c r="C17" s="93">
        <v>1</v>
      </c>
    </row>
    <row r="18" spans="1:3" x14ac:dyDescent="0.25">
      <c r="A18" s="89"/>
      <c r="B18" s="96" t="s">
        <v>420</v>
      </c>
      <c r="C18" s="97">
        <v>0.5</v>
      </c>
    </row>
    <row r="19" spans="1:3" x14ac:dyDescent="0.25">
      <c r="A19" s="98"/>
      <c r="B19" s="99" t="s">
        <v>356</v>
      </c>
      <c r="C19" s="100">
        <f>SUM(C12:C18)</f>
        <v>9</v>
      </c>
    </row>
    <row r="20" spans="1:3" x14ac:dyDescent="0.25">
      <c r="A20" s="92" t="s">
        <v>421</v>
      </c>
      <c r="B20" s="101" t="s">
        <v>422</v>
      </c>
      <c r="C20" s="93">
        <v>3</v>
      </c>
    </row>
    <row r="21" spans="1:3" x14ac:dyDescent="0.25">
      <c r="A21" s="89"/>
      <c r="B21" s="101" t="s">
        <v>423</v>
      </c>
      <c r="C21" s="93">
        <v>2</v>
      </c>
    </row>
    <row r="22" spans="1:3" s="102" customFormat="1" x14ac:dyDescent="0.25">
      <c r="A22" s="100"/>
      <c r="B22" s="99" t="s">
        <v>356</v>
      </c>
      <c r="C22" s="100">
        <f>SUM(C20:C21)</f>
        <v>5</v>
      </c>
    </row>
    <row r="23" spans="1:3" x14ac:dyDescent="0.25">
      <c r="A23" s="89"/>
      <c r="B23" s="92"/>
      <c r="C23" s="93"/>
    </row>
    <row r="24" spans="1:3" x14ac:dyDescent="0.25">
      <c r="A24" s="98"/>
      <c r="B24" s="103" t="s">
        <v>424</v>
      </c>
      <c r="C24" s="100">
        <f>C22+C19</f>
        <v>14</v>
      </c>
    </row>
    <row r="25" spans="1:3" x14ac:dyDescent="0.25">
      <c r="A25" s="89"/>
      <c r="B25" s="104"/>
      <c r="C25" s="93"/>
    </row>
    <row r="26" spans="1:3" ht="38.25" customHeight="1" x14ac:dyDescent="0.25">
      <c r="A26" s="496" t="s">
        <v>425</v>
      </c>
      <c r="B26" s="496"/>
      <c r="C26" s="496"/>
    </row>
    <row r="27" spans="1:3" x14ac:dyDescent="0.25">
      <c r="A27" s="105"/>
      <c r="B27" s="100" t="s">
        <v>426</v>
      </c>
      <c r="C27" s="105">
        <v>15</v>
      </c>
    </row>
    <row r="30" spans="1:3" x14ac:dyDescent="0.25">
      <c r="A30" s="106"/>
      <c r="B30" s="107" t="s">
        <v>424</v>
      </c>
      <c r="C30" s="169">
        <f>C27+C24</f>
        <v>29</v>
      </c>
    </row>
  </sheetData>
  <sheetProtection selectLockedCells="1" selectUnlockedCells="1"/>
  <mergeCells count="4">
    <mergeCell ref="A1:C1"/>
    <mergeCell ref="A4:C4"/>
    <mergeCell ref="A5:C5"/>
    <mergeCell ref="A26:C26"/>
  </mergeCells>
  <pageMargins left="0.78749999999999998" right="0.78749999999999998" top="0.88611111111111107" bottom="0.88611111111111107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SheetLayoutView="100" workbookViewId="0">
      <selection activeCell="H8" sqref="H8"/>
    </sheetView>
  </sheetViews>
  <sheetFormatPr defaultRowHeight="18.75" x14ac:dyDescent="0.3"/>
  <cols>
    <col min="1" max="1" width="80" style="276" bestFit="1" customWidth="1"/>
    <col min="2" max="2" width="22.83203125" style="296" bestFit="1" customWidth="1"/>
    <col min="3" max="256" width="9.33203125" style="276"/>
    <col min="257" max="257" width="100.33203125" style="276" customWidth="1"/>
    <col min="258" max="258" width="26.5" style="276" customWidth="1"/>
    <col min="259" max="512" width="9.33203125" style="276"/>
    <col min="513" max="513" width="100.33203125" style="276" customWidth="1"/>
    <col min="514" max="514" width="26.5" style="276" customWidth="1"/>
    <col min="515" max="768" width="9.33203125" style="276"/>
    <col min="769" max="769" width="100.33203125" style="276" customWidth="1"/>
    <col min="770" max="770" width="26.5" style="276" customWidth="1"/>
    <col min="771" max="1024" width="9.33203125" style="276"/>
    <col min="1025" max="1025" width="100.33203125" style="276" customWidth="1"/>
    <col min="1026" max="1026" width="26.5" style="276" customWidth="1"/>
    <col min="1027" max="1280" width="9.33203125" style="276"/>
    <col min="1281" max="1281" width="100.33203125" style="276" customWidth="1"/>
    <col min="1282" max="1282" width="26.5" style="276" customWidth="1"/>
    <col min="1283" max="1536" width="9.33203125" style="276"/>
    <col min="1537" max="1537" width="100.33203125" style="276" customWidth="1"/>
    <col min="1538" max="1538" width="26.5" style="276" customWidth="1"/>
    <col min="1539" max="1792" width="9.33203125" style="276"/>
    <col min="1793" max="1793" width="100.33203125" style="276" customWidth="1"/>
    <col min="1794" max="1794" width="26.5" style="276" customWidth="1"/>
    <col min="1795" max="2048" width="9.33203125" style="276"/>
    <col min="2049" max="2049" width="100.33203125" style="276" customWidth="1"/>
    <col min="2050" max="2050" width="26.5" style="276" customWidth="1"/>
    <col min="2051" max="2304" width="9.33203125" style="276"/>
    <col min="2305" max="2305" width="100.33203125" style="276" customWidth="1"/>
    <col min="2306" max="2306" width="26.5" style="276" customWidth="1"/>
    <col min="2307" max="2560" width="9.33203125" style="276"/>
    <col min="2561" max="2561" width="100.33203125" style="276" customWidth="1"/>
    <col min="2562" max="2562" width="26.5" style="276" customWidth="1"/>
    <col min="2563" max="2816" width="9.33203125" style="276"/>
    <col min="2817" max="2817" width="100.33203125" style="276" customWidth="1"/>
    <col min="2818" max="2818" width="26.5" style="276" customWidth="1"/>
    <col min="2819" max="3072" width="9.33203125" style="276"/>
    <col min="3073" max="3073" width="100.33203125" style="276" customWidth="1"/>
    <col min="3074" max="3074" width="26.5" style="276" customWidth="1"/>
    <col min="3075" max="3328" width="9.33203125" style="276"/>
    <col min="3329" max="3329" width="100.33203125" style="276" customWidth="1"/>
    <col min="3330" max="3330" width="26.5" style="276" customWidth="1"/>
    <col min="3331" max="3584" width="9.33203125" style="276"/>
    <col min="3585" max="3585" width="100.33203125" style="276" customWidth="1"/>
    <col min="3586" max="3586" width="26.5" style="276" customWidth="1"/>
    <col min="3587" max="3840" width="9.33203125" style="276"/>
    <col min="3841" max="3841" width="100.33203125" style="276" customWidth="1"/>
    <col min="3842" max="3842" width="26.5" style="276" customWidth="1"/>
    <col min="3843" max="4096" width="9.33203125" style="276"/>
    <col min="4097" max="4097" width="100.33203125" style="276" customWidth="1"/>
    <col min="4098" max="4098" width="26.5" style="276" customWidth="1"/>
    <col min="4099" max="4352" width="9.33203125" style="276"/>
    <col min="4353" max="4353" width="100.33203125" style="276" customWidth="1"/>
    <col min="4354" max="4354" width="26.5" style="276" customWidth="1"/>
    <col min="4355" max="4608" width="9.33203125" style="276"/>
    <col min="4609" max="4609" width="100.33203125" style="276" customWidth="1"/>
    <col min="4610" max="4610" width="26.5" style="276" customWidth="1"/>
    <col min="4611" max="4864" width="9.33203125" style="276"/>
    <col min="4865" max="4865" width="100.33203125" style="276" customWidth="1"/>
    <col min="4866" max="4866" width="26.5" style="276" customWidth="1"/>
    <col min="4867" max="5120" width="9.33203125" style="276"/>
    <col min="5121" max="5121" width="100.33203125" style="276" customWidth="1"/>
    <col min="5122" max="5122" width="26.5" style="276" customWidth="1"/>
    <col min="5123" max="5376" width="9.33203125" style="276"/>
    <col min="5377" max="5377" width="100.33203125" style="276" customWidth="1"/>
    <col min="5378" max="5378" width="26.5" style="276" customWidth="1"/>
    <col min="5379" max="5632" width="9.33203125" style="276"/>
    <col min="5633" max="5633" width="100.33203125" style="276" customWidth="1"/>
    <col min="5634" max="5634" width="26.5" style="276" customWidth="1"/>
    <col min="5635" max="5888" width="9.33203125" style="276"/>
    <col min="5889" max="5889" width="100.33203125" style="276" customWidth="1"/>
    <col min="5890" max="5890" width="26.5" style="276" customWidth="1"/>
    <col min="5891" max="6144" width="9.33203125" style="276"/>
    <col min="6145" max="6145" width="100.33203125" style="276" customWidth="1"/>
    <col min="6146" max="6146" width="26.5" style="276" customWidth="1"/>
    <col min="6147" max="6400" width="9.33203125" style="276"/>
    <col min="6401" max="6401" width="100.33203125" style="276" customWidth="1"/>
    <col min="6402" max="6402" width="26.5" style="276" customWidth="1"/>
    <col min="6403" max="6656" width="9.33203125" style="276"/>
    <col min="6657" max="6657" width="100.33203125" style="276" customWidth="1"/>
    <col min="6658" max="6658" width="26.5" style="276" customWidth="1"/>
    <col min="6659" max="6912" width="9.33203125" style="276"/>
    <col min="6913" max="6913" width="100.33203125" style="276" customWidth="1"/>
    <col min="6914" max="6914" width="26.5" style="276" customWidth="1"/>
    <col min="6915" max="7168" width="9.33203125" style="276"/>
    <col min="7169" max="7169" width="100.33203125" style="276" customWidth="1"/>
    <col min="7170" max="7170" width="26.5" style="276" customWidth="1"/>
    <col min="7171" max="7424" width="9.33203125" style="276"/>
    <col min="7425" max="7425" width="100.33203125" style="276" customWidth="1"/>
    <col min="7426" max="7426" width="26.5" style="276" customWidth="1"/>
    <col min="7427" max="7680" width="9.33203125" style="276"/>
    <col min="7681" max="7681" width="100.33203125" style="276" customWidth="1"/>
    <col min="7682" max="7682" width="26.5" style="276" customWidth="1"/>
    <col min="7683" max="7936" width="9.33203125" style="276"/>
    <col min="7937" max="7937" width="100.33203125" style="276" customWidth="1"/>
    <col min="7938" max="7938" width="26.5" style="276" customWidth="1"/>
    <col min="7939" max="8192" width="9.33203125" style="276"/>
    <col min="8193" max="8193" width="100.33203125" style="276" customWidth="1"/>
    <col min="8194" max="8194" width="26.5" style="276" customWidth="1"/>
    <col min="8195" max="8448" width="9.33203125" style="276"/>
    <col min="8449" max="8449" width="100.33203125" style="276" customWidth="1"/>
    <col min="8450" max="8450" width="26.5" style="276" customWidth="1"/>
    <col min="8451" max="8704" width="9.33203125" style="276"/>
    <col min="8705" max="8705" width="100.33203125" style="276" customWidth="1"/>
    <col min="8706" max="8706" width="26.5" style="276" customWidth="1"/>
    <col min="8707" max="8960" width="9.33203125" style="276"/>
    <col min="8961" max="8961" width="100.33203125" style="276" customWidth="1"/>
    <col min="8962" max="8962" width="26.5" style="276" customWidth="1"/>
    <col min="8963" max="9216" width="9.33203125" style="276"/>
    <col min="9217" max="9217" width="100.33203125" style="276" customWidth="1"/>
    <col min="9218" max="9218" width="26.5" style="276" customWidth="1"/>
    <col min="9219" max="9472" width="9.33203125" style="276"/>
    <col min="9473" max="9473" width="100.33203125" style="276" customWidth="1"/>
    <col min="9474" max="9474" width="26.5" style="276" customWidth="1"/>
    <col min="9475" max="9728" width="9.33203125" style="276"/>
    <col min="9729" max="9729" width="100.33203125" style="276" customWidth="1"/>
    <col min="9730" max="9730" width="26.5" style="276" customWidth="1"/>
    <col min="9731" max="9984" width="9.33203125" style="276"/>
    <col min="9985" max="9985" width="100.33203125" style="276" customWidth="1"/>
    <col min="9986" max="9986" width="26.5" style="276" customWidth="1"/>
    <col min="9987" max="10240" width="9.33203125" style="276"/>
    <col min="10241" max="10241" width="100.33203125" style="276" customWidth="1"/>
    <col min="10242" max="10242" width="26.5" style="276" customWidth="1"/>
    <col min="10243" max="10496" width="9.33203125" style="276"/>
    <col min="10497" max="10497" width="100.33203125" style="276" customWidth="1"/>
    <col min="10498" max="10498" width="26.5" style="276" customWidth="1"/>
    <col min="10499" max="10752" width="9.33203125" style="276"/>
    <col min="10753" max="10753" width="100.33203125" style="276" customWidth="1"/>
    <col min="10754" max="10754" width="26.5" style="276" customWidth="1"/>
    <col min="10755" max="11008" width="9.33203125" style="276"/>
    <col min="11009" max="11009" width="100.33203125" style="276" customWidth="1"/>
    <col min="11010" max="11010" width="26.5" style="276" customWidth="1"/>
    <col min="11011" max="11264" width="9.33203125" style="276"/>
    <col min="11265" max="11265" width="100.33203125" style="276" customWidth="1"/>
    <col min="11266" max="11266" width="26.5" style="276" customWidth="1"/>
    <col min="11267" max="11520" width="9.33203125" style="276"/>
    <col min="11521" max="11521" width="100.33203125" style="276" customWidth="1"/>
    <col min="11522" max="11522" width="26.5" style="276" customWidth="1"/>
    <col min="11523" max="11776" width="9.33203125" style="276"/>
    <col min="11777" max="11777" width="100.33203125" style="276" customWidth="1"/>
    <col min="11778" max="11778" width="26.5" style="276" customWidth="1"/>
    <col min="11779" max="12032" width="9.33203125" style="276"/>
    <col min="12033" max="12033" width="100.33203125" style="276" customWidth="1"/>
    <col min="12034" max="12034" width="26.5" style="276" customWidth="1"/>
    <col min="12035" max="12288" width="9.33203125" style="276"/>
    <col min="12289" max="12289" width="100.33203125" style="276" customWidth="1"/>
    <col min="12290" max="12290" width="26.5" style="276" customWidth="1"/>
    <col min="12291" max="12544" width="9.33203125" style="276"/>
    <col min="12545" max="12545" width="100.33203125" style="276" customWidth="1"/>
    <col min="12546" max="12546" width="26.5" style="276" customWidth="1"/>
    <col min="12547" max="12800" width="9.33203125" style="276"/>
    <col min="12801" max="12801" width="100.33203125" style="276" customWidth="1"/>
    <col min="12802" max="12802" width="26.5" style="276" customWidth="1"/>
    <col min="12803" max="13056" width="9.33203125" style="276"/>
    <col min="13057" max="13057" width="100.33203125" style="276" customWidth="1"/>
    <col min="13058" max="13058" width="26.5" style="276" customWidth="1"/>
    <col min="13059" max="13312" width="9.33203125" style="276"/>
    <col min="13313" max="13313" width="100.33203125" style="276" customWidth="1"/>
    <col min="13314" max="13314" width="26.5" style="276" customWidth="1"/>
    <col min="13315" max="13568" width="9.33203125" style="276"/>
    <col min="13569" max="13569" width="100.33203125" style="276" customWidth="1"/>
    <col min="13570" max="13570" width="26.5" style="276" customWidth="1"/>
    <col min="13571" max="13824" width="9.33203125" style="276"/>
    <col min="13825" max="13825" width="100.33203125" style="276" customWidth="1"/>
    <col min="13826" max="13826" width="26.5" style="276" customWidth="1"/>
    <col min="13827" max="14080" width="9.33203125" style="276"/>
    <col min="14081" max="14081" width="100.33203125" style="276" customWidth="1"/>
    <col min="14082" max="14082" width="26.5" style="276" customWidth="1"/>
    <col min="14083" max="14336" width="9.33203125" style="276"/>
    <col min="14337" max="14337" width="100.33203125" style="276" customWidth="1"/>
    <col min="14338" max="14338" width="26.5" style="276" customWidth="1"/>
    <col min="14339" max="14592" width="9.33203125" style="276"/>
    <col min="14593" max="14593" width="100.33203125" style="276" customWidth="1"/>
    <col min="14594" max="14594" width="26.5" style="276" customWidth="1"/>
    <col min="14595" max="14848" width="9.33203125" style="276"/>
    <col min="14849" max="14849" width="100.33203125" style="276" customWidth="1"/>
    <col min="14850" max="14850" width="26.5" style="276" customWidth="1"/>
    <col min="14851" max="15104" width="9.33203125" style="276"/>
    <col min="15105" max="15105" width="100.33203125" style="276" customWidth="1"/>
    <col min="15106" max="15106" width="26.5" style="276" customWidth="1"/>
    <col min="15107" max="15360" width="9.33203125" style="276"/>
    <col min="15361" max="15361" width="100.33203125" style="276" customWidth="1"/>
    <col min="15362" max="15362" width="26.5" style="276" customWidth="1"/>
    <col min="15363" max="15616" width="9.33203125" style="276"/>
    <col min="15617" max="15617" width="100.33203125" style="276" customWidth="1"/>
    <col min="15618" max="15618" width="26.5" style="276" customWidth="1"/>
    <col min="15619" max="15872" width="9.33203125" style="276"/>
    <col min="15873" max="15873" width="100.33203125" style="276" customWidth="1"/>
    <col min="15874" max="15874" width="26.5" style="276" customWidth="1"/>
    <col min="15875" max="16128" width="9.33203125" style="276"/>
    <col min="16129" max="16129" width="100.33203125" style="276" customWidth="1"/>
    <col min="16130" max="16130" width="26.5" style="276" customWidth="1"/>
    <col min="16131" max="16384" width="9.33203125" style="276"/>
  </cols>
  <sheetData>
    <row r="1" spans="1:13" x14ac:dyDescent="0.3">
      <c r="A1" s="499" t="s">
        <v>877</v>
      </c>
      <c r="B1" s="499"/>
      <c r="C1" s="274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x14ac:dyDescent="0.3">
      <c r="A2" s="277"/>
      <c r="B2" s="277"/>
      <c r="C2" s="274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3" x14ac:dyDescent="0.3">
      <c r="A3" s="277"/>
      <c r="B3" s="277"/>
      <c r="C3" s="274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 x14ac:dyDescent="0.3">
      <c r="A4" s="278"/>
      <c r="B4" s="278"/>
      <c r="C4" s="278"/>
    </row>
    <row r="5" spans="1:13" s="281" customFormat="1" x14ac:dyDescent="0.3">
      <c r="A5" s="483" t="s">
        <v>834</v>
      </c>
      <c r="B5" s="483"/>
      <c r="C5" s="274"/>
      <c r="D5" s="275"/>
      <c r="E5" s="279"/>
      <c r="F5" s="279"/>
      <c r="G5" s="280"/>
      <c r="H5" s="280"/>
    </row>
    <row r="6" spans="1:13" s="281" customFormat="1" x14ac:dyDescent="0.3">
      <c r="A6" s="483" t="str">
        <f>'[1]Óvoda    7. sz. mell'!A2:F2</f>
        <v>2016.évi költségvetési beszámoló</v>
      </c>
      <c r="B6" s="483"/>
      <c r="C6" s="274"/>
      <c r="D6" s="279"/>
      <c r="E6" s="279"/>
      <c r="F6" s="279"/>
      <c r="G6" s="280"/>
      <c r="H6" s="280"/>
    </row>
    <row r="7" spans="1:13" s="281" customFormat="1" x14ac:dyDescent="0.3">
      <c r="A7" s="500" t="s">
        <v>456</v>
      </c>
      <c r="B7" s="500"/>
      <c r="C7" s="282"/>
      <c r="D7" s="279"/>
      <c r="E7" s="279"/>
      <c r="F7" s="279"/>
      <c r="G7" s="280"/>
      <c r="H7" s="280"/>
    </row>
    <row r="8" spans="1:13" s="281" customFormat="1" x14ac:dyDescent="0.3">
      <c r="A8" s="283"/>
      <c r="B8" s="283"/>
      <c r="C8" s="282"/>
      <c r="D8" s="279"/>
      <c r="E8" s="279"/>
      <c r="F8" s="279"/>
      <c r="G8" s="280"/>
      <c r="H8" s="280"/>
    </row>
    <row r="9" spans="1:13" s="281" customFormat="1" ht="19.5" thickBot="1" x14ac:dyDescent="0.35">
      <c r="A9" s="279"/>
      <c r="B9" s="284"/>
      <c r="C9" s="279"/>
      <c r="D9" s="279"/>
      <c r="E9" s="279"/>
      <c r="F9" s="279"/>
      <c r="G9" s="280"/>
      <c r="H9" s="280"/>
    </row>
    <row r="10" spans="1:13" ht="19.5" thickBot="1" x14ac:dyDescent="0.35">
      <c r="A10" s="285" t="s">
        <v>457</v>
      </c>
      <c r="B10" s="286" t="s">
        <v>458</v>
      </c>
    </row>
    <row r="11" spans="1:13" x14ac:dyDescent="0.3">
      <c r="A11" s="501" t="s">
        <v>459</v>
      </c>
      <c r="B11" s="287" t="s">
        <v>460</v>
      </c>
    </row>
    <row r="12" spans="1:13" x14ac:dyDescent="0.3">
      <c r="A12" s="502"/>
      <c r="B12" s="288" t="s">
        <v>461</v>
      </c>
    </row>
    <row r="13" spans="1:13" ht="24.95" customHeight="1" x14ac:dyDescent="0.3">
      <c r="A13" s="289" t="s">
        <v>462</v>
      </c>
      <c r="B13" s="290"/>
    </row>
    <row r="14" spans="1:13" ht="24.95" customHeight="1" x14ac:dyDescent="0.3">
      <c r="A14" s="289" t="s">
        <v>463</v>
      </c>
      <c r="B14" s="290"/>
    </row>
    <row r="15" spans="1:13" ht="24.95" customHeight="1" x14ac:dyDescent="0.3">
      <c r="A15" s="289" t="s">
        <v>464</v>
      </c>
      <c r="B15" s="290"/>
    </row>
    <row r="16" spans="1:13" ht="24.95" customHeight="1" x14ac:dyDescent="0.3">
      <c r="A16" s="289" t="s">
        <v>465</v>
      </c>
      <c r="B16" s="290"/>
    </row>
    <row r="17" spans="1:2" ht="24.95" customHeight="1" x14ac:dyDescent="0.3">
      <c r="A17" s="289" t="s">
        <v>466</v>
      </c>
      <c r="B17" s="290">
        <v>78327</v>
      </c>
    </row>
    <row r="18" spans="1:2" ht="24.95" customHeight="1" x14ac:dyDescent="0.3">
      <c r="A18" s="289" t="s">
        <v>467</v>
      </c>
      <c r="B18" s="290"/>
    </row>
    <row r="19" spans="1:2" ht="24.95" customHeight="1" x14ac:dyDescent="0.3">
      <c r="A19" s="289" t="s">
        <v>468</v>
      </c>
      <c r="B19" s="290">
        <v>35000</v>
      </c>
    </row>
    <row r="20" spans="1:2" ht="24.95" customHeight="1" x14ac:dyDescent="0.3">
      <c r="A20" s="289" t="s">
        <v>469</v>
      </c>
      <c r="B20" s="290"/>
    </row>
    <row r="21" spans="1:2" ht="24.95" customHeight="1" x14ac:dyDescent="0.3">
      <c r="A21" s="289" t="s">
        <v>470</v>
      </c>
      <c r="B21" s="290"/>
    </row>
    <row r="22" spans="1:2" ht="24.95" customHeight="1" x14ac:dyDescent="0.3">
      <c r="A22" s="289" t="s">
        <v>471</v>
      </c>
      <c r="B22" s="290"/>
    </row>
    <row r="23" spans="1:2" ht="24.95" customHeight="1" x14ac:dyDescent="0.3">
      <c r="A23" s="289" t="s">
        <v>472</v>
      </c>
      <c r="B23" s="290"/>
    </row>
    <row r="24" spans="1:2" ht="24.95" customHeight="1" x14ac:dyDescent="0.3">
      <c r="A24" s="289" t="s">
        <v>473</v>
      </c>
      <c r="B24" s="290"/>
    </row>
    <row r="25" spans="1:2" ht="24.95" customHeight="1" x14ac:dyDescent="0.3">
      <c r="A25" s="289" t="s">
        <v>474</v>
      </c>
      <c r="B25" s="290">
        <v>20257</v>
      </c>
    </row>
    <row r="26" spans="1:2" ht="24.95" customHeight="1" x14ac:dyDescent="0.3">
      <c r="A26" s="289" t="s">
        <v>475</v>
      </c>
      <c r="B26" s="290"/>
    </row>
    <row r="27" spans="1:2" ht="24.95" customHeight="1" x14ac:dyDescent="0.3">
      <c r="A27" s="289" t="s">
        <v>476</v>
      </c>
      <c r="B27" s="290"/>
    </row>
    <row r="28" spans="1:2" ht="24.95" customHeight="1" x14ac:dyDescent="0.3">
      <c r="A28" s="291" t="s">
        <v>477</v>
      </c>
      <c r="B28" s="497"/>
    </row>
    <row r="29" spans="1:2" ht="24.95" customHeight="1" thickBot="1" x14ac:dyDescent="0.35">
      <c r="A29" s="292"/>
      <c r="B29" s="498"/>
    </row>
    <row r="30" spans="1:2" x14ac:dyDescent="0.3">
      <c r="A30" s="293"/>
      <c r="B30" s="294"/>
    </row>
    <row r="31" spans="1:2" x14ac:dyDescent="0.3">
      <c r="A31" s="293"/>
      <c r="B31" s="295"/>
    </row>
  </sheetData>
  <sheetProtection selectLockedCells="1" selectUnlockedCells="1"/>
  <mergeCells count="6">
    <mergeCell ref="B28:B29"/>
    <mergeCell ref="A1:B1"/>
    <mergeCell ref="A5:B5"/>
    <mergeCell ref="A6:B6"/>
    <mergeCell ref="A7:B7"/>
    <mergeCell ref="A11:A12"/>
  </mergeCells>
  <pageMargins left="0.59055118110236227" right="0.19685039370078741" top="1.0629921259842521" bottom="1.0629921259842521" header="0.78740157480314965" footer="0.78740157480314965"/>
  <pageSetup paperSize="9" firstPageNumber="0" orientation="portrait" horizontalDpi="300" verticalDpi="300" r:id="rId1"/>
  <headerFooter alignWithMargins="0">
    <oddHeader>&amp;C&amp;"Times New Roman,Normál"&amp;12&amp;A</oddHeader>
    <oddFooter>&amp;C&amp;"Times New Roman,Normál"&amp;12Oldal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workbookViewId="0">
      <selection activeCell="I7" sqref="I7"/>
    </sheetView>
  </sheetViews>
  <sheetFormatPr defaultRowHeight="12.75" x14ac:dyDescent="0.2"/>
  <cols>
    <col min="1" max="1" width="6.83203125" style="189" customWidth="1"/>
    <col min="2" max="2" width="48" style="59" bestFit="1" customWidth="1"/>
    <col min="3" max="8" width="12.83203125" style="59" customWidth="1"/>
    <col min="9" max="9" width="13.83203125" style="59" customWidth="1"/>
    <col min="10" max="256" width="9.33203125" style="59"/>
    <col min="257" max="257" width="6.83203125" style="59" customWidth="1"/>
    <col min="258" max="258" width="48" style="59" bestFit="1" customWidth="1"/>
    <col min="259" max="264" width="12.83203125" style="59" customWidth="1"/>
    <col min="265" max="265" width="13.83203125" style="59" customWidth="1"/>
    <col min="266" max="512" width="9.33203125" style="59"/>
    <col min="513" max="513" width="6.83203125" style="59" customWidth="1"/>
    <col min="514" max="514" width="48" style="59" bestFit="1" customWidth="1"/>
    <col min="515" max="520" width="12.83203125" style="59" customWidth="1"/>
    <col min="521" max="521" width="13.83203125" style="59" customWidth="1"/>
    <col min="522" max="768" width="9.33203125" style="59"/>
    <col min="769" max="769" width="6.83203125" style="59" customWidth="1"/>
    <col min="770" max="770" width="48" style="59" bestFit="1" customWidth="1"/>
    <col min="771" max="776" width="12.83203125" style="59" customWidth="1"/>
    <col min="777" max="777" width="13.83203125" style="59" customWidth="1"/>
    <col min="778" max="1024" width="9.33203125" style="59"/>
    <col min="1025" max="1025" width="6.83203125" style="59" customWidth="1"/>
    <col min="1026" max="1026" width="48" style="59" bestFit="1" customWidth="1"/>
    <col min="1027" max="1032" width="12.83203125" style="59" customWidth="1"/>
    <col min="1033" max="1033" width="13.83203125" style="59" customWidth="1"/>
    <col min="1034" max="1280" width="9.33203125" style="59"/>
    <col min="1281" max="1281" width="6.83203125" style="59" customWidth="1"/>
    <col min="1282" max="1282" width="48" style="59" bestFit="1" customWidth="1"/>
    <col min="1283" max="1288" width="12.83203125" style="59" customWidth="1"/>
    <col min="1289" max="1289" width="13.83203125" style="59" customWidth="1"/>
    <col min="1290" max="1536" width="9.33203125" style="59"/>
    <col min="1537" max="1537" width="6.83203125" style="59" customWidth="1"/>
    <col min="1538" max="1538" width="48" style="59" bestFit="1" customWidth="1"/>
    <col min="1539" max="1544" width="12.83203125" style="59" customWidth="1"/>
    <col min="1545" max="1545" width="13.83203125" style="59" customWidth="1"/>
    <col min="1546" max="1792" width="9.33203125" style="59"/>
    <col min="1793" max="1793" width="6.83203125" style="59" customWidth="1"/>
    <col min="1794" max="1794" width="48" style="59" bestFit="1" customWidth="1"/>
    <col min="1795" max="1800" width="12.83203125" style="59" customWidth="1"/>
    <col min="1801" max="1801" width="13.83203125" style="59" customWidth="1"/>
    <col min="1802" max="2048" width="9.33203125" style="59"/>
    <col min="2049" max="2049" width="6.83203125" style="59" customWidth="1"/>
    <col min="2050" max="2050" width="48" style="59" bestFit="1" customWidth="1"/>
    <col min="2051" max="2056" width="12.83203125" style="59" customWidth="1"/>
    <col min="2057" max="2057" width="13.83203125" style="59" customWidth="1"/>
    <col min="2058" max="2304" width="9.33203125" style="59"/>
    <col min="2305" max="2305" width="6.83203125" style="59" customWidth="1"/>
    <col min="2306" max="2306" width="48" style="59" bestFit="1" customWidth="1"/>
    <col min="2307" max="2312" width="12.83203125" style="59" customWidth="1"/>
    <col min="2313" max="2313" width="13.83203125" style="59" customWidth="1"/>
    <col min="2314" max="2560" width="9.33203125" style="59"/>
    <col min="2561" max="2561" width="6.83203125" style="59" customWidth="1"/>
    <col min="2562" max="2562" width="48" style="59" bestFit="1" customWidth="1"/>
    <col min="2563" max="2568" width="12.83203125" style="59" customWidth="1"/>
    <col min="2569" max="2569" width="13.83203125" style="59" customWidth="1"/>
    <col min="2570" max="2816" width="9.33203125" style="59"/>
    <col min="2817" max="2817" width="6.83203125" style="59" customWidth="1"/>
    <col min="2818" max="2818" width="48" style="59" bestFit="1" customWidth="1"/>
    <col min="2819" max="2824" width="12.83203125" style="59" customWidth="1"/>
    <col min="2825" max="2825" width="13.83203125" style="59" customWidth="1"/>
    <col min="2826" max="3072" width="9.33203125" style="59"/>
    <col min="3073" max="3073" width="6.83203125" style="59" customWidth="1"/>
    <col min="3074" max="3074" width="48" style="59" bestFit="1" customWidth="1"/>
    <col min="3075" max="3080" width="12.83203125" style="59" customWidth="1"/>
    <col min="3081" max="3081" width="13.83203125" style="59" customWidth="1"/>
    <col min="3082" max="3328" width="9.33203125" style="59"/>
    <col min="3329" max="3329" width="6.83203125" style="59" customWidth="1"/>
    <col min="3330" max="3330" width="48" style="59" bestFit="1" customWidth="1"/>
    <col min="3331" max="3336" width="12.83203125" style="59" customWidth="1"/>
    <col min="3337" max="3337" width="13.83203125" style="59" customWidth="1"/>
    <col min="3338" max="3584" width="9.33203125" style="59"/>
    <col min="3585" max="3585" width="6.83203125" style="59" customWidth="1"/>
    <col min="3586" max="3586" width="48" style="59" bestFit="1" customWidth="1"/>
    <col min="3587" max="3592" width="12.83203125" style="59" customWidth="1"/>
    <col min="3593" max="3593" width="13.83203125" style="59" customWidth="1"/>
    <col min="3594" max="3840" width="9.33203125" style="59"/>
    <col min="3841" max="3841" width="6.83203125" style="59" customWidth="1"/>
    <col min="3842" max="3842" width="48" style="59" bestFit="1" customWidth="1"/>
    <col min="3843" max="3848" width="12.83203125" style="59" customWidth="1"/>
    <col min="3849" max="3849" width="13.83203125" style="59" customWidth="1"/>
    <col min="3850" max="4096" width="9.33203125" style="59"/>
    <col min="4097" max="4097" width="6.83203125" style="59" customWidth="1"/>
    <col min="4098" max="4098" width="48" style="59" bestFit="1" customWidth="1"/>
    <col min="4099" max="4104" width="12.83203125" style="59" customWidth="1"/>
    <col min="4105" max="4105" width="13.83203125" style="59" customWidth="1"/>
    <col min="4106" max="4352" width="9.33203125" style="59"/>
    <col min="4353" max="4353" width="6.83203125" style="59" customWidth="1"/>
    <col min="4354" max="4354" width="48" style="59" bestFit="1" customWidth="1"/>
    <col min="4355" max="4360" width="12.83203125" style="59" customWidth="1"/>
    <col min="4361" max="4361" width="13.83203125" style="59" customWidth="1"/>
    <col min="4362" max="4608" width="9.33203125" style="59"/>
    <col min="4609" max="4609" width="6.83203125" style="59" customWidth="1"/>
    <col min="4610" max="4610" width="48" style="59" bestFit="1" customWidth="1"/>
    <col min="4611" max="4616" width="12.83203125" style="59" customWidth="1"/>
    <col min="4617" max="4617" width="13.83203125" style="59" customWidth="1"/>
    <col min="4618" max="4864" width="9.33203125" style="59"/>
    <col min="4865" max="4865" width="6.83203125" style="59" customWidth="1"/>
    <col min="4866" max="4866" width="48" style="59" bestFit="1" customWidth="1"/>
    <col min="4867" max="4872" width="12.83203125" style="59" customWidth="1"/>
    <col min="4873" max="4873" width="13.83203125" style="59" customWidth="1"/>
    <col min="4874" max="5120" width="9.33203125" style="59"/>
    <col min="5121" max="5121" width="6.83203125" style="59" customWidth="1"/>
    <col min="5122" max="5122" width="48" style="59" bestFit="1" customWidth="1"/>
    <col min="5123" max="5128" width="12.83203125" style="59" customWidth="1"/>
    <col min="5129" max="5129" width="13.83203125" style="59" customWidth="1"/>
    <col min="5130" max="5376" width="9.33203125" style="59"/>
    <col min="5377" max="5377" width="6.83203125" style="59" customWidth="1"/>
    <col min="5378" max="5378" width="48" style="59" bestFit="1" customWidth="1"/>
    <col min="5379" max="5384" width="12.83203125" style="59" customWidth="1"/>
    <col min="5385" max="5385" width="13.83203125" style="59" customWidth="1"/>
    <col min="5386" max="5632" width="9.33203125" style="59"/>
    <col min="5633" max="5633" width="6.83203125" style="59" customWidth="1"/>
    <col min="5634" max="5634" width="48" style="59" bestFit="1" customWidth="1"/>
    <col min="5635" max="5640" width="12.83203125" style="59" customWidth="1"/>
    <col min="5641" max="5641" width="13.83203125" style="59" customWidth="1"/>
    <col min="5642" max="5888" width="9.33203125" style="59"/>
    <col min="5889" max="5889" width="6.83203125" style="59" customWidth="1"/>
    <col min="5890" max="5890" width="48" style="59" bestFit="1" customWidth="1"/>
    <col min="5891" max="5896" width="12.83203125" style="59" customWidth="1"/>
    <col min="5897" max="5897" width="13.83203125" style="59" customWidth="1"/>
    <col min="5898" max="6144" width="9.33203125" style="59"/>
    <col min="6145" max="6145" width="6.83203125" style="59" customWidth="1"/>
    <col min="6146" max="6146" width="48" style="59" bestFit="1" customWidth="1"/>
    <col min="6147" max="6152" width="12.83203125" style="59" customWidth="1"/>
    <col min="6153" max="6153" width="13.83203125" style="59" customWidth="1"/>
    <col min="6154" max="6400" width="9.33203125" style="59"/>
    <col min="6401" max="6401" width="6.83203125" style="59" customWidth="1"/>
    <col min="6402" max="6402" width="48" style="59" bestFit="1" customWidth="1"/>
    <col min="6403" max="6408" width="12.83203125" style="59" customWidth="1"/>
    <col min="6409" max="6409" width="13.83203125" style="59" customWidth="1"/>
    <col min="6410" max="6656" width="9.33203125" style="59"/>
    <col min="6657" max="6657" width="6.83203125" style="59" customWidth="1"/>
    <col min="6658" max="6658" width="48" style="59" bestFit="1" customWidth="1"/>
    <col min="6659" max="6664" width="12.83203125" style="59" customWidth="1"/>
    <col min="6665" max="6665" width="13.83203125" style="59" customWidth="1"/>
    <col min="6666" max="6912" width="9.33203125" style="59"/>
    <col min="6913" max="6913" width="6.83203125" style="59" customWidth="1"/>
    <col min="6914" max="6914" width="48" style="59" bestFit="1" customWidth="1"/>
    <col min="6915" max="6920" width="12.83203125" style="59" customWidth="1"/>
    <col min="6921" max="6921" width="13.83203125" style="59" customWidth="1"/>
    <col min="6922" max="7168" width="9.33203125" style="59"/>
    <col min="7169" max="7169" width="6.83203125" style="59" customWidth="1"/>
    <col min="7170" max="7170" width="48" style="59" bestFit="1" customWidth="1"/>
    <col min="7171" max="7176" width="12.83203125" style="59" customWidth="1"/>
    <col min="7177" max="7177" width="13.83203125" style="59" customWidth="1"/>
    <col min="7178" max="7424" width="9.33203125" style="59"/>
    <col min="7425" max="7425" width="6.83203125" style="59" customWidth="1"/>
    <col min="7426" max="7426" width="48" style="59" bestFit="1" customWidth="1"/>
    <col min="7427" max="7432" width="12.83203125" style="59" customWidth="1"/>
    <col min="7433" max="7433" width="13.83203125" style="59" customWidth="1"/>
    <col min="7434" max="7680" width="9.33203125" style="59"/>
    <col min="7681" max="7681" width="6.83203125" style="59" customWidth="1"/>
    <col min="7682" max="7682" width="48" style="59" bestFit="1" customWidth="1"/>
    <col min="7683" max="7688" width="12.83203125" style="59" customWidth="1"/>
    <col min="7689" max="7689" width="13.83203125" style="59" customWidth="1"/>
    <col min="7690" max="7936" width="9.33203125" style="59"/>
    <col min="7937" max="7937" width="6.83203125" style="59" customWidth="1"/>
    <col min="7938" max="7938" width="48" style="59" bestFit="1" customWidth="1"/>
    <col min="7939" max="7944" width="12.83203125" style="59" customWidth="1"/>
    <col min="7945" max="7945" width="13.83203125" style="59" customWidth="1"/>
    <col min="7946" max="8192" width="9.33203125" style="59"/>
    <col min="8193" max="8193" width="6.83203125" style="59" customWidth="1"/>
    <col min="8194" max="8194" width="48" style="59" bestFit="1" customWidth="1"/>
    <col min="8195" max="8200" width="12.83203125" style="59" customWidth="1"/>
    <col min="8201" max="8201" width="13.83203125" style="59" customWidth="1"/>
    <col min="8202" max="8448" width="9.33203125" style="59"/>
    <col min="8449" max="8449" width="6.83203125" style="59" customWidth="1"/>
    <col min="8450" max="8450" width="48" style="59" bestFit="1" customWidth="1"/>
    <col min="8451" max="8456" width="12.83203125" style="59" customWidth="1"/>
    <col min="8457" max="8457" width="13.83203125" style="59" customWidth="1"/>
    <col min="8458" max="8704" width="9.33203125" style="59"/>
    <col min="8705" max="8705" width="6.83203125" style="59" customWidth="1"/>
    <col min="8706" max="8706" width="48" style="59" bestFit="1" customWidth="1"/>
    <col min="8707" max="8712" width="12.83203125" style="59" customWidth="1"/>
    <col min="8713" max="8713" width="13.83203125" style="59" customWidth="1"/>
    <col min="8714" max="8960" width="9.33203125" style="59"/>
    <col min="8961" max="8961" width="6.83203125" style="59" customWidth="1"/>
    <col min="8962" max="8962" width="48" style="59" bestFit="1" customWidth="1"/>
    <col min="8963" max="8968" width="12.83203125" style="59" customWidth="1"/>
    <col min="8969" max="8969" width="13.83203125" style="59" customWidth="1"/>
    <col min="8970" max="9216" width="9.33203125" style="59"/>
    <col min="9217" max="9217" width="6.83203125" style="59" customWidth="1"/>
    <col min="9218" max="9218" width="48" style="59" bestFit="1" customWidth="1"/>
    <col min="9219" max="9224" width="12.83203125" style="59" customWidth="1"/>
    <col min="9225" max="9225" width="13.83203125" style="59" customWidth="1"/>
    <col min="9226" max="9472" width="9.33203125" style="59"/>
    <col min="9473" max="9473" width="6.83203125" style="59" customWidth="1"/>
    <col min="9474" max="9474" width="48" style="59" bestFit="1" customWidth="1"/>
    <col min="9475" max="9480" width="12.83203125" style="59" customWidth="1"/>
    <col min="9481" max="9481" width="13.83203125" style="59" customWidth="1"/>
    <col min="9482" max="9728" width="9.33203125" style="59"/>
    <col min="9729" max="9729" width="6.83203125" style="59" customWidth="1"/>
    <col min="9730" max="9730" width="48" style="59" bestFit="1" customWidth="1"/>
    <col min="9731" max="9736" width="12.83203125" style="59" customWidth="1"/>
    <col min="9737" max="9737" width="13.83203125" style="59" customWidth="1"/>
    <col min="9738" max="9984" width="9.33203125" style="59"/>
    <col min="9985" max="9985" width="6.83203125" style="59" customWidth="1"/>
    <col min="9986" max="9986" width="48" style="59" bestFit="1" customWidth="1"/>
    <col min="9987" max="9992" width="12.83203125" style="59" customWidth="1"/>
    <col min="9993" max="9993" width="13.83203125" style="59" customWidth="1"/>
    <col min="9994" max="10240" width="9.33203125" style="59"/>
    <col min="10241" max="10241" width="6.83203125" style="59" customWidth="1"/>
    <col min="10242" max="10242" width="48" style="59" bestFit="1" customWidth="1"/>
    <col min="10243" max="10248" width="12.83203125" style="59" customWidth="1"/>
    <col min="10249" max="10249" width="13.83203125" style="59" customWidth="1"/>
    <col min="10250" max="10496" width="9.33203125" style="59"/>
    <col min="10497" max="10497" width="6.83203125" style="59" customWidth="1"/>
    <col min="10498" max="10498" width="48" style="59" bestFit="1" customWidth="1"/>
    <col min="10499" max="10504" width="12.83203125" style="59" customWidth="1"/>
    <col min="10505" max="10505" width="13.83203125" style="59" customWidth="1"/>
    <col min="10506" max="10752" width="9.33203125" style="59"/>
    <col min="10753" max="10753" width="6.83203125" style="59" customWidth="1"/>
    <col min="10754" max="10754" width="48" style="59" bestFit="1" customWidth="1"/>
    <col min="10755" max="10760" width="12.83203125" style="59" customWidth="1"/>
    <col min="10761" max="10761" width="13.83203125" style="59" customWidth="1"/>
    <col min="10762" max="11008" width="9.33203125" style="59"/>
    <col min="11009" max="11009" width="6.83203125" style="59" customWidth="1"/>
    <col min="11010" max="11010" width="48" style="59" bestFit="1" customWidth="1"/>
    <col min="11011" max="11016" width="12.83203125" style="59" customWidth="1"/>
    <col min="11017" max="11017" width="13.83203125" style="59" customWidth="1"/>
    <col min="11018" max="11264" width="9.33203125" style="59"/>
    <col min="11265" max="11265" width="6.83203125" style="59" customWidth="1"/>
    <col min="11266" max="11266" width="48" style="59" bestFit="1" customWidth="1"/>
    <col min="11267" max="11272" width="12.83203125" style="59" customWidth="1"/>
    <col min="11273" max="11273" width="13.83203125" style="59" customWidth="1"/>
    <col min="11274" max="11520" width="9.33203125" style="59"/>
    <col min="11521" max="11521" width="6.83203125" style="59" customWidth="1"/>
    <col min="11522" max="11522" width="48" style="59" bestFit="1" customWidth="1"/>
    <col min="11523" max="11528" width="12.83203125" style="59" customWidth="1"/>
    <col min="11529" max="11529" width="13.83203125" style="59" customWidth="1"/>
    <col min="11530" max="11776" width="9.33203125" style="59"/>
    <col min="11777" max="11777" width="6.83203125" style="59" customWidth="1"/>
    <col min="11778" max="11778" width="48" style="59" bestFit="1" customWidth="1"/>
    <col min="11779" max="11784" width="12.83203125" style="59" customWidth="1"/>
    <col min="11785" max="11785" width="13.83203125" style="59" customWidth="1"/>
    <col min="11786" max="12032" width="9.33203125" style="59"/>
    <col min="12033" max="12033" width="6.83203125" style="59" customWidth="1"/>
    <col min="12034" max="12034" width="48" style="59" bestFit="1" customWidth="1"/>
    <col min="12035" max="12040" width="12.83203125" style="59" customWidth="1"/>
    <col min="12041" max="12041" width="13.83203125" style="59" customWidth="1"/>
    <col min="12042" max="12288" width="9.33203125" style="59"/>
    <col min="12289" max="12289" width="6.83203125" style="59" customWidth="1"/>
    <col min="12290" max="12290" width="48" style="59" bestFit="1" customWidth="1"/>
    <col min="12291" max="12296" width="12.83203125" style="59" customWidth="1"/>
    <col min="12297" max="12297" width="13.83203125" style="59" customWidth="1"/>
    <col min="12298" max="12544" width="9.33203125" style="59"/>
    <col min="12545" max="12545" width="6.83203125" style="59" customWidth="1"/>
    <col min="12546" max="12546" width="48" style="59" bestFit="1" customWidth="1"/>
    <col min="12547" max="12552" width="12.83203125" style="59" customWidth="1"/>
    <col min="12553" max="12553" width="13.83203125" style="59" customWidth="1"/>
    <col min="12554" max="12800" width="9.33203125" style="59"/>
    <col min="12801" max="12801" width="6.83203125" style="59" customWidth="1"/>
    <col min="12802" max="12802" width="48" style="59" bestFit="1" customWidth="1"/>
    <col min="12803" max="12808" width="12.83203125" style="59" customWidth="1"/>
    <col min="12809" max="12809" width="13.83203125" style="59" customWidth="1"/>
    <col min="12810" max="13056" width="9.33203125" style="59"/>
    <col min="13057" max="13057" width="6.83203125" style="59" customWidth="1"/>
    <col min="13058" max="13058" width="48" style="59" bestFit="1" customWidth="1"/>
    <col min="13059" max="13064" width="12.83203125" style="59" customWidth="1"/>
    <col min="13065" max="13065" width="13.83203125" style="59" customWidth="1"/>
    <col min="13066" max="13312" width="9.33203125" style="59"/>
    <col min="13313" max="13313" width="6.83203125" style="59" customWidth="1"/>
    <col min="13314" max="13314" width="48" style="59" bestFit="1" customWidth="1"/>
    <col min="13315" max="13320" width="12.83203125" style="59" customWidth="1"/>
    <col min="13321" max="13321" width="13.83203125" style="59" customWidth="1"/>
    <col min="13322" max="13568" width="9.33203125" style="59"/>
    <col min="13569" max="13569" width="6.83203125" style="59" customWidth="1"/>
    <col min="13570" max="13570" width="48" style="59" bestFit="1" customWidth="1"/>
    <col min="13571" max="13576" width="12.83203125" style="59" customWidth="1"/>
    <col min="13577" max="13577" width="13.83203125" style="59" customWidth="1"/>
    <col min="13578" max="13824" width="9.33203125" style="59"/>
    <col min="13825" max="13825" width="6.83203125" style="59" customWidth="1"/>
    <col min="13826" max="13826" width="48" style="59" bestFit="1" customWidth="1"/>
    <col min="13827" max="13832" width="12.83203125" style="59" customWidth="1"/>
    <col min="13833" max="13833" width="13.83203125" style="59" customWidth="1"/>
    <col min="13834" max="14080" width="9.33203125" style="59"/>
    <col min="14081" max="14081" width="6.83203125" style="59" customWidth="1"/>
    <col min="14082" max="14082" width="48" style="59" bestFit="1" customWidth="1"/>
    <col min="14083" max="14088" width="12.83203125" style="59" customWidth="1"/>
    <col min="14089" max="14089" width="13.83203125" style="59" customWidth="1"/>
    <col min="14090" max="14336" width="9.33203125" style="59"/>
    <col min="14337" max="14337" width="6.83203125" style="59" customWidth="1"/>
    <col min="14338" max="14338" width="48" style="59" bestFit="1" customWidth="1"/>
    <col min="14339" max="14344" width="12.83203125" style="59" customWidth="1"/>
    <col min="14345" max="14345" width="13.83203125" style="59" customWidth="1"/>
    <col min="14346" max="14592" width="9.33203125" style="59"/>
    <col min="14593" max="14593" width="6.83203125" style="59" customWidth="1"/>
    <col min="14594" max="14594" width="48" style="59" bestFit="1" customWidth="1"/>
    <col min="14595" max="14600" width="12.83203125" style="59" customWidth="1"/>
    <col min="14601" max="14601" width="13.83203125" style="59" customWidth="1"/>
    <col min="14602" max="14848" width="9.33203125" style="59"/>
    <col min="14849" max="14849" width="6.83203125" style="59" customWidth="1"/>
    <col min="14850" max="14850" width="48" style="59" bestFit="1" customWidth="1"/>
    <col min="14851" max="14856" width="12.83203125" style="59" customWidth="1"/>
    <col min="14857" max="14857" width="13.83203125" style="59" customWidth="1"/>
    <col min="14858" max="15104" width="9.33203125" style="59"/>
    <col min="15105" max="15105" width="6.83203125" style="59" customWidth="1"/>
    <col min="15106" max="15106" width="48" style="59" bestFit="1" customWidth="1"/>
    <col min="15107" max="15112" width="12.83203125" style="59" customWidth="1"/>
    <col min="15113" max="15113" width="13.83203125" style="59" customWidth="1"/>
    <col min="15114" max="15360" width="9.33203125" style="59"/>
    <col min="15361" max="15361" width="6.83203125" style="59" customWidth="1"/>
    <col min="15362" max="15362" width="48" style="59" bestFit="1" customWidth="1"/>
    <col min="15363" max="15368" width="12.83203125" style="59" customWidth="1"/>
    <col min="15369" max="15369" width="13.83203125" style="59" customWidth="1"/>
    <col min="15370" max="15616" width="9.33203125" style="59"/>
    <col min="15617" max="15617" width="6.83203125" style="59" customWidth="1"/>
    <col min="15618" max="15618" width="48" style="59" bestFit="1" customWidth="1"/>
    <col min="15619" max="15624" width="12.83203125" style="59" customWidth="1"/>
    <col min="15625" max="15625" width="13.83203125" style="59" customWidth="1"/>
    <col min="15626" max="15872" width="9.33203125" style="59"/>
    <col min="15873" max="15873" width="6.83203125" style="59" customWidth="1"/>
    <col min="15874" max="15874" width="48" style="59" bestFit="1" customWidth="1"/>
    <col min="15875" max="15880" width="12.83203125" style="59" customWidth="1"/>
    <col min="15881" max="15881" width="13.83203125" style="59" customWidth="1"/>
    <col min="15882" max="16128" width="9.33203125" style="59"/>
    <col min="16129" max="16129" width="6.83203125" style="59" customWidth="1"/>
    <col min="16130" max="16130" width="48" style="59" bestFit="1" customWidth="1"/>
    <col min="16131" max="16136" width="12.83203125" style="59" customWidth="1"/>
    <col min="16137" max="16137" width="13.83203125" style="59" customWidth="1"/>
    <col min="16138" max="16384" width="9.33203125" style="59"/>
  </cols>
  <sheetData>
    <row r="1" spans="1:256" x14ac:dyDescent="0.2">
      <c r="A1" s="504" t="s">
        <v>878</v>
      </c>
      <c r="B1" s="504"/>
      <c r="C1" s="504"/>
      <c r="D1" s="504"/>
      <c r="E1" s="504"/>
      <c r="F1" s="504"/>
      <c r="G1" s="504"/>
      <c r="H1" s="504"/>
      <c r="I1" s="504"/>
    </row>
    <row r="2" spans="1:256" x14ac:dyDescent="0.2">
      <c r="A2" s="297"/>
      <c r="B2" s="297"/>
      <c r="C2" s="297"/>
      <c r="D2" s="297"/>
      <c r="E2" s="297"/>
      <c r="F2" s="297"/>
      <c r="G2" s="297"/>
      <c r="H2" s="297"/>
      <c r="I2" s="297"/>
    </row>
    <row r="3" spans="1:256" x14ac:dyDescent="0.2">
      <c r="A3" s="505"/>
      <c r="B3" s="505"/>
      <c r="H3" s="506"/>
      <c r="I3" s="506"/>
    </row>
    <row r="4" spans="1:256" x14ac:dyDescent="0.2">
      <c r="A4" s="507" t="s">
        <v>872</v>
      </c>
      <c r="B4" s="507"/>
      <c r="C4" s="507"/>
      <c r="D4" s="507"/>
      <c r="E4" s="507"/>
      <c r="F4" s="507"/>
      <c r="G4" s="507"/>
      <c r="H4" s="507"/>
      <c r="I4" s="507"/>
    </row>
    <row r="5" spans="1:256" x14ac:dyDescent="0.2">
      <c r="A5" s="507" t="s">
        <v>478</v>
      </c>
      <c r="B5" s="507"/>
      <c r="C5" s="507"/>
      <c r="D5" s="507"/>
      <c r="E5" s="507"/>
      <c r="F5" s="507"/>
      <c r="G5" s="507"/>
      <c r="H5" s="507"/>
      <c r="I5" s="507"/>
    </row>
    <row r="6" spans="1:256" x14ac:dyDescent="0.2">
      <c r="A6" s="507" t="s">
        <v>479</v>
      </c>
      <c r="B6" s="507"/>
      <c r="C6" s="507"/>
      <c r="D6" s="507"/>
      <c r="E6" s="507"/>
      <c r="F6" s="507"/>
      <c r="G6" s="507"/>
      <c r="H6" s="507"/>
      <c r="I6" s="507"/>
    </row>
    <row r="7" spans="1:256" x14ac:dyDescent="0.2">
      <c r="A7" s="298"/>
      <c r="B7" s="298"/>
      <c r="C7" s="298"/>
      <c r="D7" s="298"/>
      <c r="E7" s="298"/>
      <c r="F7" s="298"/>
      <c r="G7" s="298"/>
      <c r="H7" s="298"/>
      <c r="I7" s="298"/>
    </row>
    <row r="8" spans="1:256" x14ac:dyDescent="0.2">
      <c r="A8" s="298"/>
      <c r="B8" s="298"/>
      <c r="C8" s="298"/>
      <c r="D8" s="298"/>
      <c r="E8" s="298"/>
      <c r="F8" s="298"/>
      <c r="G8" s="298"/>
      <c r="H8" s="298"/>
      <c r="I8" s="298"/>
    </row>
    <row r="9" spans="1:256" x14ac:dyDescent="0.2">
      <c r="A9" s="298"/>
      <c r="B9" s="298"/>
      <c r="C9" s="298"/>
      <c r="D9" s="298"/>
      <c r="E9" s="298"/>
      <c r="F9" s="298"/>
      <c r="G9" s="298"/>
      <c r="H9" s="298"/>
      <c r="I9" s="298"/>
    </row>
    <row r="10" spans="1:256" x14ac:dyDescent="0.2">
      <c r="A10" s="299"/>
      <c r="B10" s="299"/>
      <c r="C10" s="299"/>
      <c r="D10" s="299"/>
      <c r="E10" s="299"/>
      <c r="F10" s="299"/>
      <c r="G10" s="299"/>
      <c r="H10" s="299"/>
      <c r="I10" s="299"/>
    </row>
    <row r="11" spans="1:256" ht="13.5" x14ac:dyDescent="0.25">
      <c r="I11" s="300" t="s">
        <v>271</v>
      </c>
    </row>
    <row r="12" spans="1:256" ht="14.25" x14ac:dyDescent="0.2">
      <c r="A12" s="510" t="s">
        <v>6</v>
      </c>
      <c r="B12" s="503" t="s">
        <v>480</v>
      </c>
      <c r="C12" s="510" t="s">
        <v>481</v>
      </c>
      <c r="D12" s="510" t="s">
        <v>482</v>
      </c>
      <c r="E12" s="503" t="s">
        <v>483</v>
      </c>
      <c r="F12" s="503"/>
      <c r="G12" s="503"/>
      <c r="H12" s="503"/>
      <c r="I12" s="503" t="s">
        <v>484</v>
      </c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1"/>
      <c r="EU12" s="301"/>
      <c r="EV12" s="301"/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  <c r="FL12" s="301"/>
      <c r="FM12" s="301"/>
      <c r="FN12" s="301"/>
      <c r="FO12" s="301"/>
      <c r="FP12" s="301"/>
      <c r="FQ12" s="301"/>
      <c r="FR12" s="301"/>
      <c r="FS12" s="301"/>
      <c r="FT12" s="301"/>
      <c r="FU12" s="301"/>
      <c r="FV12" s="301"/>
      <c r="FW12" s="301"/>
      <c r="FX12" s="301"/>
      <c r="FY12" s="301"/>
      <c r="FZ12" s="301"/>
      <c r="GA12" s="301"/>
      <c r="GB12" s="301"/>
      <c r="GC12" s="301"/>
      <c r="GD12" s="301"/>
      <c r="GE12" s="301"/>
      <c r="GF12" s="301"/>
      <c r="GG12" s="301"/>
      <c r="GH12" s="301"/>
      <c r="GI12" s="301"/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HZ12" s="301"/>
      <c r="IA12" s="301"/>
      <c r="IB12" s="301"/>
      <c r="IC12" s="301"/>
      <c r="ID12" s="301"/>
      <c r="IE12" s="301"/>
      <c r="IF12" s="301"/>
      <c r="IG12" s="301"/>
      <c r="IH12" s="301"/>
      <c r="II12" s="301"/>
      <c r="IJ12" s="301"/>
      <c r="IK12" s="301"/>
      <c r="IL12" s="301"/>
      <c r="IM12" s="301"/>
      <c r="IN12" s="301"/>
      <c r="IO12" s="301"/>
      <c r="IP12" s="301"/>
      <c r="IQ12" s="301"/>
      <c r="IR12" s="301"/>
      <c r="IS12" s="301"/>
      <c r="IT12" s="301"/>
      <c r="IU12" s="301"/>
      <c r="IV12" s="301"/>
    </row>
    <row r="13" spans="1:256" ht="14.25" x14ac:dyDescent="0.2">
      <c r="A13" s="510"/>
      <c r="B13" s="503"/>
      <c r="C13" s="503"/>
      <c r="D13" s="510"/>
      <c r="E13" s="302">
        <v>2016</v>
      </c>
      <c r="F13" s="302">
        <v>2017</v>
      </c>
      <c r="G13" s="302">
        <v>2017</v>
      </c>
      <c r="H13" s="303">
        <v>2019</v>
      </c>
      <c r="I13" s="503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  <c r="EI13" s="304"/>
      <c r="EJ13" s="304"/>
      <c r="EK13" s="304"/>
      <c r="EL13" s="304"/>
      <c r="EM13" s="304"/>
      <c r="EN13" s="304"/>
      <c r="EO13" s="304"/>
      <c r="EP13" s="304"/>
      <c r="EQ13" s="304"/>
      <c r="ER13" s="304"/>
      <c r="ES13" s="304"/>
      <c r="ET13" s="304"/>
      <c r="EU13" s="304"/>
      <c r="EV13" s="304"/>
      <c r="EW13" s="304"/>
      <c r="EX13" s="304"/>
      <c r="EY13" s="304"/>
      <c r="EZ13" s="304"/>
      <c r="FA13" s="304"/>
      <c r="FB13" s="304"/>
      <c r="FC13" s="304"/>
      <c r="FD13" s="304"/>
      <c r="FE13" s="304"/>
      <c r="FF13" s="304"/>
      <c r="FG13" s="304"/>
      <c r="FH13" s="304"/>
      <c r="FI13" s="304"/>
      <c r="FJ13" s="304"/>
      <c r="FK13" s="304"/>
      <c r="FL13" s="304"/>
      <c r="FM13" s="304"/>
      <c r="FN13" s="304"/>
      <c r="FO13" s="304"/>
      <c r="FP13" s="304"/>
      <c r="FQ13" s="304"/>
      <c r="FR13" s="304"/>
      <c r="FS13" s="304"/>
      <c r="FT13" s="304"/>
      <c r="FU13" s="304"/>
      <c r="FV13" s="304"/>
      <c r="FW13" s="304"/>
      <c r="FX13" s="304"/>
      <c r="FY13" s="304"/>
      <c r="FZ13" s="304"/>
      <c r="GA13" s="304"/>
      <c r="GB13" s="304"/>
      <c r="GC13" s="304"/>
      <c r="GD13" s="304"/>
      <c r="GE13" s="304"/>
      <c r="GF13" s="304"/>
      <c r="GG13" s="304"/>
      <c r="GH13" s="304"/>
      <c r="GI13" s="304"/>
      <c r="GJ13" s="304"/>
      <c r="GK13" s="304"/>
      <c r="GL13" s="304"/>
      <c r="GM13" s="304"/>
      <c r="GN13" s="304"/>
      <c r="GO13" s="304"/>
      <c r="GP13" s="304"/>
      <c r="GQ13" s="304"/>
      <c r="GR13" s="304"/>
      <c r="GS13" s="304"/>
      <c r="GT13" s="304"/>
      <c r="GU13" s="304"/>
      <c r="GV13" s="304"/>
      <c r="GW13" s="304"/>
      <c r="GX13" s="304"/>
      <c r="GY13" s="304"/>
      <c r="GZ13" s="304"/>
      <c r="HA13" s="304"/>
      <c r="HB13" s="304"/>
      <c r="HC13" s="304"/>
      <c r="HD13" s="304"/>
      <c r="HE13" s="304"/>
      <c r="HF13" s="304"/>
      <c r="HG13" s="304"/>
      <c r="HH13" s="304"/>
      <c r="HI13" s="304"/>
      <c r="HJ13" s="304"/>
      <c r="HK13" s="304"/>
      <c r="HL13" s="304"/>
      <c r="HM13" s="304"/>
      <c r="HN13" s="304"/>
      <c r="HO13" s="304"/>
      <c r="HP13" s="304"/>
      <c r="HQ13" s="304"/>
      <c r="HR13" s="304"/>
      <c r="HS13" s="304"/>
      <c r="HT13" s="304"/>
      <c r="HU13" s="304"/>
      <c r="HV13" s="304"/>
      <c r="HW13" s="304"/>
      <c r="HX13" s="304"/>
      <c r="HY13" s="304"/>
      <c r="HZ13" s="304"/>
      <c r="IA13" s="304"/>
      <c r="IB13" s="304"/>
      <c r="IC13" s="304"/>
      <c r="ID13" s="304"/>
      <c r="IE13" s="304"/>
      <c r="IF13" s="304"/>
      <c r="IG13" s="304"/>
      <c r="IH13" s="304"/>
      <c r="II13" s="304"/>
      <c r="IJ13" s="304"/>
      <c r="IK13" s="304"/>
      <c r="IL13" s="304"/>
      <c r="IM13" s="304"/>
      <c r="IN13" s="304"/>
      <c r="IO13" s="304"/>
      <c r="IP13" s="304"/>
      <c r="IQ13" s="304"/>
      <c r="IR13" s="304"/>
      <c r="IS13" s="304"/>
      <c r="IT13" s="304"/>
      <c r="IU13" s="304"/>
      <c r="IV13" s="304"/>
    </row>
    <row r="14" spans="1:256" ht="14.25" x14ac:dyDescent="0.2">
      <c r="A14" s="305">
        <v>1</v>
      </c>
      <c r="B14" s="305">
        <v>2</v>
      </c>
      <c r="C14" s="305">
        <v>3</v>
      </c>
      <c r="D14" s="305">
        <v>4</v>
      </c>
      <c r="E14" s="305">
        <v>5</v>
      </c>
      <c r="F14" s="305">
        <v>6</v>
      </c>
      <c r="G14" s="305">
        <v>7</v>
      </c>
      <c r="H14" s="305">
        <v>8</v>
      </c>
      <c r="I14" s="305" t="s">
        <v>485</v>
      </c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  <c r="CA14" s="306"/>
      <c r="CB14" s="306"/>
      <c r="CC14" s="306"/>
      <c r="CD14" s="306"/>
      <c r="CE14" s="306"/>
      <c r="CF14" s="306"/>
      <c r="CG14" s="306"/>
      <c r="CH14" s="306"/>
      <c r="CI14" s="306"/>
      <c r="CJ14" s="306"/>
      <c r="CK14" s="306"/>
      <c r="CL14" s="306"/>
      <c r="CM14" s="306"/>
      <c r="CN14" s="306"/>
      <c r="CO14" s="306"/>
      <c r="CP14" s="306"/>
      <c r="CQ14" s="306"/>
      <c r="CR14" s="306"/>
      <c r="CS14" s="306"/>
      <c r="CT14" s="306"/>
      <c r="CU14" s="306"/>
      <c r="CV14" s="306"/>
      <c r="CW14" s="306"/>
      <c r="CX14" s="306"/>
      <c r="CY14" s="306"/>
      <c r="CZ14" s="306"/>
      <c r="DA14" s="306"/>
      <c r="DB14" s="306"/>
      <c r="DC14" s="306"/>
      <c r="DD14" s="306"/>
      <c r="DE14" s="306"/>
      <c r="DF14" s="306"/>
      <c r="DG14" s="306"/>
      <c r="DH14" s="306"/>
      <c r="DI14" s="306"/>
      <c r="DJ14" s="306"/>
      <c r="DK14" s="306"/>
      <c r="DL14" s="306"/>
      <c r="DM14" s="306"/>
      <c r="DN14" s="306"/>
      <c r="DO14" s="306"/>
      <c r="DP14" s="306"/>
      <c r="DQ14" s="306"/>
      <c r="DR14" s="306"/>
      <c r="DS14" s="306"/>
      <c r="DT14" s="306"/>
      <c r="DU14" s="306"/>
      <c r="DV14" s="306"/>
      <c r="DW14" s="306"/>
      <c r="DX14" s="306"/>
      <c r="DY14" s="306"/>
      <c r="DZ14" s="306"/>
      <c r="EA14" s="306"/>
      <c r="EB14" s="306"/>
      <c r="EC14" s="306"/>
      <c r="ED14" s="306"/>
      <c r="EE14" s="306"/>
      <c r="EF14" s="306"/>
      <c r="EG14" s="306"/>
      <c r="EH14" s="306"/>
      <c r="EI14" s="306"/>
      <c r="EJ14" s="306"/>
      <c r="EK14" s="306"/>
      <c r="EL14" s="306"/>
      <c r="EM14" s="306"/>
      <c r="EN14" s="306"/>
      <c r="EO14" s="306"/>
      <c r="EP14" s="306"/>
      <c r="EQ14" s="306"/>
      <c r="ER14" s="306"/>
      <c r="ES14" s="306"/>
      <c r="ET14" s="306"/>
      <c r="EU14" s="306"/>
      <c r="EV14" s="306"/>
      <c r="EW14" s="306"/>
      <c r="EX14" s="306"/>
      <c r="EY14" s="306"/>
      <c r="EZ14" s="306"/>
      <c r="FA14" s="306"/>
      <c r="FB14" s="306"/>
      <c r="FC14" s="306"/>
      <c r="FD14" s="306"/>
      <c r="FE14" s="306"/>
      <c r="FF14" s="306"/>
      <c r="FG14" s="306"/>
      <c r="FH14" s="306"/>
      <c r="FI14" s="306"/>
      <c r="FJ14" s="306"/>
      <c r="FK14" s="306"/>
      <c r="FL14" s="306"/>
      <c r="FM14" s="306"/>
      <c r="FN14" s="306"/>
      <c r="FO14" s="306"/>
      <c r="FP14" s="306"/>
      <c r="FQ14" s="306"/>
      <c r="FR14" s="306"/>
      <c r="FS14" s="306"/>
      <c r="FT14" s="306"/>
      <c r="FU14" s="306"/>
      <c r="FV14" s="306"/>
      <c r="FW14" s="306"/>
      <c r="FX14" s="306"/>
      <c r="FY14" s="306"/>
      <c r="FZ14" s="306"/>
      <c r="GA14" s="306"/>
      <c r="GB14" s="306"/>
      <c r="GC14" s="306"/>
      <c r="GD14" s="306"/>
      <c r="GE14" s="306"/>
      <c r="GF14" s="306"/>
      <c r="GG14" s="306"/>
      <c r="GH14" s="306"/>
      <c r="GI14" s="306"/>
      <c r="GJ14" s="306"/>
      <c r="GK14" s="306"/>
      <c r="GL14" s="306"/>
      <c r="GM14" s="306"/>
      <c r="GN14" s="306"/>
      <c r="GO14" s="306"/>
      <c r="GP14" s="306"/>
      <c r="GQ14" s="306"/>
      <c r="GR14" s="306"/>
      <c r="GS14" s="306"/>
      <c r="GT14" s="306"/>
      <c r="GU14" s="306"/>
      <c r="GV14" s="306"/>
      <c r="GW14" s="306"/>
      <c r="GX14" s="306"/>
      <c r="GY14" s="306"/>
      <c r="GZ14" s="306"/>
      <c r="HA14" s="306"/>
      <c r="HB14" s="306"/>
      <c r="HC14" s="306"/>
      <c r="HD14" s="306"/>
      <c r="HE14" s="306"/>
      <c r="HF14" s="306"/>
      <c r="HG14" s="306"/>
      <c r="HH14" s="306"/>
      <c r="HI14" s="306"/>
      <c r="HJ14" s="306"/>
      <c r="HK14" s="306"/>
      <c r="HL14" s="306"/>
      <c r="HM14" s="306"/>
      <c r="HN14" s="306"/>
      <c r="HO14" s="306"/>
      <c r="HP14" s="306"/>
      <c r="HQ14" s="306"/>
      <c r="HR14" s="306"/>
      <c r="HS14" s="306"/>
      <c r="HT14" s="306"/>
      <c r="HU14" s="306"/>
      <c r="HV14" s="306"/>
      <c r="HW14" s="306"/>
      <c r="HX14" s="306"/>
      <c r="HY14" s="306"/>
      <c r="HZ14" s="306"/>
      <c r="IA14" s="306"/>
      <c r="IB14" s="306"/>
      <c r="IC14" s="306"/>
      <c r="ID14" s="306"/>
      <c r="IE14" s="306"/>
      <c r="IF14" s="306"/>
      <c r="IG14" s="306"/>
      <c r="IH14" s="306"/>
      <c r="II14" s="306"/>
      <c r="IJ14" s="306"/>
      <c r="IK14" s="306"/>
      <c r="IL14" s="306"/>
      <c r="IM14" s="306"/>
      <c r="IN14" s="306"/>
      <c r="IO14" s="306"/>
      <c r="IP14" s="306"/>
      <c r="IQ14" s="306"/>
      <c r="IR14" s="306"/>
      <c r="IS14" s="306"/>
      <c r="IT14" s="306"/>
      <c r="IU14" s="306"/>
      <c r="IV14" s="306"/>
    </row>
    <row r="15" spans="1:256" x14ac:dyDescent="0.2">
      <c r="A15" s="305" t="s">
        <v>14</v>
      </c>
      <c r="B15" s="307" t="s">
        <v>486</v>
      </c>
      <c r="C15" s="308"/>
      <c r="D15" s="309">
        <f>SUM(D16:D17)</f>
        <v>0</v>
      </c>
      <c r="E15" s="309">
        <f>SUM(E16:E17)</f>
        <v>0</v>
      </c>
      <c r="F15" s="309">
        <f>SUM(F16:F17)</f>
        <v>0</v>
      </c>
      <c r="G15" s="309">
        <f>SUM(G16:G17)</f>
        <v>0</v>
      </c>
      <c r="H15" s="309">
        <f>SUM(H16:H17)</f>
        <v>0</v>
      </c>
      <c r="I15" s="310">
        <f>SUM(D15:H15)</f>
        <v>0</v>
      </c>
    </row>
    <row r="16" spans="1:256" x14ac:dyDescent="0.2">
      <c r="A16" s="305" t="s">
        <v>27</v>
      </c>
      <c r="B16" s="311"/>
      <c r="C16" s="312"/>
      <c r="D16" s="313"/>
      <c r="E16" s="313"/>
      <c r="F16" s="313"/>
      <c r="G16" s="313"/>
      <c r="H16" s="313"/>
      <c r="I16" s="310"/>
    </row>
    <row r="17" spans="1:9" x14ac:dyDescent="0.2">
      <c r="A17" s="305" t="s">
        <v>40</v>
      </c>
      <c r="B17" s="311"/>
      <c r="C17" s="312"/>
      <c r="D17" s="313"/>
      <c r="E17" s="313"/>
      <c r="F17" s="313"/>
      <c r="G17" s="313"/>
      <c r="H17" s="313"/>
      <c r="I17" s="310">
        <f>SUM(D17:H17)</f>
        <v>0</v>
      </c>
    </row>
    <row r="18" spans="1:9" ht="21" x14ac:dyDescent="0.2">
      <c r="A18" s="305" t="s">
        <v>236</v>
      </c>
      <c r="B18" s="314" t="s">
        <v>487</v>
      </c>
      <c r="C18" s="315">
        <v>2014</v>
      </c>
      <c r="D18" s="316">
        <f>3000-E18</f>
        <v>2625</v>
      </c>
      <c r="E18" s="316">
        <f>3*125</f>
        <v>375</v>
      </c>
      <c r="F18" s="316">
        <v>0</v>
      </c>
      <c r="G18" s="317"/>
      <c r="H18" s="317">
        <f>SUM(H19:H21)</f>
        <v>0</v>
      </c>
      <c r="I18" s="316">
        <f>SUM(D18:H18)</f>
        <v>3000</v>
      </c>
    </row>
    <row r="19" spans="1:9" x14ac:dyDescent="0.2">
      <c r="A19" s="305" t="s">
        <v>70</v>
      </c>
      <c r="B19" s="311"/>
      <c r="C19" s="312"/>
      <c r="D19" s="313"/>
      <c r="E19" s="313"/>
      <c r="F19" s="313"/>
      <c r="G19" s="318"/>
      <c r="H19" s="318"/>
      <c r="I19" s="310">
        <f>SUM(D19:H19)</f>
        <v>0</v>
      </c>
    </row>
    <row r="20" spans="1:9" x14ac:dyDescent="0.2">
      <c r="A20" s="305" t="s">
        <v>94</v>
      </c>
      <c r="B20" s="319"/>
      <c r="C20" s="312"/>
      <c r="D20" s="313"/>
      <c r="E20" s="313"/>
      <c r="F20" s="313"/>
      <c r="G20" s="318"/>
      <c r="H20" s="318"/>
      <c r="I20" s="310">
        <f>SUM(D20:H20)</f>
        <v>0</v>
      </c>
    </row>
    <row r="21" spans="1:9" x14ac:dyDescent="0.2">
      <c r="A21" s="305" t="s">
        <v>253</v>
      </c>
      <c r="B21" s="319"/>
      <c r="C21" s="312"/>
      <c r="D21" s="313"/>
      <c r="E21" s="313"/>
      <c r="F21" s="313"/>
      <c r="G21" s="313"/>
      <c r="H21" s="313"/>
      <c r="I21" s="310">
        <f>SUM(D21:H21)</f>
        <v>0</v>
      </c>
    </row>
    <row r="22" spans="1:9" x14ac:dyDescent="0.2">
      <c r="A22" s="508" t="s">
        <v>488</v>
      </c>
      <c r="B22" s="508"/>
      <c r="C22" s="320"/>
      <c r="D22" s="316">
        <f t="shared" ref="D22:I22" si="0">D18+D15</f>
        <v>2625</v>
      </c>
      <c r="E22" s="316">
        <f t="shared" si="0"/>
        <v>375</v>
      </c>
      <c r="F22" s="316">
        <f t="shared" si="0"/>
        <v>0</v>
      </c>
      <c r="G22" s="316">
        <f t="shared" si="0"/>
        <v>0</v>
      </c>
      <c r="H22" s="316">
        <f t="shared" si="0"/>
        <v>0</v>
      </c>
      <c r="I22" s="316">
        <f t="shared" si="0"/>
        <v>3000</v>
      </c>
    </row>
    <row r="23" spans="1:9" x14ac:dyDescent="0.2">
      <c r="F23" s="509"/>
      <c r="G23" s="509"/>
      <c r="H23" s="509"/>
    </row>
  </sheetData>
  <mergeCells count="14">
    <mergeCell ref="A22:B22"/>
    <mergeCell ref="F23:H23"/>
    <mergeCell ref="A12:A13"/>
    <mergeCell ref="B12:B13"/>
    <mergeCell ref="C12:C13"/>
    <mergeCell ref="D12:D13"/>
    <mergeCell ref="E12:H12"/>
    <mergeCell ref="I12:I13"/>
    <mergeCell ref="A1:I1"/>
    <mergeCell ref="A3:B3"/>
    <mergeCell ref="H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7" sqref="D7"/>
    </sheetView>
  </sheetViews>
  <sheetFormatPr defaultRowHeight="15.95" customHeight="1" x14ac:dyDescent="0.25"/>
  <cols>
    <col min="1" max="1" width="5.83203125" style="325" customWidth="1"/>
    <col min="2" max="2" width="48.6640625" style="326" customWidth="1"/>
    <col min="3" max="3" width="13.6640625" style="327" bestFit="1" customWidth="1"/>
    <col min="4" max="4" width="12.83203125" style="327" bestFit="1" customWidth="1"/>
    <col min="5" max="5" width="11.6640625" style="328" bestFit="1" customWidth="1"/>
    <col min="6" max="256" width="9.33203125" style="326"/>
    <col min="257" max="257" width="5.83203125" style="326" customWidth="1"/>
    <col min="258" max="258" width="48.6640625" style="326" customWidth="1"/>
    <col min="259" max="259" width="13.6640625" style="326" bestFit="1" customWidth="1"/>
    <col min="260" max="260" width="12.83203125" style="326" bestFit="1" customWidth="1"/>
    <col min="261" max="261" width="11.6640625" style="326" bestFit="1" customWidth="1"/>
    <col min="262" max="512" width="9.33203125" style="326"/>
    <col min="513" max="513" width="5.83203125" style="326" customWidth="1"/>
    <col min="514" max="514" width="48.6640625" style="326" customWidth="1"/>
    <col min="515" max="515" width="13.6640625" style="326" bestFit="1" customWidth="1"/>
    <col min="516" max="516" width="12.83203125" style="326" bestFit="1" customWidth="1"/>
    <col min="517" max="517" width="11.6640625" style="326" bestFit="1" customWidth="1"/>
    <col min="518" max="768" width="9.33203125" style="326"/>
    <col min="769" max="769" width="5.83203125" style="326" customWidth="1"/>
    <col min="770" max="770" width="48.6640625" style="326" customWidth="1"/>
    <col min="771" max="771" width="13.6640625" style="326" bestFit="1" customWidth="1"/>
    <col min="772" max="772" width="12.83203125" style="326" bestFit="1" customWidth="1"/>
    <col min="773" max="773" width="11.6640625" style="326" bestFit="1" customWidth="1"/>
    <col min="774" max="1024" width="9.33203125" style="326"/>
    <col min="1025" max="1025" width="5.83203125" style="326" customWidth="1"/>
    <col min="1026" max="1026" width="48.6640625" style="326" customWidth="1"/>
    <col min="1027" max="1027" width="13.6640625" style="326" bestFit="1" customWidth="1"/>
    <col min="1028" max="1028" width="12.83203125" style="326" bestFit="1" customWidth="1"/>
    <col min="1029" max="1029" width="11.6640625" style="326" bestFit="1" customWidth="1"/>
    <col min="1030" max="1280" width="9.33203125" style="326"/>
    <col min="1281" max="1281" width="5.83203125" style="326" customWidth="1"/>
    <col min="1282" max="1282" width="48.6640625" style="326" customWidth="1"/>
    <col min="1283" max="1283" width="13.6640625" style="326" bestFit="1" customWidth="1"/>
    <col min="1284" max="1284" width="12.83203125" style="326" bestFit="1" customWidth="1"/>
    <col min="1285" max="1285" width="11.6640625" style="326" bestFit="1" customWidth="1"/>
    <col min="1286" max="1536" width="9.33203125" style="326"/>
    <col min="1537" max="1537" width="5.83203125" style="326" customWidth="1"/>
    <col min="1538" max="1538" width="48.6640625" style="326" customWidth="1"/>
    <col min="1539" max="1539" width="13.6640625" style="326" bestFit="1" customWidth="1"/>
    <col min="1540" max="1540" width="12.83203125" style="326" bestFit="1" customWidth="1"/>
    <col min="1541" max="1541" width="11.6640625" style="326" bestFit="1" customWidth="1"/>
    <col min="1542" max="1792" width="9.33203125" style="326"/>
    <col min="1793" max="1793" width="5.83203125" style="326" customWidth="1"/>
    <col min="1794" max="1794" width="48.6640625" style="326" customWidth="1"/>
    <col min="1795" max="1795" width="13.6640625" style="326" bestFit="1" customWidth="1"/>
    <col min="1796" max="1796" width="12.83203125" style="326" bestFit="1" customWidth="1"/>
    <col min="1797" max="1797" width="11.6640625" style="326" bestFit="1" customWidth="1"/>
    <col min="1798" max="2048" width="9.33203125" style="326"/>
    <col min="2049" max="2049" width="5.83203125" style="326" customWidth="1"/>
    <col min="2050" max="2050" width="48.6640625" style="326" customWidth="1"/>
    <col min="2051" max="2051" width="13.6640625" style="326" bestFit="1" customWidth="1"/>
    <col min="2052" max="2052" width="12.83203125" style="326" bestFit="1" customWidth="1"/>
    <col min="2053" max="2053" width="11.6640625" style="326" bestFit="1" customWidth="1"/>
    <col min="2054" max="2304" width="9.33203125" style="326"/>
    <col min="2305" max="2305" width="5.83203125" style="326" customWidth="1"/>
    <col min="2306" max="2306" width="48.6640625" style="326" customWidth="1"/>
    <col min="2307" max="2307" width="13.6640625" style="326" bestFit="1" customWidth="1"/>
    <col min="2308" max="2308" width="12.83203125" style="326" bestFit="1" customWidth="1"/>
    <col min="2309" max="2309" width="11.6640625" style="326" bestFit="1" customWidth="1"/>
    <col min="2310" max="2560" width="9.33203125" style="326"/>
    <col min="2561" max="2561" width="5.83203125" style="326" customWidth="1"/>
    <col min="2562" max="2562" width="48.6640625" style="326" customWidth="1"/>
    <col min="2563" max="2563" width="13.6640625" style="326" bestFit="1" customWidth="1"/>
    <col min="2564" max="2564" width="12.83203125" style="326" bestFit="1" customWidth="1"/>
    <col min="2565" max="2565" width="11.6640625" style="326" bestFit="1" customWidth="1"/>
    <col min="2566" max="2816" width="9.33203125" style="326"/>
    <col min="2817" max="2817" width="5.83203125" style="326" customWidth="1"/>
    <col min="2818" max="2818" width="48.6640625" style="326" customWidth="1"/>
    <col min="2819" max="2819" width="13.6640625" style="326" bestFit="1" customWidth="1"/>
    <col min="2820" max="2820" width="12.83203125" style="326" bestFit="1" customWidth="1"/>
    <col min="2821" max="2821" width="11.6640625" style="326" bestFit="1" customWidth="1"/>
    <col min="2822" max="3072" width="9.33203125" style="326"/>
    <col min="3073" max="3073" width="5.83203125" style="326" customWidth="1"/>
    <col min="3074" max="3074" width="48.6640625" style="326" customWidth="1"/>
    <col min="3075" max="3075" width="13.6640625" style="326" bestFit="1" customWidth="1"/>
    <col min="3076" max="3076" width="12.83203125" style="326" bestFit="1" customWidth="1"/>
    <col min="3077" max="3077" width="11.6640625" style="326" bestFit="1" customWidth="1"/>
    <col min="3078" max="3328" width="9.33203125" style="326"/>
    <col min="3329" max="3329" width="5.83203125" style="326" customWidth="1"/>
    <col min="3330" max="3330" width="48.6640625" style="326" customWidth="1"/>
    <col min="3331" max="3331" width="13.6640625" style="326" bestFit="1" customWidth="1"/>
    <col min="3332" max="3332" width="12.83203125" style="326" bestFit="1" customWidth="1"/>
    <col min="3333" max="3333" width="11.6640625" style="326" bestFit="1" customWidth="1"/>
    <col min="3334" max="3584" width="9.33203125" style="326"/>
    <col min="3585" max="3585" width="5.83203125" style="326" customWidth="1"/>
    <col min="3586" max="3586" width="48.6640625" style="326" customWidth="1"/>
    <col min="3587" max="3587" width="13.6640625" style="326" bestFit="1" customWidth="1"/>
    <col min="3588" max="3588" width="12.83203125" style="326" bestFit="1" customWidth="1"/>
    <col min="3589" max="3589" width="11.6640625" style="326" bestFit="1" customWidth="1"/>
    <col min="3590" max="3840" width="9.33203125" style="326"/>
    <col min="3841" max="3841" width="5.83203125" style="326" customWidth="1"/>
    <col min="3842" max="3842" width="48.6640625" style="326" customWidth="1"/>
    <col min="3843" max="3843" width="13.6640625" style="326" bestFit="1" customWidth="1"/>
    <col min="3844" max="3844" width="12.83203125" style="326" bestFit="1" customWidth="1"/>
    <col min="3845" max="3845" width="11.6640625" style="326" bestFit="1" customWidth="1"/>
    <col min="3846" max="4096" width="9.33203125" style="326"/>
    <col min="4097" max="4097" width="5.83203125" style="326" customWidth="1"/>
    <col min="4098" max="4098" width="48.6640625" style="326" customWidth="1"/>
    <col min="4099" max="4099" width="13.6640625" style="326" bestFit="1" customWidth="1"/>
    <col min="4100" max="4100" width="12.83203125" style="326" bestFit="1" customWidth="1"/>
    <col min="4101" max="4101" width="11.6640625" style="326" bestFit="1" customWidth="1"/>
    <col min="4102" max="4352" width="9.33203125" style="326"/>
    <col min="4353" max="4353" width="5.83203125" style="326" customWidth="1"/>
    <col min="4354" max="4354" width="48.6640625" style="326" customWidth="1"/>
    <col min="4355" max="4355" width="13.6640625" style="326" bestFit="1" customWidth="1"/>
    <col min="4356" max="4356" width="12.83203125" style="326" bestFit="1" customWidth="1"/>
    <col min="4357" max="4357" width="11.6640625" style="326" bestFit="1" customWidth="1"/>
    <col min="4358" max="4608" width="9.33203125" style="326"/>
    <col min="4609" max="4609" width="5.83203125" style="326" customWidth="1"/>
    <col min="4610" max="4610" width="48.6640625" style="326" customWidth="1"/>
    <col min="4611" max="4611" width="13.6640625" style="326" bestFit="1" customWidth="1"/>
    <col min="4612" max="4612" width="12.83203125" style="326" bestFit="1" customWidth="1"/>
    <col min="4613" max="4613" width="11.6640625" style="326" bestFit="1" customWidth="1"/>
    <col min="4614" max="4864" width="9.33203125" style="326"/>
    <col min="4865" max="4865" width="5.83203125" style="326" customWidth="1"/>
    <col min="4866" max="4866" width="48.6640625" style="326" customWidth="1"/>
    <col min="4867" max="4867" width="13.6640625" style="326" bestFit="1" customWidth="1"/>
    <col min="4868" max="4868" width="12.83203125" style="326" bestFit="1" customWidth="1"/>
    <col min="4869" max="4869" width="11.6640625" style="326" bestFit="1" customWidth="1"/>
    <col min="4870" max="5120" width="9.33203125" style="326"/>
    <col min="5121" max="5121" width="5.83203125" style="326" customWidth="1"/>
    <col min="5122" max="5122" width="48.6640625" style="326" customWidth="1"/>
    <col min="5123" max="5123" width="13.6640625" style="326" bestFit="1" customWidth="1"/>
    <col min="5124" max="5124" width="12.83203125" style="326" bestFit="1" customWidth="1"/>
    <col min="5125" max="5125" width="11.6640625" style="326" bestFit="1" customWidth="1"/>
    <col min="5126" max="5376" width="9.33203125" style="326"/>
    <col min="5377" max="5377" width="5.83203125" style="326" customWidth="1"/>
    <col min="5378" max="5378" width="48.6640625" style="326" customWidth="1"/>
    <col min="5379" max="5379" width="13.6640625" style="326" bestFit="1" customWidth="1"/>
    <col min="5380" max="5380" width="12.83203125" style="326" bestFit="1" customWidth="1"/>
    <col min="5381" max="5381" width="11.6640625" style="326" bestFit="1" customWidth="1"/>
    <col min="5382" max="5632" width="9.33203125" style="326"/>
    <col min="5633" max="5633" width="5.83203125" style="326" customWidth="1"/>
    <col min="5634" max="5634" width="48.6640625" style="326" customWidth="1"/>
    <col min="5635" max="5635" width="13.6640625" style="326" bestFit="1" customWidth="1"/>
    <col min="5636" max="5636" width="12.83203125" style="326" bestFit="1" customWidth="1"/>
    <col min="5637" max="5637" width="11.6640625" style="326" bestFit="1" customWidth="1"/>
    <col min="5638" max="5888" width="9.33203125" style="326"/>
    <col min="5889" max="5889" width="5.83203125" style="326" customWidth="1"/>
    <col min="5890" max="5890" width="48.6640625" style="326" customWidth="1"/>
    <col min="5891" max="5891" width="13.6640625" style="326" bestFit="1" customWidth="1"/>
    <col min="5892" max="5892" width="12.83203125" style="326" bestFit="1" customWidth="1"/>
    <col min="5893" max="5893" width="11.6640625" style="326" bestFit="1" customWidth="1"/>
    <col min="5894" max="6144" width="9.33203125" style="326"/>
    <col min="6145" max="6145" width="5.83203125" style="326" customWidth="1"/>
    <col min="6146" max="6146" width="48.6640625" style="326" customWidth="1"/>
    <col min="6147" max="6147" width="13.6640625" style="326" bestFit="1" customWidth="1"/>
    <col min="6148" max="6148" width="12.83203125" style="326" bestFit="1" customWidth="1"/>
    <col min="6149" max="6149" width="11.6640625" style="326" bestFit="1" customWidth="1"/>
    <col min="6150" max="6400" width="9.33203125" style="326"/>
    <col min="6401" max="6401" width="5.83203125" style="326" customWidth="1"/>
    <col min="6402" max="6402" width="48.6640625" style="326" customWidth="1"/>
    <col min="6403" max="6403" width="13.6640625" style="326" bestFit="1" customWidth="1"/>
    <col min="6404" max="6404" width="12.83203125" style="326" bestFit="1" customWidth="1"/>
    <col min="6405" max="6405" width="11.6640625" style="326" bestFit="1" customWidth="1"/>
    <col min="6406" max="6656" width="9.33203125" style="326"/>
    <col min="6657" max="6657" width="5.83203125" style="326" customWidth="1"/>
    <col min="6658" max="6658" width="48.6640625" style="326" customWidth="1"/>
    <col min="6659" max="6659" width="13.6640625" style="326" bestFit="1" customWidth="1"/>
    <col min="6660" max="6660" width="12.83203125" style="326" bestFit="1" customWidth="1"/>
    <col min="6661" max="6661" width="11.6640625" style="326" bestFit="1" customWidth="1"/>
    <col min="6662" max="6912" width="9.33203125" style="326"/>
    <col min="6913" max="6913" width="5.83203125" style="326" customWidth="1"/>
    <col min="6914" max="6914" width="48.6640625" style="326" customWidth="1"/>
    <col min="6915" max="6915" width="13.6640625" style="326" bestFit="1" customWidth="1"/>
    <col min="6916" max="6916" width="12.83203125" style="326" bestFit="1" customWidth="1"/>
    <col min="6917" max="6917" width="11.6640625" style="326" bestFit="1" customWidth="1"/>
    <col min="6918" max="7168" width="9.33203125" style="326"/>
    <col min="7169" max="7169" width="5.83203125" style="326" customWidth="1"/>
    <col min="7170" max="7170" width="48.6640625" style="326" customWidth="1"/>
    <col min="7171" max="7171" width="13.6640625" style="326" bestFit="1" customWidth="1"/>
    <col min="7172" max="7172" width="12.83203125" style="326" bestFit="1" customWidth="1"/>
    <col min="7173" max="7173" width="11.6640625" style="326" bestFit="1" customWidth="1"/>
    <col min="7174" max="7424" width="9.33203125" style="326"/>
    <col min="7425" max="7425" width="5.83203125" style="326" customWidth="1"/>
    <col min="7426" max="7426" width="48.6640625" style="326" customWidth="1"/>
    <col min="7427" max="7427" width="13.6640625" style="326" bestFit="1" customWidth="1"/>
    <col min="7428" max="7428" width="12.83203125" style="326" bestFit="1" customWidth="1"/>
    <col min="7429" max="7429" width="11.6640625" style="326" bestFit="1" customWidth="1"/>
    <col min="7430" max="7680" width="9.33203125" style="326"/>
    <col min="7681" max="7681" width="5.83203125" style="326" customWidth="1"/>
    <col min="7682" max="7682" width="48.6640625" style="326" customWidth="1"/>
    <col min="7683" max="7683" width="13.6640625" style="326" bestFit="1" customWidth="1"/>
    <col min="7684" max="7684" width="12.83203125" style="326" bestFit="1" customWidth="1"/>
    <col min="7685" max="7685" width="11.6640625" style="326" bestFit="1" customWidth="1"/>
    <col min="7686" max="7936" width="9.33203125" style="326"/>
    <col min="7937" max="7937" width="5.83203125" style="326" customWidth="1"/>
    <col min="7938" max="7938" width="48.6640625" style="326" customWidth="1"/>
    <col min="7939" max="7939" width="13.6640625" style="326" bestFit="1" customWidth="1"/>
    <col min="7940" max="7940" width="12.83203125" style="326" bestFit="1" customWidth="1"/>
    <col min="7941" max="7941" width="11.6640625" style="326" bestFit="1" customWidth="1"/>
    <col min="7942" max="8192" width="9.33203125" style="326"/>
    <col min="8193" max="8193" width="5.83203125" style="326" customWidth="1"/>
    <col min="8194" max="8194" width="48.6640625" style="326" customWidth="1"/>
    <col min="8195" max="8195" width="13.6640625" style="326" bestFit="1" customWidth="1"/>
    <col min="8196" max="8196" width="12.83203125" style="326" bestFit="1" customWidth="1"/>
    <col min="8197" max="8197" width="11.6640625" style="326" bestFit="1" customWidth="1"/>
    <col min="8198" max="8448" width="9.33203125" style="326"/>
    <col min="8449" max="8449" width="5.83203125" style="326" customWidth="1"/>
    <col min="8450" max="8450" width="48.6640625" style="326" customWidth="1"/>
    <col min="8451" max="8451" width="13.6640625" style="326" bestFit="1" customWidth="1"/>
    <col min="8452" max="8452" width="12.83203125" style="326" bestFit="1" customWidth="1"/>
    <col min="8453" max="8453" width="11.6640625" style="326" bestFit="1" customWidth="1"/>
    <col min="8454" max="8704" width="9.33203125" style="326"/>
    <col min="8705" max="8705" width="5.83203125" style="326" customWidth="1"/>
    <col min="8706" max="8706" width="48.6640625" style="326" customWidth="1"/>
    <col min="8707" max="8707" width="13.6640625" style="326" bestFit="1" customWidth="1"/>
    <col min="8708" max="8708" width="12.83203125" style="326" bestFit="1" customWidth="1"/>
    <col min="8709" max="8709" width="11.6640625" style="326" bestFit="1" customWidth="1"/>
    <col min="8710" max="8960" width="9.33203125" style="326"/>
    <col min="8961" max="8961" width="5.83203125" style="326" customWidth="1"/>
    <col min="8962" max="8962" width="48.6640625" style="326" customWidth="1"/>
    <col min="8963" max="8963" width="13.6640625" style="326" bestFit="1" customWidth="1"/>
    <col min="8964" max="8964" width="12.83203125" style="326" bestFit="1" customWidth="1"/>
    <col min="8965" max="8965" width="11.6640625" style="326" bestFit="1" customWidth="1"/>
    <col min="8966" max="9216" width="9.33203125" style="326"/>
    <col min="9217" max="9217" width="5.83203125" style="326" customWidth="1"/>
    <col min="9218" max="9218" width="48.6640625" style="326" customWidth="1"/>
    <col min="9219" max="9219" width="13.6640625" style="326" bestFit="1" customWidth="1"/>
    <col min="9220" max="9220" width="12.83203125" style="326" bestFit="1" customWidth="1"/>
    <col min="9221" max="9221" width="11.6640625" style="326" bestFit="1" customWidth="1"/>
    <col min="9222" max="9472" width="9.33203125" style="326"/>
    <col min="9473" max="9473" width="5.83203125" style="326" customWidth="1"/>
    <col min="9474" max="9474" width="48.6640625" style="326" customWidth="1"/>
    <col min="9475" max="9475" width="13.6640625" style="326" bestFit="1" customWidth="1"/>
    <col min="9476" max="9476" width="12.83203125" style="326" bestFit="1" customWidth="1"/>
    <col min="9477" max="9477" width="11.6640625" style="326" bestFit="1" customWidth="1"/>
    <col min="9478" max="9728" width="9.33203125" style="326"/>
    <col min="9729" max="9729" width="5.83203125" style="326" customWidth="1"/>
    <col min="9730" max="9730" width="48.6640625" style="326" customWidth="1"/>
    <col min="9731" max="9731" width="13.6640625" style="326" bestFit="1" customWidth="1"/>
    <col min="9732" max="9732" width="12.83203125" style="326" bestFit="1" customWidth="1"/>
    <col min="9733" max="9733" width="11.6640625" style="326" bestFit="1" customWidth="1"/>
    <col min="9734" max="9984" width="9.33203125" style="326"/>
    <col min="9985" max="9985" width="5.83203125" style="326" customWidth="1"/>
    <col min="9986" max="9986" width="48.6640625" style="326" customWidth="1"/>
    <col min="9987" max="9987" width="13.6640625" style="326" bestFit="1" customWidth="1"/>
    <col min="9988" max="9988" width="12.83203125" style="326" bestFit="1" customWidth="1"/>
    <col min="9989" max="9989" width="11.6640625" style="326" bestFit="1" customWidth="1"/>
    <col min="9990" max="10240" width="9.33203125" style="326"/>
    <col min="10241" max="10241" width="5.83203125" style="326" customWidth="1"/>
    <col min="10242" max="10242" width="48.6640625" style="326" customWidth="1"/>
    <col min="10243" max="10243" width="13.6640625" style="326" bestFit="1" customWidth="1"/>
    <col min="10244" max="10244" width="12.83203125" style="326" bestFit="1" customWidth="1"/>
    <col min="10245" max="10245" width="11.6640625" style="326" bestFit="1" customWidth="1"/>
    <col min="10246" max="10496" width="9.33203125" style="326"/>
    <col min="10497" max="10497" width="5.83203125" style="326" customWidth="1"/>
    <col min="10498" max="10498" width="48.6640625" style="326" customWidth="1"/>
    <col min="10499" max="10499" width="13.6640625" style="326" bestFit="1" customWidth="1"/>
    <col min="10500" max="10500" width="12.83203125" style="326" bestFit="1" customWidth="1"/>
    <col min="10501" max="10501" width="11.6640625" style="326" bestFit="1" customWidth="1"/>
    <col min="10502" max="10752" width="9.33203125" style="326"/>
    <col min="10753" max="10753" width="5.83203125" style="326" customWidth="1"/>
    <col min="10754" max="10754" width="48.6640625" style="326" customWidth="1"/>
    <col min="10755" max="10755" width="13.6640625" style="326" bestFit="1" customWidth="1"/>
    <col min="10756" max="10756" width="12.83203125" style="326" bestFit="1" customWidth="1"/>
    <col min="10757" max="10757" width="11.6640625" style="326" bestFit="1" customWidth="1"/>
    <col min="10758" max="11008" width="9.33203125" style="326"/>
    <col min="11009" max="11009" width="5.83203125" style="326" customWidth="1"/>
    <col min="11010" max="11010" width="48.6640625" style="326" customWidth="1"/>
    <col min="11011" max="11011" width="13.6640625" style="326" bestFit="1" customWidth="1"/>
    <col min="11012" max="11012" width="12.83203125" style="326" bestFit="1" customWidth="1"/>
    <col min="11013" max="11013" width="11.6640625" style="326" bestFit="1" customWidth="1"/>
    <col min="11014" max="11264" width="9.33203125" style="326"/>
    <col min="11265" max="11265" width="5.83203125" style="326" customWidth="1"/>
    <col min="11266" max="11266" width="48.6640625" style="326" customWidth="1"/>
    <col min="11267" max="11267" width="13.6640625" style="326" bestFit="1" customWidth="1"/>
    <col min="11268" max="11268" width="12.83203125" style="326" bestFit="1" customWidth="1"/>
    <col min="11269" max="11269" width="11.6640625" style="326" bestFit="1" customWidth="1"/>
    <col min="11270" max="11520" width="9.33203125" style="326"/>
    <col min="11521" max="11521" width="5.83203125" style="326" customWidth="1"/>
    <col min="11522" max="11522" width="48.6640625" style="326" customWidth="1"/>
    <col min="11523" max="11523" width="13.6640625" style="326" bestFit="1" customWidth="1"/>
    <col min="11524" max="11524" width="12.83203125" style="326" bestFit="1" customWidth="1"/>
    <col min="11525" max="11525" width="11.6640625" style="326" bestFit="1" customWidth="1"/>
    <col min="11526" max="11776" width="9.33203125" style="326"/>
    <col min="11777" max="11777" width="5.83203125" style="326" customWidth="1"/>
    <col min="11778" max="11778" width="48.6640625" style="326" customWidth="1"/>
    <col min="11779" max="11779" width="13.6640625" style="326" bestFit="1" customWidth="1"/>
    <col min="11780" max="11780" width="12.83203125" style="326" bestFit="1" customWidth="1"/>
    <col min="11781" max="11781" width="11.6640625" style="326" bestFit="1" customWidth="1"/>
    <col min="11782" max="12032" width="9.33203125" style="326"/>
    <col min="12033" max="12033" width="5.83203125" style="326" customWidth="1"/>
    <col min="12034" max="12034" width="48.6640625" style="326" customWidth="1"/>
    <col min="12035" max="12035" width="13.6640625" style="326" bestFit="1" customWidth="1"/>
    <col min="12036" max="12036" width="12.83203125" style="326" bestFit="1" customWidth="1"/>
    <col min="12037" max="12037" width="11.6640625" style="326" bestFit="1" customWidth="1"/>
    <col min="12038" max="12288" width="9.33203125" style="326"/>
    <col min="12289" max="12289" width="5.83203125" style="326" customWidth="1"/>
    <col min="12290" max="12290" width="48.6640625" style="326" customWidth="1"/>
    <col min="12291" max="12291" width="13.6640625" style="326" bestFit="1" customWidth="1"/>
    <col min="12292" max="12292" width="12.83203125" style="326" bestFit="1" customWidth="1"/>
    <col min="12293" max="12293" width="11.6640625" style="326" bestFit="1" customWidth="1"/>
    <col min="12294" max="12544" width="9.33203125" style="326"/>
    <col min="12545" max="12545" width="5.83203125" style="326" customWidth="1"/>
    <col min="12546" max="12546" width="48.6640625" style="326" customWidth="1"/>
    <col min="12547" max="12547" width="13.6640625" style="326" bestFit="1" customWidth="1"/>
    <col min="12548" max="12548" width="12.83203125" style="326" bestFit="1" customWidth="1"/>
    <col min="12549" max="12549" width="11.6640625" style="326" bestFit="1" customWidth="1"/>
    <col min="12550" max="12800" width="9.33203125" style="326"/>
    <col min="12801" max="12801" width="5.83203125" style="326" customWidth="1"/>
    <col min="12802" max="12802" width="48.6640625" style="326" customWidth="1"/>
    <col min="12803" max="12803" width="13.6640625" style="326" bestFit="1" customWidth="1"/>
    <col min="12804" max="12804" width="12.83203125" style="326" bestFit="1" customWidth="1"/>
    <col min="12805" max="12805" width="11.6640625" style="326" bestFit="1" customWidth="1"/>
    <col min="12806" max="13056" width="9.33203125" style="326"/>
    <col min="13057" max="13057" width="5.83203125" style="326" customWidth="1"/>
    <col min="13058" max="13058" width="48.6640625" style="326" customWidth="1"/>
    <col min="13059" max="13059" width="13.6640625" style="326" bestFit="1" customWidth="1"/>
    <col min="13060" max="13060" width="12.83203125" style="326" bestFit="1" customWidth="1"/>
    <col min="13061" max="13061" width="11.6640625" style="326" bestFit="1" customWidth="1"/>
    <col min="13062" max="13312" width="9.33203125" style="326"/>
    <col min="13313" max="13313" width="5.83203125" style="326" customWidth="1"/>
    <col min="13314" max="13314" width="48.6640625" style="326" customWidth="1"/>
    <col min="13315" max="13315" width="13.6640625" style="326" bestFit="1" customWidth="1"/>
    <col min="13316" max="13316" width="12.83203125" style="326" bestFit="1" customWidth="1"/>
    <col min="13317" max="13317" width="11.6640625" style="326" bestFit="1" customWidth="1"/>
    <col min="13318" max="13568" width="9.33203125" style="326"/>
    <col min="13569" max="13569" width="5.83203125" style="326" customWidth="1"/>
    <col min="13570" max="13570" width="48.6640625" style="326" customWidth="1"/>
    <col min="13571" max="13571" width="13.6640625" style="326" bestFit="1" customWidth="1"/>
    <col min="13572" max="13572" width="12.83203125" style="326" bestFit="1" customWidth="1"/>
    <col min="13573" max="13573" width="11.6640625" style="326" bestFit="1" customWidth="1"/>
    <col min="13574" max="13824" width="9.33203125" style="326"/>
    <col min="13825" max="13825" width="5.83203125" style="326" customWidth="1"/>
    <col min="13826" max="13826" width="48.6640625" style="326" customWidth="1"/>
    <col min="13827" max="13827" width="13.6640625" style="326" bestFit="1" customWidth="1"/>
    <col min="13828" max="13828" width="12.83203125" style="326" bestFit="1" customWidth="1"/>
    <col min="13829" max="13829" width="11.6640625" style="326" bestFit="1" customWidth="1"/>
    <col min="13830" max="14080" width="9.33203125" style="326"/>
    <col min="14081" max="14081" width="5.83203125" style="326" customWidth="1"/>
    <col min="14082" max="14082" width="48.6640625" style="326" customWidth="1"/>
    <col min="14083" max="14083" width="13.6640625" style="326" bestFit="1" customWidth="1"/>
    <col min="14084" max="14084" width="12.83203125" style="326" bestFit="1" customWidth="1"/>
    <col min="14085" max="14085" width="11.6640625" style="326" bestFit="1" customWidth="1"/>
    <col min="14086" max="14336" width="9.33203125" style="326"/>
    <col min="14337" max="14337" width="5.83203125" style="326" customWidth="1"/>
    <col min="14338" max="14338" width="48.6640625" style="326" customWidth="1"/>
    <col min="14339" max="14339" width="13.6640625" style="326" bestFit="1" customWidth="1"/>
    <col min="14340" max="14340" width="12.83203125" style="326" bestFit="1" customWidth="1"/>
    <col min="14341" max="14341" width="11.6640625" style="326" bestFit="1" customWidth="1"/>
    <col min="14342" max="14592" width="9.33203125" style="326"/>
    <col min="14593" max="14593" width="5.83203125" style="326" customWidth="1"/>
    <col min="14594" max="14594" width="48.6640625" style="326" customWidth="1"/>
    <col min="14595" max="14595" width="13.6640625" style="326" bestFit="1" customWidth="1"/>
    <col min="14596" max="14596" width="12.83203125" style="326" bestFit="1" customWidth="1"/>
    <col min="14597" max="14597" width="11.6640625" style="326" bestFit="1" customWidth="1"/>
    <col min="14598" max="14848" width="9.33203125" style="326"/>
    <col min="14849" max="14849" width="5.83203125" style="326" customWidth="1"/>
    <col min="14850" max="14850" width="48.6640625" style="326" customWidth="1"/>
    <col min="14851" max="14851" width="13.6640625" style="326" bestFit="1" customWidth="1"/>
    <col min="14852" max="14852" width="12.83203125" style="326" bestFit="1" customWidth="1"/>
    <col min="14853" max="14853" width="11.6640625" style="326" bestFit="1" customWidth="1"/>
    <col min="14854" max="15104" width="9.33203125" style="326"/>
    <col min="15105" max="15105" width="5.83203125" style="326" customWidth="1"/>
    <col min="15106" max="15106" width="48.6640625" style="326" customWidth="1"/>
    <col min="15107" max="15107" width="13.6640625" style="326" bestFit="1" customWidth="1"/>
    <col min="15108" max="15108" width="12.83203125" style="326" bestFit="1" customWidth="1"/>
    <col min="15109" max="15109" width="11.6640625" style="326" bestFit="1" customWidth="1"/>
    <col min="15110" max="15360" width="9.33203125" style="326"/>
    <col min="15361" max="15361" width="5.83203125" style="326" customWidth="1"/>
    <col min="15362" max="15362" width="48.6640625" style="326" customWidth="1"/>
    <col min="15363" max="15363" width="13.6640625" style="326" bestFit="1" customWidth="1"/>
    <col min="15364" max="15364" width="12.83203125" style="326" bestFit="1" customWidth="1"/>
    <col min="15365" max="15365" width="11.6640625" style="326" bestFit="1" customWidth="1"/>
    <col min="15366" max="15616" width="9.33203125" style="326"/>
    <col min="15617" max="15617" width="5.83203125" style="326" customWidth="1"/>
    <col min="15618" max="15618" width="48.6640625" style="326" customWidth="1"/>
    <col min="15619" max="15619" width="13.6640625" style="326" bestFit="1" customWidth="1"/>
    <col min="15620" max="15620" width="12.83203125" style="326" bestFit="1" customWidth="1"/>
    <col min="15621" max="15621" width="11.6640625" style="326" bestFit="1" customWidth="1"/>
    <col min="15622" max="15872" width="9.33203125" style="326"/>
    <col min="15873" max="15873" width="5.83203125" style="326" customWidth="1"/>
    <col min="15874" max="15874" width="48.6640625" style="326" customWidth="1"/>
    <col min="15875" max="15875" width="13.6640625" style="326" bestFit="1" customWidth="1"/>
    <col min="15876" max="15876" width="12.83203125" style="326" bestFit="1" customWidth="1"/>
    <col min="15877" max="15877" width="11.6640625" style="326" bestFit="1" customWidth="1"/>
    <col min="15878" max="16128" width="9.33203125" style="326"/>
    <col min="16129" max="16129" width="5.83203125" style="326" customWidth="1"/>
    <col min="16130" max="16130" width="48.6640625" style="326" customWidth="1"/>
    <col min="16131" max="16131" width="13.6640625" style="326" bestFit="1" customWidth="1"/>
    <col min="16132" max="16132" width="12.83203125" style="326" bestFit="1" customWidth="1"/>
    <col min="16133" max="16133" width="11.6640625" style="326" bestFit="1" customWidth="1"/>
    <col min="16134" max="16384" width="9.33203125" style="326"/>
  </cols>
  <sheetData>
    <row r="1" spans="1:7" s="322" customFormat="1" ht="15.95" customHeight="1" x14ac:dyDescent="0.25">
      <c r="A1" s="511" t="s">
        <v>879</v>
      </c>
      <c r="B1" s="512"/>
      <c r="C1" s="512"/>
      <c r="D1" s="512"/>
      <c r="E1" s="512"/>
      <c r="F1" s="321"/>
    </row>
    <row r="2" spans="1:7" s="322" customFormat="1" ht="15.95" customHeight="1" x14ac:dyDescent="0.25">
      <c r="A2" s="323"/>
      <c r="B2" s="324"/>
      <c r="C2" s="324"/>
      <c r="D2" s="324"/>
      <c r="E2" s="324"/>
      <c r="F2" s="321"/>
    </row>
    <row r="3" spans="1:7" s="322" customFormat="1" ht="15.95" customHeight="1" x14ac:dyDescent="0.25">
      <c r="A3" s="323"/>
      <c r="B3" s="324"/>
      <c r="C3" s="324"/>
      <c r="D3" s="324"/>
      <c r="E3" s="324"/>
      <c r="F3" s="321"/>
    </row>
    <row r="5" spans="1:7" s="322" customFormat="1" ht="15.95" customHeight="1" x14ac:dyDescent="0.25">
      <c r="A5" s="513" t="s">
        <v>489</v>
      </c>
      <c r="B5" s="513"/>
      <c r="C5" s="513"/>
      <c r="D5" s="513"/>
      <c r="E5" s="513"/>
      <c r="F5" s="329"/>
      <c r="G5" s="329"/>
    </row>
    <row r="6" spans="1:7" s="322" customFormat="1" ht="15.95" customHeight="1" x14ac:dyDescent="0.25">
      <c r="A6" s="514" t="str">
        <f>'[2]Óvoda    7. sz. mell'!A2:F2</f>
        <v>2016.évi költségvetési beszámoló</v>
      </c>
      <c r="B6" s="514"/>
      <c r="C6" s="514"/>
      <c r="D6" s="514"/>
      <c r="E6" s="514"/>
      <c r="F6" s="329"/>
      <c r="G6" s="329"/>
    </row>
    <row r="7" spans="1:7" s="322" customFormat="1" ht="15.95" customHeight="1" x14ac:dyDescent="0.25">
      <c r="A7" s="330"/>
      <c r="B7" s="330"/>
      <c r="C7" s="330"/>
      <c r="D7" s="330"/>
      <c r="E7" s="330"/>
      <c r="F7" s="329"/>
      <c r="G7" s="329"/>
    </row>
    <row r="8" spans="1:7" s="322" customFormat="1" ht="15.95" customHeight="1" x14ac:dyDescent="0.25">
      <c r="A8" s="330"/>
      <c r="B8" s="330"/>
      <c r="C8" s="330"/>
      <c r="D8" s="330"/>
      <c r="E8" s="330"/>
      <c r="F8" s="329"/>
      <c r="G8" s="329"/>
    </row>
    <row r="9" spans="1:7" s="322" customFormat="1" ht="15.95" customHeight="1" x14ac:dyDescent="0.25">
      <c r="A9" s="323"/>
      <c r="B9" s="331"/>
      <c r="C9" s="331"/>
      <c r="D9" s="331"/>
      <c r="E9" s="331"/>
      <c r="F9" s="329"/>
      <c r="G9" s="329"/>
    </row>
    <row r="11" spans="1:7" ht="24.95" customHeight="1" x14ac:dyDescent="0.25">
      <c r="A11" s="515" t="s">
        <v>490</v>
      </c>
      <c r="B11" s="516"/>
      <c r="C11" s="332" t="s">
        <v>458</v>
      </c>
      <c r="D11" s="332" t="s">
        <v>491</v>
      </c>
      <c r="E11" s="333" t="s">
        <v>492</v>
      </c>
    </row>
    <row r="12" spans="1:7" s="331" customFormat="1" ht="24.95" customHeight="1" x14ac:dyDescent="0.25">
      <c r="A12" s="517"/>
      <c r="B12" s="518"/>
      <c r="C12" s="332" t="s">
        <v>9</v>
      </c>
      <c r="D12" s="521" t="s">
        <v>10</v>
      </c>
      <c r="E12" s="522"/>
    </row>
    <row r="13" spans="1:7" s="331" customFormat="1" ht="24.95" customHeight="1" x14ac:dyDescent="0.25">
      <c r="A13" s="519"/>
      <c r="B13" s="520"/>
      <c r="C13" s="332" t="s">
        <v>13</v>
      </c>
      <c r="D13" s="332" t="s">
        <v>493</v>
      </c>
      <c r="E13" s="333" t="s">
        <v>494</v>
      </c>
    </row>
    <row r="14" spans="1:7" s="331" customFormat="1" ht="24.95" customHeight="1" x14ac:dyDescent="0.25">
      <c r="A14" s="334" t="s">
        <v>14</v>
      </c>
      <c r="B14" s="335" t="s">
        <v>495</v>
      </c>
      <c r="C14" s="332">
        <v>280000</v>
      </c>
      <c r="D14" s="332">
        <v>280000</v>
      </c>
      <c r="E14" s="333">
        <f>D14/C14</f>
        <v>1</v>
      </c>
    </row>
    <row r="15" spans="1:7" s="331" customFormat="1" ht="24.95" customHeight="1" x14ac:dyDescent="0.25">
      <c r="A15" s="334" t="s">
        <v>27</v>
      </c>
      <c r="B15" s="334" t="s">
        <v>496</v>
      </c>
      <c r="C15" s="336">
        <v>280000</v>
      </c>
      <c r="D15" s="336">
        <v>280000</v>
      </c>
      <c r="E15" s="337">
        <f>D15/C15</f>
        <v>1</v>
      </c>
    </row>
    <row r="16" spans="1:7" s="331" customFormat="1" ht="24.95" customHeight="1" x14ac:dyDescent="0.25">
      <c r="A16" s="334"/>
      <c r="B16" s="334"/>
      <c r="C16" s="332"/>
      <c r="D16" s="332"/>
      <c r="E16" s="333"/>
    </row>
    <row r="17" spans="1:5" s="322" customFormat="1" ht="24.95" customHeight="1" x14ac:dyDescent="0.25">
      <c r="A17" s="338" t="s">
        <v>40</v>
      </c>
      <c r="B17" s="339" t="s">
        <v>497</v>
      </c>
      <c r="C17" s="340">
        <f>C18</f>
        <v>8105336</v>
      </c>
      <c r="D17" s="340">
        <f>D18</f>
        <v>8105336</v>
      </c>
      <c r="E17" s="341">
        <f>D17/C13:C17</f>
        <v>1</v>
      </c>
    </row>
    <row r="18" spans="1:5" ht="24.95" customHeight="1" x14ac:dyDescent="0.25">
      <c r="A18" s="338" t="s">
        <v>236</v>
      </c>
      <c r="B18" s="342" t="s">
        <v>498</v>
      </c>
      <c r="C18" s="343">
        <v>8105336</v>
      </c>
      <c r="D18" s="343">
        <v>8105336</v>
      </c>
      <c r="E18" s="431">
        <f>D18/C14:C18</f>
        <v>1</v>
      </c>
    </row>
    <row r="19" spans="1:5" s="322" customFormat="1" ht="24.95" customHeight="1" x14ac:dyDescent="0.25">
      <c r="A19" s="344" t="s">
        <v>70</v>
      </c>
      <c r="B19" s="345" t="s">
        <v>499</v>
      </c>
      <c r="C19" s="346">
        <f>C17+C14</f>
        <v>8385336</v>
      </c>
      <c r="D19" s="346">
        <f>D17+D14</f>
        <v>8385336</v>
      </c>
      <c r="E19" s="347">
        <f>D19/C15:C19</f>
        <v>1</v>
      </c>
    </row>
  </sheetData>
  <mergeCells count="5">
    <mergeCell ref="A1:E1"/>
    <mergeCell ref="A5:E5"/>
    <mergeCell ref="A6:E6"/>
    <mergeCell ref="A11:B13"/>
    <mergeCell ref="D12:E1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J12" sqref="J12"/>
    </sheetView>
  </sheetViews>
  <sheetFormatPr defaultRowHeight="15.75" x14ac:dyDescent="0.25"/>
  <cols>
    <col min="1" max="1" width="9.33203125" style="353"/>
    <col min="2" max="2" width="71.5" style="354" customWidth="1"/>
    <col min="3" max="3" width="16.5" style="355" customWidth="1"/>
    <col min="4" max="257" width="9.33203125" style="354"/>
    <col min="258" max="258" width="71.5" style="354" customWidth="1"/>
    <col min="259" max="259" width="16.5" style="354" customWidth="1"/>
    <col min="260" max="513" width="9.33203125" style="354"/>
    <col min="514" max="514" width="71.5" style="354" customWidth="1"/>
    <col min="515" max="515" width="16.5" style="354" customWidth="1"/>
    <col min="516" max="769" width="9.33203125" style="354"/>
    <col min="770" max="770" width="71.5" style="354" customWidth="1"/>
    <col min="771" max="771" width="16.5" style="354" customWidth="1"/>
    <col min="772" max="1025" width="9.33203125" style="354"/>
    <col min="1026" max="1026" width="71.5" style="354" customWidth="1"/>
    <col min="1027" max="1027" width="16.5" style="354" customWidth="1"/>
    <col min="1028" max="1281" width="9.33203125" style="354"/>
    <col min="1282" max="1282" width="71.5" style="354" customWidth="1"/>
    <col min="1283" max="1283" width="16.5" style="354" customWidth="1"/>
    <col min="1284" max="1537" width="9.33203125" style="354"/>
    <col min="1538" max="1538" width="71.5" style="354" customWidth="1"/>
    <col min="1539" max="1539" width="16.5" style="354" customWidth="1"/>
    <col min="1540" max="1793" width="9.33203125" style="354"/>
    <col min="1794" max="1794" width="71.5" style="354" customWidth="1"/>
    <col min="1795" max="1795" width="16.5" style="354" customWidth="1"/>
    <col min="1796" max="2049" width="9.33203125" style="354"/>
    <col min="2050" max="2050" width="71.5" style="354" customWidth="1"/>
    <col min="2051" max="2051" width="16.5" style="354" customWidth="1"/>
    <col min="2052" max="2305" width="9.33203125" style="354"/>
    <col min="2306" max="2306" width="71.5" style="354" customWidth="1"/>
    <col min="2307" max="2307" width="16.5" style="354" customWidth="1"/>
    <col min="2308" max="2561" width="9.33203125" style="354"/>
    <col min="2562" max="2562" width="71.5" style="354" customWidth="1"/>
    <col min="2563" max="2563" width="16.5" style="354" customWidth="1"/>
    <col min="2564" max="2817" width="9.33203125" style="354"/>
    <col min="2818" max="2818" width="71.5" style="354" customWidth="1"/>
    <col min="2819" max="2819" width="16.5" style="354" customWidth="1"/>
    <col min="2820" max="3073" width="9.33203125" style="354"/>
    <col min="3074" max="3074" width="71.5" style="354" customWidth="1"/>
    <col min="3075" max="3075" width="16.5" style="354" customWidth="1"/>
    <col min="3076" max="3329" width="9.33203125" style="354"/>
    <col min="3330" max="3330" width="71.5" style="354" customWidth="1"/>
    <col min="3331" max="3331" width="16.5" style="354" customWidth="1"/>
    <col min="3332" max="3585" width="9.33203125" style="354"/>
    <col min="3586" max="3586" width="71.5" style="354" customWidth="1"/>
    <col min="3587" max="3587" width="16.5" style="354" customWidth="1"/>
    <col min="3588" max="3841" width="9.33203125" style="354"/>
    <col min="3842" max="3842" width="71.5" style="354" customWidth="1"/>
    <col min="3843" max="3843" width="16.5" style="354" customWidth="1"/>
    <col min="3844" max="4097" width="9.33203125" style="354"/>
    <col min="4098" max="4098" width="71.5" style="354" customWidth="1"/>
    <col min="4099" max="4099" width="16.5" style="354" customWidth="1"/>
    <col min="4100" max="4353" width="9.33203125" style="354"/>
    <col min="4354" max="4354" width="71.5" style="354" customWidth="1"/>
    <col min="4355" max="4355" width="16.5" style="354" customWidth="1"/>
    <col min="4356" max="4609" width="9.33203125" style="354"/>
    <col min="4610" max="4610" width="71.5" style="354" customWidth="1"/>
    <col min="4611" max="4611" width="16.5" style="354" customWidth="1"/>
    <col min="4612" max="4865" width="9.33203125" style="354"/>
    <col min="4866" max="4866" width="71.5" style="354" customWidth="1"/>
    <col min="4867" max="4867" width="16.5" style="354" customWidth="1"/>
    <col min="4868" max="5121" width="9.33203125" style="354"/>
    <col min="5122" max="5122" width="71.5" style="354" customWidth="1"/>
    <col min="5123" max="5123" width="16.5" style="354" customWidth="1"/>
    <col min="5124" max="5377" width="9.33203125" style="354"/>
    <col min="5378" max="5378" width="71.5" style="354" customWidth="1"/>
    <col min="5379" max="5379" width="16.5" style="354" customWidth="1"/>
    <col min="5380" max="5633" width="9.33203125" style="354"/>
    <col min="5634" max="5634" width="71.5" style="354" customWidth="1"/>
    <col min="5635" max="5635" width="16.5" style="354" customWidth="1"/>
    <col min="5636" max="5889" width="9.33203125" style="354"/>
    <col min="5890" max="5890" width="71.5" style="354" customWidth="1"/>
    <col min="5891" max="5891" width="16.5" style="354" customWidth="1"/>
    <col min="5892" max="6145" width="9.33203125" style="354"/>
    <col min="6146" max="6146" width="71.5" style="354" customWidth="1"/>
    <col min="6147" max="6147" width="16.5" style="354" customWidth="1"/>
    <col min="6148" max="6401" width="9.33203125" style="354"/>
    <col min="6402" max="6402" width="71.5" style="354" customWidth="1"/>
    <col min="6403" max="6403" width="16.5" style="354" customWidth="1"/>
    <col min="6404" max="6657" width="9.33203125" style="354"/>
    <col min="6658" max="6658" width="71.5" style="354" customWidth="1"/>
    <col min="6659" max="6659" width="16.5" style="354" customWidth="1"/>
    <col min="6660" max="6913" width="9.33203125" style="354"/>
    <col min="6914" max="6914" width="71.5" style="354" customWidth="1"/>
    <col min="6915" max="6915" width="16.5" style="354" customWidth="1"/>
    <col min="6916" max="7169" width="9.33203125" style="354"/>
    <col min="7170" max="7170" width="71.5" style="354" customWidth="1"/>
    <col min="7171" max="7171" width="16.5" style="354" customWidth="1"/>
    <col min="7172" max="7425" width="9.33203125" style="354"/>
    <col min="7426" max="7426" width="71.5" style="354" customWidth="1"/>
    <col min="7427" max="7427" width="16.5" style="354" customWidth="1"/>
    <col min="7428" max="7681" width="9.33203125" style="354"/>
    <col min="7682" max="7682" width="71.5" style="354" customWidth="1"/>
    <col min="7683" max="7683" width="16.5" style="354" customWidth="1"/>
    <col min="7684" max="7937" width="9.33203125" style="354"/>
    <col min="7938" max="7938" width="71.5" style="354" customWidth="1"/>
    <col min="7939" max="7939" width="16.5" style="354" customWidth="1"/>
    <col min="7940" max="8193" width="9.33203125" style="354"/>
    <col min="8194" max="8194" width="71.5" style="354" customWidth="1"/>
    <col min="8195" max="8195" width="16.5" style="354" customWidth="1"/>
    <col min="8196" max="8449" width="9.33203125" style="354"/>
    <col min="8450" max="8450" width="71.5" style="354" customWidth="1"/>
    <col min="8451" max="8451" width="16.5" style="354" customWidth="1"/>
    <col min="8452" max="8705" width="9.33203125" style="354"/>
    <col min="8706" max="8706" width="71.5" style="354" customWidth="1"/>
    <col min="8707" max="8707" width="16.5" style="354" customWidth="1"/>
    <col min="8708" max="8961" width="9.33203125" style="354"/>
    <col min="8962" max="8962" width="71.5" style="354" customWidth="1"/>
    <col min="8963" max="8963" width="16.5" style="354" customWidth="1"/>
    <col min="8964" max="9217" width="9.33203125" style="354"/>
    <col min="9218" max="9218" width="71.5" style="354" customWidth="1"/>
    <col min="9219" max="9219" width="16.5" style="354" customWidth="1"/>
    <col min="9220" max="9473" width="9.33203125" style="354"/>
    <col min="9474" max="9474" width="71.5" style="354" customWidth="1"/>
    <col min="9475" max="9475" width="16.5" style="354" customWidth="1"/>
    <col min="9476" max="9729" width="9.33203125" style="354"/>
    <col min="9730" max="9730" width="71.5" style="354" customWidth="1"/>
    <col min="9731" max="9731" width="16.5" style="354" customWidth="1"/>
    <col min="9732" max="9985" width="9.33203125" style="354"/>
    <col min="9986" max="9986" width="71.5" style="354" customWidth="1"/>
    <col min="9987" max="9987" width="16.5" style="354" customWidth="1"/>
    <col min="9988" max="10241" width="9.33203125" style="354"/>
    <col min="10242" max="10242" width="71.5" style="354" customWidth="1"/>
    <col min="10243" max="10243" width="16.5" style="354" customWidth="1"/>
    <col min="10244" max="10497" width="9.33203125" style="354"/>
    <col min="10498" max="10498" width="71.5" style="354" customWidth="1"/>
    <col min="10499" max="10499" width="16.5" style="354" customWidth="1"/>
    <col min="10500" max="10753" width="9.33203125" style="354"/>
    <col min="10754" max="10754" width="71.5" style="354" customWidth="1"/>
    <col min="10755" max="10755" width="16.5" style="354" customWidth="1"/>
    <col min="10756" max="11009" width="9.33203125" style="354"/>
    <col min="11010" max="11010" width="71.5" style="354" customWidth="1"/>
    <col min="11011" max="11011" width="16.5" style="354" customWidth="1"/>
    <col min="11012" max="11265" width="9.33203125" style="354"/>
    <col min="11266" max="11266" width="71.5" style="354" customWidth="1"/>
    <col min="11267" max="11267" width="16.5" style="354" customWidth="1"/>
    <col min="11268" max="11521" width="9.33203125" style="354"/>
    <col min="11522" max="11522" width="71.5" style="354" customWidth="1"/>
    <col min="11523" max="11523" width="16.5" style="354" customWidth="1"/>
    <col min="11524" max="11777" width="9.33203125" style="354"/>
    <col min="11778" max="11778" width="71.5" style="354" customWidth="1"/>
    <col min="11779" max="11779" width="16.5" style="354" customWidth="1"/>
    <col min="11780" max="12033" width="9.33203125" style="354"/>
    <col min="12034" max="12034" width="71.5" style="354" customWidth="1"/>
    <col min="12035" max="12035" width="16.5" style="354" customWidth="1"/>
    <col min="12036" max="12289" width="9.33203125" style="354"/>
    <col min="12290" max="12290" width="71.5" style="354" customWidth="1"/>
    <col min="12291" max="12291" width="16.5" style="354" customWidth="1"/>
    <col min="12292" max="12545" width="9.33203125" style="354"/>
    <col min="12546" max="12546" width="71.5" style="354" customWidth="1"/>
    <col min="12547" max="12547" width="16.5" style="354" customWidth="1"/>
    <col min="12548" max="12801" width="9.33203125" style="354"/>
    <col min="12802" max="12802" width="71.5" style="354" customWidth="1"/>
    <col min="12803" max="12803" width="16.5" style="354" customWidth="1"/>
    <col min="12804" max="13057" width="9.33203125" style="354"/>
    <col min="13058" max="13058" width="71.5" style="354" customWidth="1"/>
    <col min="13059" max="13059" width="16.5" style="354" customWidth="1"/>
    <col min="13060" max="13313" width="9.33203125" style="354"/>
    <col min="13314" max="13314" width="71.5" style="354" customWidth="1"/>
    <col min="13315" max="13315" width="16.5" style="354" customWidth="1"/>
    <col min="13316" max="13569" width="9.33203125" style="354"/>
    <col min="13570" max="13570" width="71.5" style="354" customWidth="1"/>
    <col min="13571" max="13571" width="16.5" style="354" customWidth="1"/>
    <col min="13572" max="13825" width="9.33203125" style="354"/>
    <col min="13826" max="13826" width="71.5" style="354" customWidth="1"/>
    <col min="13827" max="13827" width="16.5" style="354" customWidth="1"/>
    <col min="13828" max="14081" width="9.33203125" style="354"/>
    <col min="14082" max="14082" width="71.5" style="354" customWidth="1"/>
    <col min="14083" max="14083" width="16.5" style="354" customWidth="1"/>
    <col min="14084" max="14337" width="9.33203125" style="354"/>
    <col min="14338" max="14338" width="71.5" style="354" customWidth="1"/>
    <col min="14339" max="14339" width="16.5" style="354" customWidth="1"/>
    <col min="14340" max="14593" width="9.33203125" style="354"/>
    <col min="14594" max="14594" width="71.5" style="354" customWidth="1"/>
    <col min="14595" max="14595" width="16.5" style="354" customWidth="1"/>
    <col min="14596" max="14849" width="9.33203125" style="354"/>
    <col min="14850" max="14850" width="71.5" style="354" customWidth="1"/>
    <col min="14851" max="14851" width="16.5" style="354" customWidth="1"/>
    <col min="14852" max="15105" width="9.33203125" style="354"/>
    <col min="15106" max="15106" width="71.5" style="354" customWidth="1"/>
    <col min="15107" max="15107" width="16.5" style="354" customWidth="1"/>
    <col min="15108" max="15361" width="9.33203125" style="354"/>
    <col min="15362" max="15362" width="71.5" style="354" customWidth="1"/>
    <col min="15363" max="15363" width="16.5" style="354" customWidth="1"/>
    <col min="15364" max="15617" width="9.33203125" style="354"/>
    <col min="15618" max="15618" width="71.5" style="354" customWidth="1"/>
    <col min="15619" max="15619" width="16.5" style="354" customWidth="1"/>
    <col min="15620" max="15873" width="9.33203125" style="354"/>
    <col min="15874" max="15874" width="71.5" style="354" customWidth="1"/>
    <col min="15875" max="15875" width="16.5" style="354" customWidth="1"/>
    <col min="15876" max="16129" width="9.33203125" style="354"/>
    <col min="16130" max="16130" width="71.5" style="354" customWidth="1"/>
    <col min="16131" max="16131" width="16.5" style="354" customWidth="1"/>
    <col min="16132" max="16384" width="9.33203125" style="354"/>
  </cols>
  <sheetData>
    <row r="1" spans="1:6" s="349" customFormat="1" x14ac:dyDescent="0.25">
      <c r="A1" s="523" t="s">
        <v>880</v>
      </c>
      <c r="B1" s="512"/>
      <c r="C1" s="512"/>
      <c r="D1" s="348"/>
      <c r="E1" s="348"/>
      <c r="F1" s="324"/>
    </row>
    <row r="2" spans="1:6" s="349" customFormat="1" x14ac:dyDescent="0.25">
      <c r="A2" s="350"/>
      <c r="B2" s="324"/>
      <c r="C2" s="324"/>
      <c r="D2" s="348"/>
      <c r="E2" s="348"/>
      <c r="F2" s="324"/>
    </row>
    <row r="3" spans="1:6" s="349" customFormat="1" x14ac:dyDescent="0.25">
      <c r="A3" s="350"/>
      <c r="B3" s="324"/>
      <c r="C3" s="324"/>
      <c r="D3" s="348"/>
      <c r="E3" s="348"/>
      <c r="F3" s="324"/>
    </row>
    <row r="4" spans="1:6" s="349" customFormat="1" x14ac:dyDescent="0.25">
      <c r="A4" s="350"/>
      <c r="B4" s="324"/>
      <c r="C4" s="324"/>
      <c r="D4" s="348"/>
      <c r="E4" s="348"/>
      <c r="F4" s="324"/>
    </row>
    <row r="5" spans="1:6" s="349" customFormat="1" x14ac:dyDescent="0.25">
      <c r="A5" s="524" t="s">
        <v>500</v>
      </c>
      <c r="B5" s="524"/>
      <c r="C5" s="524"/>
    </row>
    <row r="6" spans="1:6" s="349" customFormat="1" x14ac:dyDescent="0.25">
      <c r="A6" s="351"/>
      <c r="B6" s="351"/>
      <c r="C6" s="352"/>
    </row>
    <row r="7" spans="1:6" s="349" customFormat="1" x14ac:dyDescent="0.25">
      <c r="A7" s="351"/>
      <c r="B7" s="351"/>
      <c r="C7" s="352"/>
    </row>
    <row r="8" spans="1:6" s="349" customFormat="1" x14ac:dyDescent="0.25">
      <c r="A8" s="351"/>
      <c r="B8" s="351"/>
      <c r="C8" s="352"/>
    </row>
    <row r="10" spans="1:6" s="351" customFormat="1" x14ac:dyDescent="0.25">
      <c r="A10" s="356" t="s">
        <v>501</v>
      </c>
      <c r="B10" s="356" t="s">
        <v>274</v>
      </c>
      <c r="C10" s="357" t="s">
        <v>502</v>
      </c>
    </row>
    <row r="11" spans="1:6" ht="24.95" customHeight="1" x14ac:dyDescent="0.25">
      <c r="A11" s="358" t="s">
        <v>14</v>
      </c>
      <c r="B11" s="359" t="s">
        <v>837</v>
      </c>
      <c r="C11" s="343">
        <v>60960</v>
      </c>
    </row>
    <row r="12" spans="1:6" ht="24.95" customHeight="1" x14ac:dyDescent="0.25">
      <c r="A12" s="358" t="s">
        <v>27</v>
      </c>
      <c r="B12" s="359"/>
      <c r="C12" s="343"/>
    </row>
    <row r="13" spans="1:6" ht="24.95" customHeight="1" x14ac:dyDescent="0.25">
      <c r="A13" s="358" t="s">
        <v>40</v>
      </c>
      <c r="B13" s="359"/>
      <c r="C13" s="343"/>
    </row>
    <row r="14" spans="1:6" ht="24.95" customHeight="1" x14ac:dyDescent="0.25">
      <c r="A14" s="358" t="s">
        <v>236</v>
      </c>
      <c r="B14" s="359"/>
      <c r="C14" s="343"/>
    </row>
    <row r="15" spans="1:6" ht="24.95" customHeight="1" x14ac:dyDescent="0.25">
      <c r="A15" s="358" t="s">
        <v>70</v>
      </c>
      <c r="B15" s="359"/>
      <c r="C15" s="343"/>
    </row>
    <row r="16" spans="1:6" ht="24.95" customHeight="1" x14ac:dyDescent="0.25">
      <c r="A16" s="358" t="s">
        <v>94</v>
      </c>
      <c r="B16" s="360"/>
      <c r="C16" s="343"/>
    </row>
    <row r="17" spans="1:3" s="349" customFormat="1" ht="33" customHeight="1" x14ac:dyDescent="0.25">
      <c r="A17" s="361" t="s">
        <v>253</v>
      </c>
      <c r="B17" s="362" t="s">
        <v>503</v>
      </c>
      <c r="C17" s="363">
        <f>SUM(C11:C16)</f>
        <v>60960</v>
      </c>
    </row>
  </sheetData>
  <mergeCells count="2">
    <mergeCell ref="A1:C1"/>
    <mergeCell ref="A5:C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3"/>
  <sheetViews>
    <sheetView workbookViewId="0">
      <selection activeCell="H10" sqref="H10"/>
    </sheetView>
  </sheetViews>
  <sheetFormatPr defaultColWidth="7.1640625" defaultRowHeight="11.25" x14ac:dyDescent="0.2"/>
  <cols>
    <col min="1" max="1" width="7.1640625" style="365" customWidth="1"/>
    <col min="2" max="2" width="94.83203125" style="365" customWidth="1"/>
    <col min="3" max="3" width="13.5" style="365" customWidth="1"/>
    <col min="4" max="4" width="14" style="365" bestFit="1" customWidth="1"/>
    <col min="5" max="5" width="8.33203125" style="405" bestFit="1" customWidth="1"/>
    <col min="6" max="251" width="9.33203125" style="365" customWidth="1"/>
    <col min="252" max="256" width="7.1640625" style="365"/>
    <col min="257" max="257" width="7.1640625" style="365" customWidth="1"/>
    <col min="258" max="258" width="101.6640625" style="365" customWidth="1"/>
    <col min="259" max="259" width="13.5" style="365" customWidth="1"/>
    <col min="260" max="260" width="15.6640625" style="365" customWidth="1"/>
    <col min="261" max="261" width="8.83203125" style="365" bestFit="1" customWidth="1"/>
    <col min="262" max="507" width="9.33203125" style="365" customWidth="1"/>
    <col min="508" max="512" width="7.1640625" style="365"/>
    <col min="513" max="513" width="7.1640625" style="365" customWidth="1"/>
    <col min="514" max="514" width="101.6640625" style="365" customWidth="1"/>
    <col min="515" max="515" width="13.5" style="365" customWidth="1"/>
    <col min="516" max="516" width="15.6640625" style="365" customWidth="1"/>
    <col min="517" max="517" width="8.83203125" style="365" bestFit="1" customWidth="1"/>
    <col min="518" max="763" width="9.33203125" style="365" customWidth="1"/>
    <col min="764" max="768" width="7.1640625" style="365"/>
    <col min="769" max="769" width="7.1640625" style="365" customWidth="1"/>
    <col min="770" max="770" width="101.6640625" style="365" customWidth="1"/>
    <col min="771" max="771" width="13.5" style="365" customWidth="1"/>
    <col min="772" max="772" width="15.6640625" style="365" customWidth="1"/>
    <col min="773" max="773" width="8.83203125" style="365" bestFit="1" customWidth="1"/>
    <col min="774" max="1019" width="9.33203125" style="365" customWidth="1"/>
    <col min="1020" max="1024" width="7.1640625" style="365"/>
    <col min="1025" max="1025" width="7.1640625" style="365" customWidth="1"/>
    <col min="1026" max="1026" width="101.6640625" style="365" customWidth="1"/>
    <col min="1027" max="1027" width="13.5" style="365" customWidth="1"/>
    <col min="1028" max="1028" width="15.6640625" style="365" customWidth="1"/>
    <col min="1029" max="1029" width="8.83203125" style="365" bestFit="1" customWidth="1"/>
    <col min="1030" max="1275" width="9.33203125" style="365" customWidth="1"/>
    <col min="1276" max="1280" width="7.1640625" style="365"/>
    <col min="1281" max="1281" width="7.1640625" style="365" customWidth="1"/>
    <col min="1282" max="1282" width="101.6640625" style="365" customWidth="1"/>
    <col min="1283" max="1283" width="13.5" style="365" customWidth="1"/>
    <col min="1284" max="1284" width="15.6640625" style="365" customWidth="1"/>
    <col min="1285" max="1285" width="8.83203125" style="365" bestFit="1" customWidth="1"/>
    <col min="1286" max="1531" width="9.33203125" style="365" customWidth="1"/>
    <col min="1532" max="1536" width="7.1640625" style="365"/>
    <col min="1537" max="1537" width="7.1640625" style="365" customWidth="1"/>
    <col min="1538" max="1538" width="101.6640625" style="365" customWidth="1"/>
    <col min="1539" max="1539" width="13.5" style="365" customWidth="1"/>
    <col min="1540" max="1540" width="15.6640625" style="365" customWidth="1"/>
    <col min="1541" max="1541" width="8.83203125" style="365" bestFit="1" customWidth="1"/>
    <col min="1542" max="1787" width="9.33203125" style="365" customWidth="1"/>
    <col min="1788" max="1792" width="7.1640625" style="365"/>
    <col min="1793" max="1793" width="7.1640625" style="365" customWidth="1"/>
    <col min="1794" max="1794" width="101.6640625" style="365" customWidth="1"/>
    <col min="1795" max="1795" width="13.5" style="365" customWidth="1"/>
    <col min="1796" max="1796" width="15.6640625" style="365" customWidth="1"/>
    <col min="1797" max="1797" width="8.83203125" style="365" bestFit="1" customWidth="1"/>
    <col min="1798" max="2043" width="9.33203125" style="365" customWidth="1"/>
    <col min="2044" max="2048" width="7.1640625" style="365"/>
    <col min="2049" max="2049" width="7.1640625" style="365" customWidth="1"/>
    <col min="2050" max="2050" width="101.6640625" style="365" customWidth="1"/>
    <col min="2051" max="2051" width="13.5" style="365" customWidth="1"/>
    <col min="2052" max="2052" width="15.6640625" style="365" customWidth="1"/>
    <col min="2053" max="2053" width="8.83203125" style="365" bestFit="1" customWidth="1"/>
    <col min="2054" max="2299" width="9.33203125" style="365" customWidth="1"/>
    <col min="2300" max="2304" width="7.1640625" style="365"/>
    <col min="2305" max="2305" width="7.1640625" style="365" customWidth="1"/>
    <col min="2306" max="2306" width="101.6640625" style="365" customWidth="1"/>
    <col min="2307" max="2307" width="13.5" style="365" customWidth="1"/>
    <col min="2308" max="2308" width="15.6640625" style="365" customWidth="1"/>
    <col min="2309" max="2309" width="8.83203125" style="365" bestFit="1" customWidth="1"/>
    <col min="2310" max="2555" width="9.33203125" style="365" customWidth="1"/>
    <col min="2556" max="2560" width="7.1640625" style="365"/>
    <col min="2561" max="2561" width="7.1640625" style="365" customWidth="1"/>
    <col min="2562" max="2562" width="101.6640625" style="365" customWidth="1"/>
    <col min="2563" max="2563" width="13.5" style="365" customWidth="1"/>
    <col min="2564" max="2564" width="15.6640625" style="365" customWidth="1"/>
    <col min="2565" max="2565" width="8.83203125" style="365" bestFit="1" customWidth="1"/>
    <col min="2566" max="2811" width="9.33203125" style="365" customWidth="1"/>
    <col min="2812" max="2816" width="7.1640625" style="365"/>
    <col min="2817" max="2817" width="7.1640625" style="365" customWidth="1"/>
    <col min="2818" max="2818" width="101.6640625" style="365" customWidth="1"/>
    <col min="2819" max="2819" width="13.5" style="365" customWidth="1"/>
    <col min="2820" max="2820" width="15.6640625" style="365" customWidth="1"/>
    <col min="2821" max="2821" width="8.83203125" style="365" bestFit="1" customWidth="1"/>
    <col min="2822" max="3067" width="9.33203125" style="365" customWidth="1"/>
    <col min="3068" max="3072" width="7.1640625" style="365"/>
    <col min="3073" max="3073" width="7.1640625" style="365" customWidth="1"/>
    <col min="3074" max="3074" width="101.6640625" style="365" customWidth="1"/>
    <col min="3075" max="3075" width="13.5" style="365" customWidth="1"/>
    <col min="3076" max="3076" width="15.6640625" style="365" customWidth="1"/>
    <col min="3077" max="3077" width="8.83203125" style="365" bestFit="1" customWidth="1"/>
    <col min="3078" max="3323" width="9.33203125" style="365" customWidth="1"/>
    <col min="3324" max="3328" width="7.1640625" style="365"/>
    <col min="3329" max="3329" width="7.1640625" style="365" customWidth="1"/>
    <col min="3330" max="3330" width="101.6640625" style="365" customWidth="1"/>
    <col min="3331" max="3331" width="13.5" style="365" customWidth="1"/>
    <col min="3332" max="3332" width="15.6640625" style="365" customWidth="1"/>
    <col min="3333" max="3333" width="8.83203125" style="365" bestFit="1" customWidth="1"/>
    <col min="3334" max="3579" width="9.33203125" style="365" customWidth="1"/>
    <col min="3580" max="3584" width="7.1640625" style="365"/>
    <col min="3585" max="3585" width="7.1640625" style="365" customWidth="1"/>
    <col min="3586" max="3586" width="101.6640625" style="365" customWidth="1"/>
    <col min="3587" max="3587" width="13.5" style="365" customWidth="1"/>
    <col min="3588" max="3588" width="15.6640625" style="365" customWidth="1"/>
    <col min="3589" max="3589" width="8.83203125" style="365" bestFit="1" customWidth="1"/>
    <col min="3590" max="3835" width="9.33203125" style="365" customWidth="1"/>
    <col min="3836" max="3840" width="7.1640625" style="365"/>
    <col min="3841" max="3841" width="7.1640625" style="365" customWidth="1"/>
    <col min="3842" max="3842" width="101.6640625" style="365" customWidth="1"/>
    <col min="3843" max="3843" width="13.5" style="365" customWidth="1"/>
    <col min="3844" max="3844" width="15.6640625" style="365" customWidth="1"/>
    <col min="3845" max="3845" width="8.83203125" style="365" bestFit="1" customWidth="1"/>
    <col min="3846" max="4091" width="9.33203125" style="365" customWidth="1"/>
    <col min="4092" max="4096" width="7.1640625" style="365"/>
    <col min="4097" max="4097" width="7.1640625" style="365" customWidth="1"/>
    <col min="4098" max="4098" width="101.6640625" style="365" customWidth="1"/>
    <col min="4099" max="4099" width="13.5" style="365" customWidth="1"/>
    <col min="4100" max="4100" width="15.6640625" style="365" customWidth="1"/>
    <col min="4101" max="4101" width="8.83203125" style="365" bestFit="1" customWidth="1"/>
    <col min="4102" max="4347" width="9.33203125" style="365" customWidth="1"/>
    <col min="4348" max="4352" width="7.1640625" style="365"/>
    <col min="4353" max="4353" width="7.1640625" style="365" customWidth="1"/>
    <col min="4354" max="4354" width="101.6640625" style="365" customWidth="1"/>
    <col min="4355" max="4355" width="13.5" style="365" customWidth="1"/>
    <col min="4356" max="4356" width="15.6640625" style="365" customWidth="1"/>
    <col min="4357" max="4357" width="8.83203125" style="365" bestFit="1" customWidth="1"/>
    <col min="4358" max="4603" width="9.33203125" style="365" customWidth="1"/>
    <col min="4604" max="4608" width="7.1640625" style="365"/>
    <col min="4609" max="4609" width="7.1640625" style="365" customWidth="1"/>
    <col min="4610" max="4610" width="101.6640625" style="365" customWidth="1"/>
    <col min="4611" max="4611" width="13.5" style="365" customWidth="1"/>
    <col min="4612" max="4612" width="15.6640625" style="365" customWidth="1"/>
    <col min="4613" max="4613" width="8.83203125" style="365" bestFit="1" customWidth="1"/>
    <col min="4614" max="4859" width="9.33203125" style="365" customWidth="1"/>
    <col min="4860" max="4864" width="7.1640625" style="365"/>
    <col min="4865" max="4865" width="7.1640625" style="365" customWidth="1"/>
    <col min="4866" max="4866" width="101.6640625" style="365" customWidth="1"/>
    <col min="4867" max="4867" width="13.5" style="365" customWidth="1"/>
    <col min="4868" max="4868" width="15.6640625" style="365" customWidth="1"/>
    <col min="4869" max="4869" width="8.83203125" style="365" bestFit="1" customWidth="1"/>
    <col min="4870" max="5115" width="9.33203125" style="365" customWidth="1"/>
    <col min="5116" max="5120" width="7.1640625" style="365"/>
    <col min="5121" max="5121" width="7.1640625" style="365" customWidth="1"/>
    <col min="5122" max="5122" width="101.6640625" style="365" customWidth="1"/>
    <col min="5123" max="5123" width="13.5" style="365" customWidth="1"/>
    <col min="5124" max="5124" width="15.6640625" style="365" customWidth="1"/>
    <col min="5125" max="5125" width="8.83203125" style="365" bestFit="1" customWidth="1"/>
    <col min="5126" max="5371" width="9.33203125" style="365" customWidth="1"/>
    <col min="5372" max="5376" width="7.1640625" style="365"/>
    <col min="5377" max="5377" width="7.1640625" style="365" customWidth="1"/>
    <col min="5378" max="5378" width="101.6640625" style="365" customWidth="1"/>
    <col min="5379" max="5379" width="13.5" style="365" customWidth="1"/>
    <col min="5380" max="5380" width="15.6640625" style="365" customWidth="1"/>
    <col min="5381" max="5381" width="8.83203125" style="365" bestFit="1" customWidth="1"/>
    <col min="5382" max="5627" width="9.33203125" style="365" customWidth="1"/>
    <col min="5628" max="5632" width="7.1640625" style="365"/>
    <col min="5633" max="5633" width="7.1640625" style="365" customWidth="1"/>
    <col min="5634" max="5634" width="101.6640625" style="365" customWidth="1"/>
    <col min="5635" max="5635" width="13.5" style="365" customWidth="1"/>
    <col min="5636" max="5636" width="15.6640625" style="365" customWidth="1"/>
    <col min="5637" max="5637" width="8.83203125" style="365" bestFit="1" customWidth="1"/>
    <col min="5638" max="5883" width="9.33203125" style="365" customWidth="1"/>
    <col min="5884" max="5888" width="7.1640625" style="365"/>
    <col min="5889" max="5889" width="7.1640625" style="365" customWidth="1"/>
    <col min="5890" max="5890" width="101.6640625" style="365" customWidth="1"/>
    <col min="5891" max="5891" width="13.5" style="365" customWidth="1"/>
    <col min="5892" max="5892" width="15.6640625" style="365" customWidth="1"/>
    <col min="5893" max="5893" width="8.83203125" style="365" bestFit="1" customWidth="1"/>
    <col min="5894" max="6139" width="9.33203125" style="365" customWidth="1"/>
    <col min="6140" max="6144" width="7.1640625" style="365"/>
    <col min="6145" max="6145" width="7.1640625" style="365" customWidth="1"/>
    <col min="6146" max="6146" width="101.6640625" style="365" customWidth="1"/>
    <col min="6147" max="6147" width="13.5" style="365" customWidth="1"/>
    <col min="6148" max="6148" width="15.6640625" style="365" customWidth="1"/>
    <col min="6149" max="6149" width="8.83203125" style="365" bestFit="1" customWidth="1"/>
    <col min="6150" max="6395" width="9.33203125" style="365" customWidth="1"/>
    <col min="6396" max="6400" width="7.1640625" style="365"/>
    <col min="6401" max="6401" width="7.1640625" style="365" customWidth="1"/>
    <col min="6402" max="6402" width="101.6640625" style="365" customWidth="1"/>
    <col min="6403" max="6403" width="13.5" style="365" customWidth="1"/>
    <col min="6404" max="6404" width="15.6640625" style="365" customWidth="1"/>
    <col min="6405" max="6405" width="8.83203125" style="365" bestFit="1" customWidth="1"/>
    <col min="6406" max="6651" width="9.33203125" style="365" customWidth="1"/>
    <col min="6652" max="6656" width="7.1640625" style="365"/>
    <col min="6657" max="6657" width="7.1640625" style="365" customWidth="1"/>
    <col min="6658" max="6658" width="101.6640625" style="365" customWidth="1"/>
    <col min="6659" max="6659" width="13.5" style="365" customWidth="1"/>
    <col min="6660" max="6660" width="15.6640625" style="365" customWidth="1"/>
    <col min="6661" max="6661" width="8.83203125" style="365" bestFit="1" customWidth="1"/>
    <col min="6662" max="6907" width="9.33203125" style="365" customWidth="1"/>
    <col min="6908" max="6912" width="7.1640625" style="365"/>
    <col min="6913" max="6913" width="7.1640625" style="365" customWidth="1"/>
    <col min="6914" max="6914" width="101.6640625" style="365" customWidth="1"/>
    <col min="6915" max="6915" width="13.5" style="365" customWidth="1"/>
    <col min="6916" max="6916" width="15.6640625" style="365" customWidth="1"/>
    <col min="6917" max="6917" width="8.83203125" style="365" bestFit="1" customWidth="1"/>
    <col min="6918" max="7163" width="9.33203125" style="365" customWidth="1"/>
    <col min="7164" max="7168" width="7.1640625" style="365"/>
    <col min="7169" max="7169" width="7.1640625" style="365" customWidth="1"/>
    <col min="7170" max="7170" width="101.6640625" style="365" customWidth="1"/>
    <col min="7171" max="7171" width="13.5" style="365" customWidth="1"/>
    <col min="7172" max="7172" width="15.6640625" style="365" customWidth="1"/>
    <col min="7173" max="7173" width="8.83203125" style="365" bestFit="1" customWidth="1"/>
    <col min="7174" max="7419" width="9.33203125" style="365" customWidth="1"/>
    <col min="7420" max="7424" width="7.1640625" style="365"/>
    <col min="7425" max="7425" width="7.1640625" style="365" customWidth="1"/>
    <col min="7426" max="7426" width="101.6640625" style="365" customWidth="1"/>
    <col min="7427" max="7427" width="13.5" style="365" customWidth="1"/>
    <col min="7428" max="7428" width="15.6640625" style="365" customWidth="1"/>
    <col min="7429" max="7429" width="8.83203125" style="365" bestFit="1" customWidth="1"/>
    <col min="7430" max="7675" width="9.33203125" style="365" customWidth="1"/>
    <col min="7676" max="7680" width="7.1640625" style="365"/>
    <col min="7681" max="7681" width="7.1640625" style="365" customWidth="1"/>
    <col min="7682" max="7682" width="101.6640625" style="365" customWidth="1"/>
    <col min="7683" max="7683" width="13.5" style="365" customWidth="1"/>
    <col min="7684" max="7684" width="15.6640625" style="365" customWidth="1"/>
    <col min="7685" max="7685" width="8.83203125" style="365" bestFit="1" customWidth="1"/>
    <col min="7686" max="7931" width="9.33203125" style="365" customWidth="1"/>
    <col min="7932" max="7936" width="7.1640625" style="365"/>
    <col min="7937" max="7937" width="7.1640625" style="365" customWidth="1"/>
    <col min="7938" max="7938" width="101.6640625" style="365" customWidth="1"/>
    <col min="7939" max="7939" width="13.5" style="365" customWidth="1"/>
    <col min="7940" max="7940" width="15.6640625" style="365" customWidth="1"/>
    <col min="7941" max="7941" width="8.83203125" style="365" bestFit="1" customWidth="1"/>
    <col min="7942" max="8187" width="9.33203125" style="365" customWidth="1"/>
    <col min="8188" max="8192" width="7.1640625" style="365"/>
    <col min="8193" max="8193" width="7.1640625" style="365" customWidth="1"/>
    <col min="8194" max="8194" width="101.6640625" style="365" customWidth="1"/>
    <col min="8195" max="8195" width="13.5" style="365" customWidth="1"/>
    <col min="8196" max="8196" width="15.6640625" style="365" customWidth="1"/>
    <col min="8197" max="8197" width="8.83203125" style="365" bestFit="1" customWidth="1"/>
    <col min="8198" max="8443" width="9.33203125" style="365" customWidth="1"/>
    <col min="8444" max="8448" width="7.1640625" style="365"/>
    <col min="8449" max="8449" width="7.1640625" style="365" customWidth="1"/>
    <col min="8450" max="8450" width="101.6640625" style="365" customWidth="1"/>
    <col min="8451" max="8451" width="13.5" style="365" customWidth="1"/>
    <col min="8452" max="8452" width="15.6640625" style="365" customWidth="1"/>
    <col min="8453" max="8453" width="8.83203125" style="365" bestFit="1" customWidth="1"/>
    <col min="8454" max="8699" width="9.33203125" style="365" customWidth="1"/>
    <col min="8700" max="8704" width="7.1640625" style="365"/>
    <col min="8705" max="8705" width="7.1640625" style="365" customWidth="1"/>
    <col min="8706" max="8706" width="101.6640625" style="365" customWidth="1"/>
    <col min="8707" max="8707" width="13.5" style="365" customWidth="1"/>
    <col min="8708" max="8708" width="15.6640625" style="365" customWidth="1"/>
    <col min="8709" max="8709" width="8.83203125" style="365" bestFit="1" customWidth="1"/>
    <col min="8710" max="8955" width="9.33203125" style="365" customWidth="1"/>
    <col min="8956" max="8960" width="7.1640625" style="365"/>
    <col min="8961" max="8961" width="7.1640625" style="365" customWidth="1"/>
    <col min="8962" max="8962" width="101.6640625" style="365" customWidth="1"/>
    <col min="8963" max="8963" width="13.5" style="365" customWidth="1"/>
    <col min="8964" max="8964" width="15.6640625" style="365" customWidth="1"/>
    <col min="8965" max="8965" width="8.83203125" style="365" bestFit="1" customWidth="1"/>
    <col min="8966" max="9211" width="9.33203125" style="365" customWidth="1"/>
    <col min="9212" max="9216" width="7.1640625" style="365"/>
    <col min="9217" max="9217" width="7.1640625" style="365" customWidth="1"/>
    <col min="9218" max="9218" width="101.6640625" style="365" customWidth="1"/>
    <col min="9219" max="9219" width="13.5" style="365" customWidth="1"/>
    <col min="9220" max="9220" width="15.6640625" style="365" customWidth="1"/>
    <col min="9221" max="9221" width="8.83203125" style="365" bestFit="1" customWidth="1"/>
    <col min="9222" max="9467" width="9.33203125" style="365" customWidth="1"/>
    <col min="9468" max="9472" width="7.1640625" style="365"/>
    <col min="9473" max="9473" width="7.1640625" style="365" customWidth="1"/>
    <col min="9474" max="9474" width="101.6640625" style="365" customWidth="1"/>
    <col min="9475" max="9475" width="13.5" style="365" customWidth="1"/>
    <col min="9476" max="9476" width="15.6640625" style="365" customWidth="1"/>
    <col min="9477" max="9477" width="8.83203125" style="365" bestFit="1" customWidth="1"/>
    <col min="9478" max="9723" width="9.33203125" style="365" customWidth="1"/>
    <col min="9724" max="9728" width="7.1640625" style="365"/>
    <col min="9729" max="9729" width="7.1640625" style="365" customWidth="1"/>
    <col min="9730" max="9730" width="101.6640625" style="365" customWidth="1"/>
    <col min="9731" max="9731" width="13.5" style="365" customWidth="1"/>
    <col min="9732" max="9732" width="15.6640625" style="365" customWidth="1"/>
    <col min="9733" max="9733" width="8.83203125" style="365" bestFit="1" customWidth="1"/>
    <col min="9734" max="9979" width="9.33203125" style="365" customWidth="1"/>
    <col min="9980" max="9984" width="7.1640625" style="365"/>
    <col min="9985" max="9985" width="7.1640625" style="365" customWidth="1"/>
    <col min="9986" max="9986" width="101.6640625" style="365" customWidth="1"/>
    <col min="9987" max="9987" width="13.5" style="365" customWidth="1"/>
    <col min="9988" max="9988" width="15.6640625" style="365" customWidth="1"/>
    <col min="9989" max="9989" width="8.83203125" style="365" bestFit="1" customWidth="1"/>
    <col min="9990" max="10235" width="9.33203125" style="365" customWidth="1"/>
    <col min="10236" max="10240" width="7.1640625" style="365"/>
    <col min="10241" max="10241" width="7.1640625" style="365" customWidth="1"/>
    <col min="10242" max="10242" width="101.6640625" style="365" customWidth="1"/>
    <col min="10243" max="10243" width="13.5" style="365" customWidth="1"/>
    <col min="10244" max="10244" width="15.6640625" style="365" customWidth="1"/>
    <col min="10245" max="10245" width="8.83203125" style="365" bestFit="1" customWidth="1"/>
    <col min="10246" max="10491" width="9.33203125" style="365" customWidth="1"/>
    <col min="10492" max="10496" width="7.1640625" style="365"/>
    <col min="10497" max="10497" width="7.1640625" style="365" customWidth="1"/>
    <col min="10498" max="10498" width="101.6640625" style="365" customWidth="1"/>
    <col min="10499" max="10499" width="13.5" style="365" customWidth="1"/>
    <col min="10500" max="10500" width="15.6640625" style="365" customWidth="1"/>
    <col min="10501" max="10501" width="8.83203125" style="365" bestFit="1" customWidth="1"/>
    <col min="10502" max="10747" width="9.33203125" style="365" customWidth="1"/>
    <col min="10748" max="10752" width="7.1640625" style="365"/>
    <col min="10753" max="10753" width="7.1640625" style="365" customWidth="1"/>
    <col min="10754" max="10754" width="101.6640625" style="365" customWidth="1"/>
    <col min="10755" max="10755" width="13.5" style="365" customWidth="1"/>
    <col min="10756" max="10756" width="15.6640625" style="365" customWidth="1"/>
    <col min="10757" max="10757" width="8.83203125" style="365" bestFit="1" customWidth="1"/>
    <col min="10758" max="11003" width="9.33203125" style="365" customWidth="1"/>
    <col min="11004" max="11008" width="7.1640625" style="365"/>
    <col min="11009" max="11009" width="7.1640625" style="365" customWidth="1"/>
    <col min="11010" max="11010" width="101.6640625" style="365" customWidth="1"/>
    <col min="11011" max="11011" width="13.5" style="365" customWidth="1"/>
    <col min="11012" max="11012" width="15.6640625" style="365" customWidth="1"/>
    <col min="11013" max="11013" width="8.83203125" style="365" bestFit="1" customWidth="1"/>
    <col min="11014" max="11259" width="9.33203125" style="365" customWidth="1"/>
    <col min="11260" max="11264" width="7.1640625" style="365"/>
    <col min="11265" max="11265" width="7.1640625" style="365" customWidth="1"/>
    <col min="11266" max="11266" width="101.6640625" style="365" customWidth="1"/>
    <col min="11267" max="11267" width="13.5" style="365" customWidth="1"/>
    <col min="11268" max="11268" width="15.6640625" style="365" customWidth="1"/>
    <col min="11269" max="11269" width="8.83203125" style="365" bestFit="1" customWidth="1"/>
    <col min="11270" max="11515" width="9.33203125" style="365" customWidth="1"/>
    <col min="11516" max="11520" width="7.1640625" style="365"/>
    <col min="11521" max="11521" width="7.1640625" style="365" customWidth="1"/>
    <col min="11522" max="11522" width="101.6640625" style="365" customWidth="1"/>
    <col min="11523" max="11523" width="13.5" style="365" customWidth="1"/>
    <col min="11524" max="11524" width="15.6640625" style="365" customWidth="1"/>
    <col min="11525" max="11525" width="8.83203125" style="365" bestFit="1" customWidth="1"/>
    <col min="11526" max="11771" width="9.33203125" style="365" customWidth="1"/>
    <col min="11772" max="11776" width="7.1640625" style="365"/>
    <col min="11777" max="11777" width="7.1640625" style="365" customWidth="1"/>
    <col min="11778" max="11778" width="101.6640625" style="365" customWidth="1"/>
    <col min="11779" max="11779" width="13.5" style="365" customWidth="1"/>
    <col min="11780" max="11780" width="15.6640625" style="365" customWidth="1"/>
    <col min="11781" max="11781" width="8.83203125" style="365" bestFit="1" customWidth="1"/>
    <col min="11782" max="12027" width="9.33203125" style="365" customWidth="1"/>
    <col min="12028" max="12032" width="7.1640625" style="365"/>
    <col min="12033" max="12033" width="7.1640625" style="365" customWidth="1"/>
    <col min="12034" max="12034" width="101.6640625" style="365" customWidth="1"/>
    <col min="12035" max="12035" width="13.5" style="365" customWidth="1"/>
    <col min="12036" max="12036" width="15.6640625" style="365" customWidth="1"/>
    <col min="12037" max="12037" width="8.83203125" style="365" bestFit="1" customWidth="1"/>
    <col min="12038" max="12283" width="9.33203125" style="365" customWidth="1"/>
    <col min="12284" max="12288" width="7.1640625" style="365"/>
    <col min="12289" max="12289" width="7.1640625" style="365" customWidth="1"/>
    <col min="12290" max="12290" width="101.6640625" style="365" customWidth="1"/>
    <col min="12291" max="12291" width="13.5" style="365" customWidth="1"/>
    <col min="12292" max="12292" width="15.6640625" style="365" customWidth="1"/>
    <col min="12293" max="12293" width="8.83203125" style="365" bestFit="1" customWidth="1"/>
    <col min="12294" max="12539" width="9.33203125" style="365" customWidth="1"/>
    <col min="12540" max="12544" width="7.1640625" style="365"/>
    <col min="12545" max="12545" width="7.1640625" style="365" customWidth="1"/>
    <col min="12546" max="12546" width="101.6640625" style="365" customWidth="1"/>
    <col min="12547" max="12547" width="13.5" style="365" customWidth="1"/>
    <col min="12548" max="12548" width="15.6640625" style="365" customWidth="1"/>
    <col min="12549" max="12549" width="8.83203125" style="365" bestFit="1" customWidth="1"/>
    <col min="12550" max="12795" width="9.33203125" style="365" customWidth="1"/>
    <col min="12796" max="12800" width="7.1640625" style="365"/>
    <col min="12801" max="12801" width="7.1640625" style="365" customWidth="1"/>
    <col min="12802" max="12802" width="101.6640625" style="365" customWidth="1"/>
    <col min="12803" max="12803" width="13.5" style="365" customWidth="1"/>
    <col min="12804" max="12804" width="15.6640625" style="365" customWidth="1"/>
    <col min="12805" max="12805" width="8.83203125" style="365" bestFit="1" customWidth="1"/>
    <col min="12806" max="13051" width="9.33203125" style="365" customWidth="1"/>
    <col min="13052" max="13056" width="7.1640625" style="365"/>
    <col min="13057" max="13057" width="7.1640625" style="365" customWidth="1"/>
    <col min="13058" max="13058" width="101.6640625" style="365" customWidth="1"/>
    <col min="13059" max="13059" width="13.5" style="365" customWidth="1"/>
    <col min="13060" max="13060" width="15.6640625" style="365" customWidth="1"/>
    <col min="13061" max="13061" width="8.83203125" style="365" bestFit="1" customWidth="1"/>
    <col min="13062" max="13307" width="9.33203125" style="365" customWidth="1"/>
    <col min="13308" max="13312" width="7.1640625" style="365"/>
    <col min="13313" max="13313" width="7.1640625" style="365" customWidth="1"/>
    <col min="13314" max="13314" width="101.6640625" style="365" customWidth="1"/>
    <col min="13315" max="13315" width="13.5" style="365" customWidth="1"/>
    <col min="13316" max="13316" width="15.6640625" style="365" customWidth="1"/>
    <col min="13317" max="13317" width="8.83203125" style="365" bestFit="1" customWidth="1"/>
    <col min="13318" max="13563" width="9.33203125" style="365" customWidth="1"/>
    <col min="13564" max="13568" width="7.1640625" style="365"/>
    <col min="13569" max="13569" width="7.1640625" style="365" customWidth="1"/>
    <col min="13570" max="13570" width="101.6640625" style="365" customWidth="1"/>
    <col min="13571" max="13571" width="13.5" style="365" customWidth="1"/>
    <col min="13572" max="13572" width="15.6640625" style="365" customWidth="1"/>
    <col min="13573" max="13573" width="8.83203125" style="365" bestFit="1" customWidth="1"/>
    <col min="13574" max="13819" width="9.33203125" style="365" customWidth="1"/>
    <col min="13820" max="13824" width="7.1640625" style="365"/>
    <col min="13825" max="13825" width="7.1640625" style="365" customWidth="1"/>
    <col min="13826" max="13826" width="101.6640625" style="365" customWidth="1"/>
    <col min="13827" max="13827" width="13.5" style="365" customWidth="1"/>
    <col min="13828" max="13828" width="15.6640625" style="365" customWidth="1"/>
    <col min="13829" max="13829" width="8.83203125" style="365" bestFit="1" customWidth="1"/>
    <col min="13830" max="14075" width="9.33203125" style="365" customWidth="1"/>
    <col min="14076" max="14080" width="7.1640625" style="365"/>
    <col min="14081" max="14081" width="7.1640625" style="365" customWidth="1"/>
    <col min="14082" max="14082" width="101.6640625" style="365" customWidth="1"/>
    <col min="14083" max="14083" width="13.5" style="365" customWidth="1"/>
    <col min="14084" max="14084" width="15.6640625" style="365" customWidth="1"/>
    <col min="14085" max="14085" width="8.83203125" style="365" bestFit="1" customWidth="1"/>
    <col min="14086" max="14331" width="9.33203125" style="365" customWidth="1"/>
    <col min="14332" max="14336" width="7.1640625" style="365"/>
    <col min="14337" max="14337" width="7.1640625" style="365" customWidth="1"/>
    <col min="14338" max="14338" width="101.6640625" style="365" customWidth="1"/>
    <col min="14339" max="14339" width="13.5" style="365" customWidth="1"/>
    <col min="14340" max="14340" width="15.6640625" style="365" customWidth="1"/>
    <col min="14341" max="14341" width="8.83203125" style="365" bestFit="1" customWidth="1"/>
    <col min="14342" max="14587" width="9.33203125" style="365" customWidth="1"/>
    <col min="14588" max="14592" width="7.1640625" style="365"/>
    <col min="14593" max="14593" width="7.1640625" style="365" customWidth="1"/>
    <col min="14594" max="14594" width="101.6640625" style="365" customWidth="1"/>
    <col min="14595" max="14595" width="13.5" style="365" customWidth="1"/>
    <col min="14596" max="14596" width="15.6640625" style="365" customWidth="1"/>
    <col min="14597" max="14597" width="8.83203125" style="365" bestFit="1" customWidth="1"/>
    <col min="14598" max="14843" width="9.33203125" style="365" customWidth="1"/>
    <col min="14844" max="14848" width="7.1640625" style="365"/>
    <col min="14849" max="14849" width="7.1640625" style="365" customWidth="1"/>
    <col min="14850" max="14850" width="101.6640625" style="365" customWidth="1"/>
    <col min="14851" max="14851" width="13.5" style="365" customWidth="1"/>
    <col min="14852" max="14852" width="15.6640625" style="365" customWidth="1"/>
    <col min="14853" max="14853" width="8.83203125" style="365" bestFit="1" customWidth="1"/>
    <col min="14854" max="15099" width="9.33203125" style="365" customWidth="1"/>
    <col min="15100" max="15104" width="7.1640625" style="365"/>
    <col min="15105" max="15105" width="7.1640625" style="365" customWidth="1"/>
    <col min="15106" max="15106" width="101.6640625" style="365" customWidth="1"/>
    <col min="15107" max="15107" width="13.5" style="365" customWidth="1"/>
    <col min="15108" max="15108" width="15.6640625" style="365" customWidth="1"/>
    <col min="15109" max="15109" width="8.83203125" style="365" bestFit="1" customWidth="1"/>
    <col min="15110" max="15355" width="9.33203125" style="365" customWidth="1"/>
    <col min="15356" max="15360" width="7.1640625" style="365"/>
    <col min="15361" max="15361" width="7.1640625" style="365" customWidth="1"/>
    <col min="15362" max="15362" width="101.6640625" style="365" customWidth="1"/>
    <col min="15363" max="15363" width="13.5" style="365" customWidth="1"/>
    <col min="15364" max="15364" width="15.6640625" style="365" customWidth="1"/>
    <col min="15365" max="15365" width="8.83203125" style="365" bestFit="1" customWidth="1"/>
    <col min="15366" max="15611" width="9.33203125" style="365" customWidth="1"/>
    <col min="15612" max="15616" width="7.1640625" style="365"/>
    <col min="15617" max="15617" width="7.1640625" style="365" customWidth="1"/>
    <col min="15618" max="15618" width="101.6640625" style="365" customWidth="1"/>
    <col min="15619" max="15619" width="13.5" style="365" customWidth="1"/>
    <col min="15620" max="15620" width="15.6640625" style="365" customWidth="1"/>
    <col min="15621" max="15621" width="8.83203125" style="365" bestFit="1" customWidth="1"/>
    <col min="15622" max="15867" width="9.33203125" style="365" customWidth="1"/>
    <col min="15868" max="15872" width="7.1640625" style="365"/>
    <col min="15873" max="15873" width="7.1640625" style="365" customWidth="1"/>
    <col min="15874" max="15874" width="101.6640625" style="365" customWidth="1"/>
    <col min="15875" max="15875" width="13.5" style="365" customWidth="1"/>
    <col min="15876" max="15876" width="15.6640625" style="365" customWidth="1"/>
    <col min="15877" max="15877" width="8.83203125" style="365" bestFit="1" customWidth="1"/>
    <col min="15878" max="16123" width="9.33203125" style="365" customWidth="1"/>
    <col min="16124" max="16128" width="7.1640625" style="365"/>
    <col min="16129" max="16129" width="7.1640625" style="365" customWidth="1"/>
    <col min="16130" max="16130" width="101.6640625" style="365" customWidth="1"/>
    <col min="16131" max="16131" width="13.5" style="365" customWidth="1"/>
    <col min="16132" max="16132" width="15.6640625" style="365" customWidth="1"/>
    <col min="16133" max="16133" width="8.83203125" style="365" bestFit="1" customWidth="1"/>
    <col min="16134" max="16379" width="9.33203125" style="365" customWidth="1"/>
    <col min="16380" max="16384" width="7.1640625" style="365"/>
  </cols>
  <sheetData>
    <row r="2" spans="1:11" ht="15.75" x14ac:dyDescent="0.25">
      <c r="A2" s="525" t="s">
        <v>881</v>
      </c>
      <c r="B2" s="526"/>
      <c r="C2" s="526"/>
      <c r="D2" s="526"/>
      <c r="E2" s="526"/>
      <c r="F2" s="364"/>
      <c r="G2" s="364"/>
      <c r="H2" s="364"/>
      <c r="I2" s="364"/>
      <c r="J2" s="364"/>
      <c r="K2" s="364"/>
    </row>
    <row r="3" spans="1:11" x14ac:dyDescent="0.2">
      <c r="A3" s="366"/>
      <c r="B3" s="367"/>
      <c r="C3" s="367"/>
      <c r="D3" s="367"/>
      <c r="E3" s="368"/>
      <c r="F3" s="364"/>
      <c r="G3" s="364"/>
      <c r="H3" s="364"/>
      <c r="I3" s="364"/>
      <c r="J3" s="364"/>
      <c r="K3" s="364"/>
    </row>
    <row r="4" spans="1:11" ht="12" thickBot="1" x14ac:dyDescent="0.25">
      <c r="A4" s="366"/>
      <c r="B4" s="367"/>
      <c r="C4" s="367"/>
      <c r="D4" s="367"/>
      <c r="E4" s="368"/>
      <c r="F4" s="364"/>
      <c r="G4" s="364"/>
      <c r="H4" s="364"/>
      <c r="I4" s="364"/>
      <c r="J4" s="364"/>
      <c r="K4" s="364"/>
    </row>
    <row r="5" spans="1:11" ht="21.75" customHeight="1" x14ac:dyDescent="0.2">
      <c r="A5" s="527" t="s">
        <v>504</v>
      </c>
      <c r="B5" s="528"/>
      <c r="C5" s="528"/>
      <c r="D5" s="528"/>
      <c r="E5" s="529" t="s">
        <v>505</v>
      </c>
    </row>
    <row r="6" spans="1:11" x14ac:dyDescent="0.2">
      <c r="A6" s="369"/>
      <c r="B6" s="370" t="s">
        <v>274</v>
      </c>
      <c r="C6" s="370" t="s">
        <v>506</v>
      </c>
      <c r="D6" s="370" t="s">
        <v>507</v>
      </c>
      <c r="E6" s="530"/>
    </row>
    <row r="7" spans="1:11" x14ac:dyDescent="0.2">
      <c r="A7" s="371">
        <v>1</v>
      </c>
      <c r="B7" s="372">
        <v>2</v>
      </c>
      <c r="C7" s="372">
        <v>3</v>
      </c>
      <c r="D7" s="372">
        <v>4</v>
      </c>
      <c r="E7" s="373">
        <v>5</v>
      </c>
    </row>
    <row r="8" spans="1:11" x14ac:dyDescent="0.2">
      <c r="A8" s="374" t="s">
        <v>508</v>
      </c>
      <c r="B8" s="375" t="s">
        <v>509</v>
      </c>
      <c r="C8" s="376"/>
      <c r="D8" s="377"/>
      <c r="E8" s="378"/>
    </row>
    <row r="9" spans="1:11" x14ac:dyDescent="0.2">
      <c r="A9" s="379" t="s">
        <v>363</v>
      </c>
      <c r="B9" s="380" t="s">
        <v>510</v>
      </c>
      <c r="C9" s="381">
        <v>0</v>
      </c>
      <c r="D9" s="382">
        <v>0</v>
      </c>
      <c r="E9" s="383"/>
    </row>
    <row r="10" spans="1:11" x14ac:dyDescent="0.2">
      <c r="A10" s="379" t="s">
        <v>511</v>
      </c>
      <c r="B10" s="380" t="s">
        <v>512</v>
      </c>
      <c r="C10" s="381"/>
      <c r="D10" s="382"/>
      <c r="E10" s="383"/>
    </row>
    <row r="11" spans="1:11" x14ac:dyDescent="0.2">
      <c r="A11" s="379" t="s">
        <v>385</v>
      </c>
      <c r="B11" s="380" t="s">
        <v>513</v>
      </c>
      <c r="C11" s="381"/>
      <c r="D11" s="382"/>
      <c r="E11" s="383"/>
    </row>
    <row r="12" spans="1:11" x14ac:dyDescent="0.2">
      <c r="A12" s="384" t="s">
        <v>514</v>
      </c>
      <c r="B12" s="385" t="s">
        <v>515</v>
      </c>
      <c r="C12" s="386">
        <f>SUM(C9:C11)</f>
        <v>0</v>
      </c>
      <c r="D12" s="387">
        <f>SUM(D9:D11)</f>
        <v>0</v>
      </c>
      <c r="E12" s="383"/>
    </row>
    <row r="13" spans="1:11" x14ac:dyDescent="0.2">
      <c r="A13" s="379" t="s">
        <v>516</v>
      </c>
      <c r="B13" s="380" t="s">
        <v>517</v>
      </c>
      <c r="C13" s="381">
        <v>479309976</v>
      </c>
      <c r="D13" s="382">
        <v>463737208</v>
      </c>
      <c r="E13" s="383">
        <f>D13/C13</f>
        <v>0.9675100273731837</v>
      </c>
    </row>
    <row r="14" spans="1:11" x14ac:dyDescent="0.2">
      <c r="A14" s="379" t="s">
        <v>518</v>
      </c>
      <c r="B14" s="380" t="s">
        <v>519</v>
      </c>
      <c r="C14" s="381">
        <v>21007442</v>
      </c>
      <c r="D14" s="382">
        <v>16194382</v>
      </c>
      <c r="E14" s="383">
        <f>D14/C14</f>
        <v>0.77088785964516771</v>
      </c>
    </row>
    <row r="15" spans="1:11" x14ac:dyDescent="0.2">
      <c r="A15" s="379" t="s">
        <v>520</v>
      </c>
      <c r="B15" s="380" t="s">
        <v>521</v>
      </c>
      <c r="C15" s="381"/>
      <c r="D15" s="382"/>
      <c r="E15" s="383"/>
    </row>
    <row r="16" spans="1:11" x14ac:dyDescent="0.2">
      <c r="A16" s="379" t="s">
        <v>522</v>
      </c>
      <c r="B16" s="380" t="s">
        <v>523</v>
      </c>
      <c r="C16" s="381">
        <v>2403747</v>
      </c>
      <c r="D16" s="382">
        <v>2709357</v>
      </c>
      <c r="E16" s="383">
        <f>D16/C16</f>
        <v>1.1271390042296465</v>
      </c>
    </row>
    <row r="17" spans="1:5" x14ac:dyDescent="0.2">
      <c r="A17" s="379" t="s">
        <v>524</v>
      </c>
      <c r="B17" s="380" t="s">
        <v>525</v>
      </c>
      <c r="C17" s="381">
        <v>0</v>
      </c>
      <c r="D17" s="382">
        <v>0</v>
      </c>
      <c r="E17" s="383"/>
    </row>
    <row r="18" spans="1:5" x14ac:dyDescent="0.2">
      <c r="A18" s="384" t="s">
        <v>526</v>
      </c>
      <c r="B18" s="385" t="s">
        <v>527</v>
      </c>
      <c r="C18" s="386">
        <f>SUM(C13:C17)</f>
        <v>502721165</v>
      </c>
      <c r="D18" s="387">
        <f>SUM(D13:D17)</f>
        <v>482640947</v>
      </c>
      <c r="E18" s="388">
        <f>D18/C18</f>
        <v>0.96005694727414148</v>
      </c>
    </row>
    <row r="19" spans="1:5" x14ac:dyDescent="0.2">
      <c r="A19" s="379" t="s">
        <v>528</v>
      </c>
      <c r="B19" s="380" t="s">
        <v>529</v>
      </c>
      <c r="C19" s="381">
        <f>C20+C21</f>
        <v>228000</v>
      </c>
      <c r="D19" s="381">
        <f>D20+D21</f>
        <v>228000</v>
      </c>
      <c r="E19" s="383">
        <f>D19/C19</f>
        <v>1</v>
      </c>
    </row>
    <row r="20" spans="1:5" x14ac:dyDescent="0.2">
      <c r="A20" s="379" t="s">
        <v>530</v>
      </c>
      <c r="B20" s="380" t="s">
        <v>838</v>
      </c>
      <c r="C20" s="381">
        <v>23000</v>
      </c>
      <c r="D20" s="382">
        <v>23000</v>
      </c>
      <c r="E20" s="383">
        <f t="shared" ref="E20:E21" si="0">D20/C20</f>
        <v>1</v>
      </c>
    </row>
    <row r="21" spans="1:5" x14ac:dyDescent="0.2">
      <c r="A21" s="379" t="s">
        <v>531</v>
      </c>
      <c r="B21" s="380" t="s">
        <v>839</v>
      </c>
      <c r="C21" s="381">
        <v>205000</v>
      </c>
      <c r="D21" s="382">
        <v>205000</v>
      </c>
      <c r="E21" s="383">
        <f t="shared" si="0"/>
        <v>1</v>
      </c>
    </row>
    <row r="22" spans="1:5" x14ac:dyDescent="0.2">
      <c r="A22" s="379" t="s">
        <v>532</v>
      </c>
      <c r="B22" s="380" t="s">
        <v>533</v>
      </c>
      <c r="C22" s="381">
        <v>0</v>
      </c>
      <c r="D22" s="382">
        <v>0</v>
      </c>
      <c r="E22" s="383"/>
    </row>
    <row r="23" spans="1:5" x14ac:dyDescent="0.2">
      <c r="A23" s="379" t="s">
        <v>534</v>
      </c>
      <c r="B23" s="380" t="s">
        <v>535</v>
      </c>
      <c r="C23" s="381">
        <v>0</v>
      </c>
      <c r="D23" s="382">
        <v>0</v>
      </c>
      <c r="E23" s="383"/>
    </row>
    <row r="24" spans="1:5" x14ac:dyDescent="0.2">
      <c r="A24" s="379" t="s">
        <v>536</v>
      </c>
      <c r="B24" s="380" t="s">
        <v>537</v>
      </c>
      <c r="C24" s="381">
        <v>0</v>
      </c>
      <c r="D24" s="382">
        <v>0</v>
      </c>
      <c r="E24" s="383"/>
    </row>
    <row r="25" spans="1:5" x14ac:dyDescent="0.2">
      <c r="A25" s="379" t="s">
        <v>538</v>
      </c>
      <c r="B25" s="380" t="s">
        <v>539</v>
      </c>
      <c r="C25" s="381">
        <v>0</v>
      </c>
      <c r="D25" s="382">
        <v>0</v>
      </c>
      <c r="E25" s="383"/>
    </row>
    <row r="26" spans="1:5" x14ac:dyDescent="0.2">
      <c r="A26" s="384" t="s">
        <v>540</v>
      </c>
      <c r="B26" s="385" t="s">
        <v>541</v>
      </c>
      <c r="C26" s="386">
        <f>C19</f>
        <v>228000</v>
      </c>
      <c r="D26" s="386">
        <f>D19</f>
        <v>228000</v>
      </c>
      <c r="E26" s="388">
        <f>D26/C26</f>
        <v>1</v>
      </c>
    </row>
    <row r="27" spans="1:5" x14ac:dyDescent="0.2">
      <c r="A27" s="379" t="s">
        <v>542</v>
      </c>
      <c r="B27" s="380" t="s">
        <v>543</v>
      </c>
      <c r="C27" s="381">
        <v>0</v>
      </c>
      <c r="D27" s="382">
        <v>0</v>
      </c>
      <c r="E27" s="383"/>
    </row>
    <row r="28" spans="1:5" x14ac:dyDescent="0.2">
      <c r="A28" s="379" t="s">
        <v>544</v>
      </c>
      <c r="B28" s="380" t="s">
        <v>545</v>
      </c>
      <c r="C28" s="381">
        <v>0</v>
      </c>
      <c r="D28" s="382">
        <v>0</v>
      </c>
      <c r="E28" s="383"/>
    </row>
    <row r="29" spans="1:5" x14ac:dyDescent="0.2">
      <c r="A29" s="384" t="s">
        <v>546</v>
      </c>
      <c r="B29" s="385" t="s">
        <v>547</v>
      </c>
      <c r="C29" s="386">
        <v>0</v>
      </c>
      <c r="D29" s="387">
        <v>0</v>
      </c>
      <c r="E29" s="383"/>
    </row>
    <row r="30" spans="1:5" ht="21" x14ac:dyDescent="0.2">
      <c r="A30" s="384" t="s">
        <v>548</v>
      </c>
      <c r="B30" s="385" t="s">
        <v>549</v>
      </c>
      <c r="C30" s="386">
        <f>C26+C18+C12</f>
        <v>502949165</v>
      </c>
      <c r="D30" s="386">
        <f>D26+D18+D12</f>
        <v>482868947</v>
      </c>
      <c r="E30" s="388">
        <f>D30/C30</f>
        <v>0.96007505450376873</v>
      </c>
    </row>
    <row r="31" spans="1:5" x14ac:dyDescent="0.2">
      <c r="A31" s="379" t="s">
        <v>550</v>
      </c>
      <c r="B31" s="380" t="s">
        <v>551</v>
      </c>
      <c r="C31" s="381">
        <v>0</v>
      </c>
      <c r="D31" s="382">
        <v>0</v>
      </c>
      <c r="E31" s="388"/>
    </row>
    <row r="32" spans="1:5" x14ac:dyDescent="0.2">
      <c r="A32" s="379" t="s">
        <v>552</v>
      </c>
      <c r="B32" s="380" t="s">
        <v>553</v>
      </c>
      <c r="C32" s="381">
        <v>0</v>
      </c>
      <c r="D32" s="382">
        <v>0</v>
      </c>
      <c r="E32" s="383"/>
    </row>
    <row r="33" spans="1:5" x14ac:dyDescent="0.2">
      <c r="A33" s="379" t="s">
        <v>554</v>
      </c>
      <c r="B33" s="380" t="s">
        <v>555</v>
      </c>
      <c r="C33" s="381">
        <v>0</v>
      </c>
      <c r="D33" s="382">
        <v>0</v>
      </c>
      <c r="E33" s="383"/>
    </row>
    <row r="34" spans="1:5" x14ac:dyDescent="0.2">
      <c r="A34" s="379" t="s">
        <v>556</v>
      </c>
      <c r="B34" s="380" t="s">
        <v>557</v>
      </c>
      <c r="C34" s="381">
        <v>0</v>
      </c>
      <c r="D34" s="382">
        <v>0</v>
      </c>
      <c r="E34" s="383"/>
    </row>
    <row r="35" spans="1:5" x14ac:dyDescent="0.2">
      <c r="A35" s="379" t="s">
        <v>558</v>
      </c>
      <c r="B35" s="380" t="s">
        <v>559</v>
      </c>
      <c r="C35" s="381">
        <v>0</v>
      </c>
      <c r="D35" s="382">
        <v>0</v>
      </c>
      <c r="E35" s="383"/>
    </row>
    <row r="36" spans="1:5" x14ac:dyDescent="0.2">
      <c r="A36" s="384" t="s">
        <v>560</v>
      </c>
      <c r="B36" s="385" t="s">
        <v>561</v>
      </c>
      <c r="C36" s="386">
        <v>0</v>
      </c>
      <c r="D36" s="387">
        <v>0</v>
      </c>
      <c r="E36" s="383"/>
    </row>
    <row r="37" spans="1:5" x14ac:dyDescent="0.2">
      <c r="A37" s="379" t="s">
        <v>562</v>
      </c>
      <c r="B37" s="380" t="s">
        <v>563</v>
      </c>
      <c r="C37" s="381">
        <v>0</v>
      </c>
      <c r="D37" s="382">
        <v>0</v>
      </c>
      <c r="E37" s="383"/>
    </row>
    <row r="38" spans="1:5" x14ac:dyDescent="0.2">
      <c r="A38" s="379" t="s">
        <v>564</v>
      </c>
      <c r="B38" s="380" t="s">
        <v>565</v>
      </c>
      <c r="C38" s="381">
        <v>0</v>
      </c>
      <c r="D38" s="382">
        <v>0</v>
      </c>
      <c r="E38" s="383"/>
    </row>
    <row r="39" spans="1:5" x14ac:dyDescent="0.2">
      <c r="A39" s="379" t="s">
        <v>566</v>
      </c>
      <c r="B39" s="380" t="s">
        <v>567</v>
      </c>
      <c r="C39" s="381">
        <v>0</v>
      </c>
      <c r="D39" s="382">
        <v>0</v>
      </c>
      <c r="E39" s="383"/>
    </row>
    <row r="40" spans="1:5" x14ac:dyDescent="0.2">
      <c r="A40" s="379" t="s">
        <v>568</v>
      </c>
      <c r="B40" s="380" t="s">
        <v>569</v>
      </c>
      <c r="C40" s="381">
        <v>0</v>
      </c>
      <c r="D40" s="382">
        <v>0</v>
      </c>
      <c r="E40" s="383"/>
    </row>
    <row r="41" spans="1:5" x14ac:dyDescent="0.2">
      <c r="A41" s="379" t="s">
        <v>570</v>
      </c>
      <c r="B41" s="380" t="s">
        <v>571</v>
      </c>
      <c r="C41" s="381">
        <v>0</v>
      </c>
      <c r="D41" s="382">
        <v>0</v>
      </c>
      <c r="E41" s="383"/>
    </row>
    <row r="42" spans="1:5" x14ac:dyDescent="0.2">
      <c r="A42" s="379" t="s">
        <v>572</v>
      </c>
      <c r="B42" s="380" t="s">
        <v>573</v>
      </c>
      <c r="C42" s="381">
        <v>0</v>
      </c>
      <c r="D42" s="382">
        <v>0</v>
      </c>
      <c r="E42" s="383"/>
    </row>
    <row r="43" spans="1:5" x14ac:dyDescent="0.2">
      <c r="A43" s="379" t="s">
        <v>574</v>
      </c>
      <c r="B43" s="380" t="s">
        <v>575</v>
      </c>
      <c r="C43" s="381">
        <v>0</v>
      </c>
      <c r="D43" s="382">
        <v>0</v>
      </c>
      <c r="E43" s="383"/>
    </row>
    <row r="44" spans="1:5" x14ac:dyDescent="0.2">
      <c r="A44" s="384" t="s">
        <v>576</v>
      </c>
      <c r="B44" s="385" t="s">
        <v>577</v>
      </c>
      <c r="C44" s="386">
        <v>0</v>
      </c>
      <c r="D44" s="387">
        <v>0</v>
      </c>
      <c r="E44" s="383"/>
    </row>
    <row r="45" spans="1:5" x14ac:dyDescent="0.2">
      <c r="A45" s="384" t="s">
        <v>578</v>
      </c>
      <c r="B45" s="385" t="s">
        <v>579</v>
      </c>
      <c r="C45" s="386">
        <v>0</v>
      </c>
      <c r="D45" s="387">
        <v>0</v>
      </c>
      <c r="E45" s="383"/>
    </row>
    <row r="46" spans="1:5" x14ac:dyDescent="0.2">
      <c r="A46" s="379" t="s">
        <v>580</v>
      </c>
      <c r="B46" s="380" t="s">
        <v>581</v>
      </c>
      <c r="C46" s="381">
        <v>0</v>
      </c>
      <c r="D46" s="382">
        <v>0</v>
      </c>
      <c r="E46" s="383"/>
    </row>
    <row r="47" spans="1:5" x14ac:dyDescent="0.2">
      <c r="A47" s="379" t="s">
        <v>582</v>
      </c>
      <c r="B47" s="380" t="s">
        <v>583</v>
      </c>
      <c r="C47" s="381">
        <v>148665</v>
      </c>
      <c r="D47" s="382">
        <v>247680</v>
      </c>
      <c r="E47" s="383">
        <f>D47/C47</f>
        <v>1.6660276460498435</v>
      </c>
    </row>
    <row r="48" spans="1:5" x14ac:dyDescent="0.2">
      <c r="A48" s="379" t="s">
        <v>584</v>
      </c>
      <c r="B48" s="380" t="s">
        <v>585</v>
      </c>
      <c r="C48" s="381">
        <v>8631980</v>
      </c>
      <c r="D48" s="382">
        <v>10406146</v>
      </c>
      <c r="E48" s="383">
        <f>D48/C48</f>
        <v>1.2055340721364043</v>
      </c>
    </row>
    <row r="49" spans="1:5" x14ac:dyDescent="0.2">
      <c r="A49" s="379" t="s">
        <v>586</v>
      </c>
      <c r="B49" s="380" t="s">
        <v>587</v>
      </c>
      <c r="C49" s="381">
        <v>0</v>
      </c>
      <c r="D49" s="382">
        <v>0</v>
      </c>
      <c r="E49" s="383"/>
    </row>
    <row r="50" spans="1:5" x14ac:dyDescent="0.2">
      <c r="A50" s="379" t="s">
        <v>588</v>
      </c>
      <c r="B50" s="380" t="s">
        <v>589</v>
      </c>
      <c r="C50" s="381">
        <v>0</v>
      </c>
      <c r="D50" s="382">
        <v>0</v>
      </c>
      <c r="E50" s="383"/>
    </row>
    <row r="51" spans="1:5" x14ac:dyDescent="0.2">
      <c r="A51" s="384" t="s">
        <v>590</v>
      </c>
      <c r="B51" s="385" t="s">
        <v>591</v>
      </c>
      <c r="C51" s="386">
        <f>SUM(C46:C50)</f>
        <v>8780645</v>
      </c>
      <c r="D51" s="387">
        <f>SUM(D46:D50)</f>
        <v>10653826</v>
      </c>
      <c r="E51" s="388">
        <f>D51/C51</f>
        <v>1.2133306835659567</v>
      </c>
    </row>
    <row r="52" spans="1:5" ht="22.5" x14ac:dyDescent="0.2">
      <c r="A52" s="379" t="s">
        <v>592</v>
      </c>
      <c r="B52" s="380" t="s">
        <v>593</v>
      </c>
      <c r="C52" s="381">
        <v>0</v>
      </c>
      <c r="D52" s="382">
        <v>0</v>
      </c>
      <c r="E52" s="383"/>
    </row>
    <row r="53" spans="1:5" ht="22.5" x14ac:dyDescent="0.2">
      <c r="A53" s="379" t="s">
        <v>594</v>
      </c>
      <c r="B53" s="380" t="s">
        <v>595</v>
      </c>
      <c r="C53" s="381">
        <v>0</v>
      </c>
      <c r="D53" s="382">
        <v>0</v>
      </c>
      <c r="E53" s="383"/>
    </row>
    <row r="54" spans="1:5" ht="22.5" x14ac:dyDescent="0.2">
      <c r="A54" s="379" t="s">
        <v>596</v>
      </c>
      <c r="B54" s="380" t="s">
        <v>597</v>
      </c>
      <c r="C54" s="381">
        <v>0</v>
      </c>
      <c r="D54" s="382">
        <v>0</v>
      </c>
      <c r="E54" s="383"/>
    </row>
    <row r="55" spans="1:5" ht="22.5" x14ac:dyDescent="0.2">
      <c r="A55" s="379" t="s">
        <v>598</v>
      </c>
      <c r="B55" s="380" t="s">
        <v>599</v>
      </c>
      <c r="C55" s="381">
        <v>0</v>
      </c>
      <c r="D55" s="382">
        <v>0</v>
      </c>
      <c r="E55" s="383"/>
    </row>
    <row r="56" spans="1:5" x14ac:dyDescent="0.2">
      <c r="A56" s="379" t="s">
        <v>600</v>
      </c>
      <c r="B56" s="380" t="s">
        <v>601</v>
      </c>
      <c r="C56" s="381">
        <v>1470684</v>
      </c>
      <c r="D56" s="382">
        <v>2701747</v>
      </c>
      <c r="E56" s="383">
        <f>D56/C56</f>
        <v>1.8370683301103432</v>
      </c>
    </row>
    <row r="57" spans="1:5" x14ac:dyDescent="0.2">
      <c r="A57" s="379" t="s">
        <v>602</v>
      </c>
      <c r="B57" s="380" t="s">
        <v>603</v>
      </c>
      <c r="C57" s="381">
        <v>518215</v>
      </c>
      <c r="D57" s="382">
        <v>422769</v>
      </c>
      <c r="E57" s="383">
        <f>D57/C57</f>
        <v>0.81581775903823706</v>
      </c>
    </row>
    <row r="58" spans="1:5" x14ac:dyDescent="0.2">
      <c r="A58" s="379" t="s">
        <v>604</v>
      </c>
      <c r="B58" s="380" t="s">
        <v>605</v>
      </c>
      <c r="C58" s="381">
        <v>0</v>
      </c>
      <c r="D58" s="382">
        <v>0</v>
      </c>
      <c r="E58" s="383"/>
    </row>
    <row r="59" spans="1:5" x14ac:dyDescent="0.2">
      <c r="A59" s="379" t="s">
        <v>606</v>
      </c>
      <c r="B59" s="380" t="s">
        <v>607</v>
      </c>
      <c r="C59" s="381">
        <v>0</v>
      </c>
      <c r="D59" s="382">
        <v>0</v>
      </c>
      <c r="E59" s="383"/>
    </row>
    <row r="60" spans="1:5" ht="22.5" x14ac:dyDescent="0.2">
      <c r="A60" s="379" t="s">
        <v>608</v>
      </c>
      <c r="B60" s="380" t="s">
        <v>609</v>
      </c>
      <c r="C60" s="381">
        <v>0</v>
      </c>
      <c r="D60" s="382">
        <v>0</v>
      </c>
      <c r="E60" s="383"/>
    </row>
    <row r="61" spans="1:5" x14ac:dyDescent="0.2">
      <c r="A61" s="379" t="s">
        <v>610</v>
      </c>
      <c r="B61" s="380" t="s">
        <v>611</v>
      </c>
      <c r="C61" s="381">
        <v>0</v>
      </c>
      <c r="D61" s="382">
        <v>0</v>
      </c>
      <c r="E61" s="383"/>
    </row>
    <row r="62" spans="1:5" ht="22.5" x14ac:dyDescent="0.2">
      <c r="A62" s="379" t="s">
        <v>612</v>
      </c>
      <c r="B62" s="380" t="s">
        <v>613</v>
      </c>
      <c r="C62" s="381">
        <v>0</v>
      </c>
      <c r="D62" s="382">
        <v>0</v>
      </c>
      <c r="E62" s="383"/>
    </row>
    <row r="63" spans="1:5" x14ac:dyDescent="0.2">
      <c r="A63" s="379" t="s">
        <v>614</v>
      </c>
      <c r="B63" s="380" t="s">
        <v>615</v>
      </c>
      <c r="C63" s="381">
        <v>0</v>
      </c>
      <c r="D63" s="382">
        <v>0</v>
      </c>
      <c r="E63" s="383"/>
    </row>
    <row r="64" spans="1:5" x14ac:dyDescent="0.2">
      <c r="A64" s="379" t="s">
        <v>616</v>
      </c>
      <c r="B64" s="380" t="s">
        <v>617</v>
      </c>
      <c r="C64" s="381">
        <v>0</v>
      </c>
      <c r="D64" s="382">
        <v>0</v>
      </c>
      <c r="E64" s="383"/>
    </row>
    <row r="65" spans="1:5" x14ac:dyDescent="0.2">
      <c r="A65" s="384" t="s">
        <v>618</v>
      </c>
      <c r="B65" s="385" t="s">
        <v>619</v>
      </c>
      <c r="C65" s="386">
        <f>SUM(C56:C64)</f>
        <v>1988899</v>
      </c>
      <c r="D65" s="387">
        <f>SUM(D56:D64)</f>
        <v>3124516</v>
      </c>
      <c r="E65" s="388">
        <f>D65/C65</f>
        <v>1.5709777117892865</v>
      </c>
    </row>
    <row r="66" spans="1:5" ht="22.5" x14ac:dyDescent="0.2">
      <c r="A66" s="379" t="s">
        <v>620</v>
      </c>
      <c r="B66" s="380" t="s">
        <v>621</v>
      </c>
      <c r="C66" s="381">
        <v>0</v>
      </c>
      <c r="D66" s="382">
        <v>0</v>
      </c>
      <c r="E66" s="383"/>
    </row>
    <row r="67" spans="1:5" ht="22.5" x14ac:dyDescent="0.2">
      <c r="A67" s="379" t="s">
        <v>622</v>
      </c>
      <c r="B67" s="380" t="s">
        <v>623</v>
      </c>
      <c r="C67" s="381">
        <v>0</v>
      </c>
      <c r="D67" s="382">
        <v>0</v>
      </c>
      <c r="E67" s="383"/>
    </row>
    <row r="68" spans="1:5" ht="22.5" x14ac:dyDescent="0.2">
      <c r="A68" s="379" t="s">
        <v>624</v>
      </c>
      <c r="B68" s="380" t="s">
        <v>625</v>
      </c>
      <c r="C68" s="381">
        <v>0</v>
      </c>
      <c r="D68" s="382">
        <v>0</v>
      </c>
      <c r="E68" s="383"/>
    </row>
    <row r="69" spans="1:5" ht="22.5" x14ac:dyDescent="0.2">
      <c r="A69" s="379" t="s">
        <v>626</v>
      </c>
      <c r="B69" s="380" t="s">
        <v>627</v>
      </c>
      <c r="C69" s="381">
        <v>0</v>
      </c>
      <c r="D69" s="382">
        <v>0</v>
      </c>
      <c r="E69" s="383"/>
    </row>
    <row r="70" spans="1:5" x14ac:dyDescent="0.2">
      <c r="A70" s="379" t="s">
        <v>628</v>
      </c>
      <c r="B70" s="380" t="s">
        <v>629</v>
      </c>
      <c r="C70" s="381">
        <v>0</v>
      </c>
      <c r="D70" s="382">
        <v>0</v>
      </c>
      <c r="E70" s="383"/>
    </row>
    <row r="71" spans="1:5" x14ac:dyDescent="0.2">
      <c r="A71" s="379" t="s">
        <v>630</v>
      </c>
      <c r="B71" s="380" t="s">
        <v>631</v>
      </c>
      <c r="C71" s="381">
        <v>0</v>
      </c>
      <c r="D71" s="382">
        <v>40000</v>
      </c>
      <c r="E71" s="383">
        <v>0</v>
      </c>
    </row>
    <row r="72" spans="1:5" x14ac:dyDescent="0.2">
      <c r="A72" s="379" t="s">
        <v>632</v>
      </c>
      <c r="B72" s="380" t="s">
        <v>633</v>
      </c>
      <c r="C72" s="381">
        <v>0</v>
      </c>
      <c r="D72" s="382">
        <v>0</v>
      </c>
      <c r="E72" s="383"/>
    </row>
    <row r="73" spans="1:5" x14ac:dyDescent="0.2">
      <c r="A73" s="379" t="s">
        <v>634</v>
      </c>
      <c r="B73" s="380" t="s">
        <v>635</v>
      </c>
      <c r="C73" s="381">
        <v>0</v>
      </c>
      <c r="D73" s="382">
        <v>0</v>
      </c>
      <c r="E73" s="383"/>
    </row>
    <row r="74" spans="1:5" ht="22.5" x14ac:dyDescent="0.2">
      <c r="A74" s="379" t="s">
        <v>636</v>
      </c>
      <c r="B74" s="380" t="s">
        <v>637</v>
      </c>
      <c r="C74" s="381">
        <v>0</v>
      </c>
      <c r="D74" s="382">
        <v>0</v>
      </c>
      <c r="E74" s="383"/>
    </row>
    <row r="75" spans="1:5" x14ac:dyDescent="0.2">
      <c r="A75" s="379" t="s">
        <v>638</v>
      </c>
      <c r="B75" s="380" t="s">
        <v>639</v>
      </c>
      <c r="C75" s="381">
        <v>0</v>
      </c>
      <c r="D75" s="382">
        <v>0</v>
      </c>
      <c r="E75" s="383"/>
    </row>
    <row r="76" spans="1:5" ht="22.5" x14ac:dyDescent="0.2">
      <c r="A76" s="379" t="s">
        <v>640</v>
      </c>
      <c r="B76" s="380" t="s">
        <v>641</v>
      </c>
      <c r="C76" s="381">
        <v>0</v>
      </c>
      <c r="D76" s="382">
        <v>0</v>
      </c>
      <c r="E76" s="383"/>
    </row>
    <row r="77" spans="1:5" x14ac:dyDescent="0.2">
      <c r="A77" s="379" t="s">
        <v>642</v>
      </c>
      <c r="B77" s="380" t="s">
        <v>643</v>
      </c>
      <c r="C77" s="381">
        <v>0</v>
      </c>
      <c r="D77" s="382">
        <v>0</v>
      </c>
      <c r="E77" s="383"/>
    </row>
    <row r="78" spans="1:5" ht="22.5" x14ac:dyDescent="0.2">
      <c r="A78" s="379" t="s">
        <v>644</v>
      </c>
      <c r="B78" s="380" t="s">
        <v>645</v>
      </c>
      <c r="C78" s="381">
        <v>0</v>
      </c>
      <c r="D78" s="382">
        <v>0</v>
      </c>
      <c r="E78" s="383"/>
    </row>
    <row r="79" spans="1:5" ht="21" x14ac:dyDescent="0.2">
      <c r="A79" s="384" t="s">
        <v>646</v>
      </c>
      <c r="B79" s="385" t="s">
        <v>647</v>
      </c>
      <c r="C79" s="386">
        <f>SUM(C66:C78)</f>
        <v>0</v>
      </c>
      <c r="D79" s="386">
        <f>SUM(D66:D78)</f>
        <v>40000</v>
      </c>
      <c r="E79" s="383">
        <v>0</v>
      </c>
    </row>
    <row r="80" spans="1:5" x14ac:dyDescent="0.2">
      <c r="A80" s="379" t="s">
        <v>648</v>
      </c>
      <c r="B80" s="380" t="s">
        <v>649</v>
      </c>
      <c r="C80" s="381">
        <v>0</v>
      </c>
      <c r="D80" s="382">
        <v>0</v>
      </c>
      <c r="E80" s="383"/>
    </row>
    <row r="81" spans="1:5" x14ac:dyDescent="0.2">
      <c r="A81" s="379" t="s">
        <v>650</v>
      </c>
      <c r="B81" s="380" t="s">
        <v>651</v>
      </c>
      <c r="C81" s="381">
        <v>0</v>
      </c>
      <c r="D81" s="382">
        <v>0</v>
      </c>
      <c r="E81" s="383"/>
    </row>
    <row r="82" spans="1:5" x14ac:dyDescent="0.2">
      <c r="A82" s="379" t="s">
        <v>652</v>
      </c>
      <c r="B82" s="380" t="s">
        <v>653</v>
      </c>
      <c r="C82" s="381">
        <v>0</v>
      </c>
      <c r="D82" s="382">
        <v>0</v>
      </c>
      <c r="E82" s="383"/>
    </row>
    <row r="83" spans="1:5" x14ac:dyDescent="0.2">
      <c r="A83" s="379" t="s">
        <v>654</v>
      </c>
      <c r="B83" s="380" t="s">
        <v>655</v>
      </c>
      <c r="C83" s="381">
        <v>0</v>
      </c>
      <c r="D83" s="382">
        <v>0</v>
      </c>
      <c r="E83" s="383"/>
    </row>
    <row r="84" spans="1:5" x14ac:dyDescent="0.2">
      <c r="A84" s="379" t="s">
        <v>656</v>
      </c>
      <c r="B84" s="380" t="s">
        <v>657</v>
      </c>
      <c r="C84" s="381">
        <v>0</v>
      </c>
      <c r="D84" s="382">
        <v>0</v>
      </c>
      <c r="E84" s="383"/>
    </row>
    <row r="85" spans="1:5" x14ac:dyDescent="0.2">
      <c r="A85" s="379" t="s">
        <v>658</v>
      </c>
      <c r="B85" s="380" t="s">
        <v>659</v>
      </c>
      <c r="C85" s="381">
        <v>0</v>
      </c>
      <c r="D85" s="382">
        <v>0</v>
      </c>
      <c r="E85" s="383"/>
    </row>
    <row r="86" spans="1:5" x14ac:dyDescent="0.2">
      <c r="A86" s="379" t="s">
        <v>660</v>
      </c>
      <c r="B86" s="380" t="s">
        <v>661</v>
      </c>
      <c r="C86" s="381">
        <v>0</v>
      </c>
      <c r="D86" s="382">
        <v>0</v>
      </c>
      <c r="E86" s="383"/>
    </row>
    <row r="87" spans="1:5" x14ac:dyDescent="0.2">
      <c r="A87" s="379" t="s">
        <v>662</v>
      </c>
      <c r="B87" s="380" t="s">
        <v>663</v>
      </c>
      <c r="C87" s="381">
        <v>0</v>
      </c>
      <c r="D87" s="382">
        <v>0</v>
      </c>
      <c r="E87" s="383"/>
    </row>
    <row r="88" spans="1:5" x14ac:dyDescent="0.2">
      <c r="A88" s="379" t="s">
        <v>664</v>
      </c>
      <c r="B88" s="380" t="s">
        <v>665</v>
      </c>
      <c r="C88" s="381">
        <v>86723</v>
      </c>
      <c r="D88" s="382">
        <v>90723</v>
      </c>
      <c r="E88" s="383">
        <f>D88/C88</f>
        <v>1.0461238656411793</v>
      </c>
    </row>
    <row r="89" spans="1:5" x14ac:dyDescent="0.2">
      <c r="A89" s="379" t="s">
        <v>666</v>
      </c>
      <c r="B89" s="380" t="s">
        <v>667</v>
      </c>
      <c r="C89" s="381">
        <v>0</v>
      </c>
      <c r="D89" s="382">
        <v>0</v>
      </c>
      <c r="E89" s="383"/>
    </row>
    <row r="90" spans="1:5" x14ac:dyDescent="0.2">
      <c r="A90" s="379" t="s">
        <v>668</v>
      </c>
      <c r="B90" s="380" t="s">
        <v>669</v>
      </c>
      <c r="C90" s="381">
        <v>0</v>
      </c>
      <c r="D90" s="382">
        <v>0</v>
      </c>
      <c r="E90" s="383"/>
    </row>
    <row r="91" spans="1:5" x14ac:dyDescent="0.2">
      <c r="A91" s="379" t="s">
        <v>670</v>
      </c>
      <c r="B91" s="380" t="s">
        <v>671</v>
      </c>
      <c r="C91" s="381">
        <v>0</v>
      </c>
      <c r="D91" s="382">
        <v>0</v>
      </c>
      <c r="E91" s="383"/>
    </row>
    <row r="92" spans="1:5" x14ac:dyDescent="0.2">
      <c r="A92" s="384" t="s">
        <v>672</v>
      </c>
      <c r="B92" s="385" t="s">
        <v>673</v>
      </c>
      <c r="C92" s="386">
        <f>SUM(C80:C91)</f>
        <v>86723</v>
      </c>
      <c r="D92" s="387">
        <f>SUM(D80:D91)</f>
        <v>90723</v>
      </c>
      <c r="E92" s="388"/>
    </row>
    <row r="93" spans="1:5" x14ac:dyDescent="0.2">
      <c r="A93" s="384" t="s">
        <v>674</v>
      </c>
      <c r="B93" s="385" t="s">
        <v>675</v>
      </c>
      <c r="C93" s="386">
        <f>C92+C79+C65</f>
        <v>2075622</v>
      </c>
      <c r="D93" s="387">
        <f>D92+D79+D65</f>
        <v>3255239</v>
      </c>
      <c r="E93" s="388">
        <f t="shared" ref="E93:E99" si="1">D93/C93</f>
        <v>1.5683197614979991</v>
      </c>
    </row>
    <row r="94" spans="1:5" x14ac:dyDescent="0.2">
      <c r="A94" s="384" t="s">
        <v>676</v>
      </c>
      <c r="B94" s="385" t="s">
        <v>677</v>
      </c>
      <c r="C94" s="386">
        <v>423649</v>
      </c>
      <c r="D94" s="387">
        <v>202068</v>
      </c>
      <c r="E94" s="388">
        <f t="shared" si="1"/>
        <v>0.47697032212987639</v>
      </c>
    </row>
    <row r="95" spans="1:5" x14ac:dyDescent="0.2">
      <c r="A95" s="379" t="s">
        <v>678</v>
      </c>
      <c r="B95" s="389" t="s">
        <v>679</v>
      </c>
      <c r="C95" s="381">
        <v>0</v>
      </c>
      <c r="D95" s="382">
        <v>0</v>
      </c>
      <c r="E95" s="383"/>
    </row>
    <row r="96" spans="1:5" x14ac:dyDescent="0.2">
      <c r="A96" s="379" t="s">
        <v>680</v>
      </c>
      <c r="B96" s="389" t="s">
        <v>681</v>
      </c>
      <c r="C96" s="381">
        <v>0</v>
      </c>
      <c r="D96" s="382">
        <v>0</v>
      </c>
      <c r="E96" s="383"/>
    </row>
    <row r="97" spans="1:5" x14ac:dyDescent="0.2">
      <c r="A97" s="379" t="s">
        <v>682</v>
      </c>
      <c r="B97" s="389" t="s">
        <v>683</v>
      </c>
      <c r="C97" s="381">
        <v>0</v>
      </c>
      <c r="D97" s="382">
        <v>0</v>
      </c>
      <c r="E97" s="383"/>
    </row>
    <row r="98" spans="1:5" x14ac:dyDescent="0.2">
      <c r="A98" s="384" t="s">
        <v>684</v>
      </c>
      <c r="B98" s="385" t="s">
        <v>685</v>
      </c>
      <c r="C98" s="386">
        <v>0</v>
      </c>
      <c r="D98" s="387">
        <v>0</v>
      </c>
      <c r="E98" s="383"/>
    </row>
    <row r="99" spans="1:5" ht="12" thickBot="1" x14ac:dyDescent="0.25">
      <c r="A99" s="390" t="s">
        <v>686</v>
      </c>
      <c r="B99" s="391" t="s">
        <v>687</v>
      </c>
      <c r="C99" s="392">
        <f>C94+C93+C51+C30</f>
        <v>514229081</v>
      </c>
      <c r="D99" s="393">
        <f>D94+D93+D51+D30</f>
        <v>496980080</v>
      </c>
      <c r="E99" s="394">
        <f t="shared" si="1"/>
        <v>0.96645658202282803</v>
      </c>
    </row>
    <row r="100" spans="1:5" x14ac:dyDescent="0.2">
      <c r="A100" s="395" t="s">
        <v>508</v>
      </c>
      <c r="B100" s="396" t="s">
        <v>688</v>
      </c>
      <c r="C100" s="397"/>
      <c r="D100" s="398"/>
      <c r="E100" s="399"/>
    </row>
    <row r="101" spans="1:5" x14ac:dyDescent="0.2">
      <c r="A101" s="379" t="s">
        <v>689</v>
      </c>
      <c r="B101" s="380" t="s">
        <v>690</v>
      </c>
      <c r="C101" s="381">
        <v>525132000</v>
      </c>
      <c r="D101" s="382">
        <v>525132000</v>
      </c>
      <c r="E101" s="383">
        <f>D101/C101</f>
        <v>1</v>
      </c>
    </row>
    <row r="102" spans="1:5" x14ac:dyDescent="0.2">
      <c r="A102" s="379" t="s">
        <v>691</v>
      </c>
      <c r="B102" s="380" t="s">
        <v>692</v>
      </c>
      <c r="C102" s="381">
        <v>-10657700</v>
      </c>
      <c r="D102" s="382">
        <v>-10657700</v>
      </c>
      <c r="E102" s="383">
        <f>D102/C102</f>
        <v>1</v>
      </c>
    </row>
    <row r="103" spans="1:5" x14ac:dyDescent="0.2">
      <c r="A103" s="379" t="s">
        <v>693</v>
      </c>
      <c r="B103" s="380" t="s">
        <v>694</v>
      </c>
      <c r="C103" s="381">
        <v>10297369</v>
      </c>
      <c r="D103" s="382">
        <v>10297369</v>
      </c>
      <c r="E103" s="383">
        <f>D103/C103</f>
        <v>1</v>
      </c>
    </row>
    <row r="104" spans="1:5" x14ac:dyDescent="0.2">
      <c r="A104" s="379" t="s">
        <v>695</v>
      </c>
      <c r="B104" s="380" t="s">
        <v>696</v>
      </c>
      <c r="C104" s="381">
        <v>-2540440</v>
      </c>
      <c r="D104" s="382">
        <v>-18816806</v>
      </c>
      <c r="E104" s="383">
        <f>D104/C104</f>
        <v>7.4069082521138068</v>
      </c>
    </row>
    <row r="105" spans="1:5" x14ac:dyDescent="0.2">
      <c r="A105" s="379" t="s">
        <v>697</v>
      </c>
      <c r="B105" s="380" t="s">
        <v>698</v>
      </c>
      <c r="C105" s="381">
        <v>0</v>
      </c>
      <c r="D105" s="382">
        <v>0</v>
      </c>
      <c r="E105" s="383"/>
    </row>
    <row r="106" spans="1:5" x14ac:dyDescent="0.2">
      <c r="A106" s="379" t="s">
        <v>699</v>
      </c>
      <c r="B106" s="380" t="s">
        <v>700</v>
      </c>
      <c r="C106" s="381">
        <v>-16276366</v>
      </c>
      <c r="D106" s="382">
        <v>-15200135</v>
      </c>
      <c r="E106" s="383">
        <f>D106/C106</f>
        <v>0.93387768498201629</v>
      </c>
    </row>
    <row r="107" spans="1:5" x14ac:dyDescent="0.2">
      <c r="A107" s="384" t="s">
        <v>701</v>
      </c>
      <c r="B107" s="385" t="s">
        <v>702</v>
      </c>
      <c r="C107" s="386">
        <f>SUM(C101:C106)</f>
        <v>505954863</v>
      </c>
      <c r="D107" s="387">
        <f>SUM(D101:D106)</f>
        <v>490754728</v>
      </c>
      <c r="E107" s="388">
        <f>D107/C107</f>
        <v>0.96995752761447418</v>
      </c>
    </row>
    <row r="108" spans="1:5" x14ac:dyDescent="0.2">
      <c r="A108" s="379" t="s">
        <v>703</v>
      </c>
      <c r="B108" s="380" t="s">
        <v>704</v>
      </c>
      <c r="C108" s="381">
        <v>0</v>
      </c>
      <c r="D108" s="382">
        <v>0</v>
      </c>
      <c r="E108" s="383"/>
    </row>
    <row r="109" spans="1:5" ht="22.5" x14ac:dyDescent="0.2">
      <c r="A109" s="379" t="s">
        <v>705</v>
      </c>
      <c r="B109" s="380" t="s">
        <v>706</v>
      </c>
      <c r="C109" s="381">
        <v>0</v>
      </c>
      <c r="D109" s="382">
        <v>0</v>
      </c>
      <c r="E109" s="383"/>
    </row>
    <row r="110" spans="1:5" x14ac:dyDescent="0.2">
      <c r="A110" s="379" t="s">
        <v>707</v>
      </c>
      <c r="B110" s="380" t="s">
        <v>708</v>
      </c>
      <c r="C110" s="381">
        <v>0</v>
      </c>
      <c r="D110" s="382">
        <v>0</v>
      </c>
      <c r="E110" s="383"/>
    </row>
    <row r="111" spans="1:5" x14ac:dyDescent="0.2">
      <c r="A111" s="379" t="s">
        <v>709</v>
      </c>
      <c r="B111" s="380" t="s">
        <v>710</v>
      </c>
      <c r="C111" s="381">
        <v>0</v>
      </c>
      <c r="D111" s="382">
        <v>0</v>
      </c>
      <c r="E111" s="383"/>
    </row>
    <row r="112" spans="1:5" x14ac:dyDescent="0.2">
      <c r="A112" s="379" t="s">
        <v>711</v>
      </c>
      <c r="B112" s="380" t="s">
        <v>712</v>
      </c>
      <c r="C112" s="381">
        <v>0</v>
      </c>
      <c r="D112" s="382">
        <v>0</v>
      </c>
      <c r="E112" s="383"/>
    </row>
    <row r="113" spans="1:5" ht="22.5" x14ac:dyDescent="0.2">
      <c r="A113" s="379" t="s">
        <v>713</v>
      </c>
      <c r="B113" s="380" t="s">
        <v>714</v>
      </c>
      <c r="C113" s="381">
        <v>0</v>
      </c>
      <c r="D113" s="382">
        <v>0</v>
      </c>
      <c r="E113" s="383"/>
    </row>
    <row r="114" spans="1:5" x14ac:dyDescent="0.2">
      <c r="A114" s="379" t="s">
        <v>715</v>
      </c>
      <c r="B114" s="380" t="s">
        <v>716</v>
      </c>
      <c r="C114" s="381">
        <v>0</v>
      </c>
      <c r="D114" s="382">
        <v>0</v>
      </c>
      <c r="E114" s="383"/>
    </row>
    <row r="115" spans="1:5" x14ac:dyDescent="0.2">
      <c r="A115" s="379" t="s">
        <v>717</v>
      </c>
      <c r="B115" s="380" t="s">
        <v>718</v>
      </c>
      <c r="C115" s="381">
        <v>0</v>
      </c>
      <c r="D115" s="382">
        <v>0</v>
      </c>
      <c r="E115" s="383"/>
    </row>
    <row r="116" spans="1:5" x14ac:dyDescent="0.2">
      <c r="A116" s="379" t="s">
        <v>719</v>
      </c>
      <c r="B116" s="380" t="s">
        <v>720</v>
      </c>
      <c r="C116" s="381">
        <v>0</v>
      </c>
      <c r="D116" s="382">
        <v>0</v>
      </c>
      <c r="E116" s="383"/>
    </row>
    <row r="117" spans="1:5" ht="22.5" x14ac:dyDescent="0.2">
      <c r="A117" s="379" t="s">
        <v>721</v>
      </c>
      <c r="B117" s="380" t="s">
        <v>722</v>
      </c>
      <c r="C117" s="381">
        <v>0</v>
      </c>
      <c r="D117" s="382">
        <v>0</v>
      </c>
      <c r="E117" s="383"/>
    </row>
    <row r="118" spans="1:5" x14ac:dyDescent="0.2">
      <c r="A118" s="379" t="s">
        <v>723</v>
      </c>
      <c r="B118" s="380" t="s">
        <v>724</v>
      </c>
      <c r="C118" s="381">
        <v>0</v>
      </c>
      <c r="D118" s="382">
        <v>0</v>
      </c>
      <c r="E118" s="383"/>
    </row>
    <row r="119" spans="1:5" ht="22.5" x14ac:dyDescent="0.2">
      <c r="A119" s="379" t="s">
        <v>725</v>
      </c>
      <c r="B119" s="380" t="s">
        <v>726</v>
      </c>
      <c r="C119" s="381">
        <v>0</v>
      </c>
      <c r="D119" s="382">
        <v>0</v>
      </c>
      <c r="E119" s="383"/>
    </row>
    <row r="120" spans="1:5" x14ac:dyDescent="0.2">
      <c r="A120" s="379" t="s">
        <v>727</v>
      </c>
      <c r="B120" s="380" t="s">
        <v>728</v>
      </c>
      <c r="C120" s="381">
        <v>0</v>
      </c>
      <c r="D120" s="382">
        <v>0</v>
      </c>
      <c r="E120" s="383"/>
    </row>
    <row r="121" spans="1:5" ht="22.5" x14ac:dyDescent="0.2">
      <c r="A121" s="379" t="s">
        <v>729</v>
      </c>
      <c r="B121" s="380" t="s">
        <v>730</v>
      </c>
      <c r="C121" s="381">
        <v>0</v>
      </c>
      <c r="D121" s="382">
        <v>0</v>
      </c>
      <c r="E121" s="383"/>
    </row>
    <row r="122" spans="1:5" x14ac:dyDescent="0.2">
      <c r="A122" s="379" t="s">
        <v>731</v>
      </c>
      <c r="B122" s="380" t="s">
        <v>732</v>
      </c>
      <c r="C122" s="381">
        <v>0</v>
      </c>
      <c r="D122" s="382">
        <v>0</v>
      </c>
      <c r="E122" s="383"/>
    </row>
    <row r="123" spans="1:5" x14ac:dyDescent="0.2">
      <c r="A123" s="379" t="s">
        <v>733</v>
      </c>
      <c r="B123" s="380" t="s">
        <v>734</v>
      </c>
      <c r="C123" s="381">
        <v>0</v>
      </c>
      <c r="D123" s="382">
        <v>0</v>
      </c>
      <c r="E123" s="383"/>
    </row>
    <row r="124" spans="1:5" x14ac:dyDescent="0.2">
      <c r="A124" s="379" t="s">
        <v>735</v>
      </c>
      <c r="B124" s="380" t="s">
        <v>736</v>
      </c>
      <c r="C124" s="381">
        <v>0</v>
      </c>
      <c r="D124" s="382">
        <v>0</v>
      </c>
      <c r="E124" s="383"/>
    </row>
    <row r="125" spans="1:5" x14ac:dyDescent="0.2">
      <c r="A125" s="379" t="s">
        <v>737</v>
      </c>
      <c r="B125" s="380" t="s">
        <v>738</v>
      </c>
      <c r="C125" s="381">
        <v>0</v>
      </c>
      <c r="D125" s="382">
        <v>0</v>
      </c>
      <c r="E125" s="383"/>
    </row>
    <row r="126" spans="1:5" x14ac:dyDescent="0.2">
      <c r="A126" s="379" t="s">
        <v>739</v>
      </c>
      <c r="B126" s="380" t="s">
        <v>740</v>
      </c>
      <c r="C126" s="381">
        <v>0</v>
      </c>
      <c r="D126" s="382">
        <v>0</v>
      </c>
      <c r="E126" s="383"/>
    </row>
    <row r="127" spans="1:5" x14ac:dyDescent="0.2">
      <c r="A127" s="384" t="s">
        <v>741</v>
      </c>
      <c r="B127" s="385" t="s">
        <v>742</v>
      </c>
      <c r="C127" s="386">
        <f>C118+C112</f>
        <v>0</v>
      </c>
      <c r="D127" s="386">
        <f>D118</f>
        <v>0</v>
      </c>
      <c r="E127" s="388"/>
    </row>
    <row r="128" spans="1:5" x14ac:dyDescent="0.2">
      <c r="A128" s="379" t="s">
        <v>743</v>
      </c>
      <c r="B128" s="380" t="s">
        <v>744</v>
      </c>
      <c r="C128" s="381">
        <v>0</v>
      </c>
      <c r="D128" s="382">
        <v>0</v>
      </c>
      <c r="E128" s="383"/>
    </row>
    <row r="129" spans="1:5" ht="22.5" x14ac:dyDescent="0.2">
      <c r="A129" s="379" t="s">
        <v>745</v>
      </c>
      <c r="B129" s="380" t="s">
        <v>746</v>
      </c>
      <c r="C129" s="381">
        <v>0</v>
      </c>
      <c r="D129" s="382">
        <v>0</v>
      </c>
      <c r="E129" s="383"/>
    </row>
    <row r="130" spans="1:5" x14ac:dyDescent="0.2">
      <c r="A130" s="379" t="s">
        <v>747</v>
      </c>
      <c r="B130" s="380" t="s">
        <v>748</v>
      </c>
      <c r="C130" s="381">
        <v>0</v>
      </c>
      <c r="D130" s="382">
        <v>0</v>
      </c>
      <c r="E130" s="383"/>
    </row>
    <row r="131" spans="1:5" x14ac:dyDescent="0.2">
      <c r="A131" s="379" t="s">
        <v>749</v>
      </c>
      <c r="B131" s="380" t="s">
        <v>750</v>
      </c>
      <c r="C131" s="381">
        <v>0</v>
      </c>
      <c r="D131" s="382">
        <v>0</v>
      </c>
      <c r="E131" s="383"/>
    </row>
    <row r="132" spans="1:5" x14ac:dyDescent="0.2">
      <c r="A132" s="379" t="s">
        <v>751</v>
      </c>
      <c r="B132" s="380" t="s">
        <v>752</v>
      </c>
      <c r="C132" s="381">
        <v>2730</v>
      </c>
      <c r="D132" s="382">
        <v>0</v>
      </c>
      <c r="E132" s="383"/>
    </row>
    <row r="133" spans="1:5" ht="22.5" x14ac:dyDescent="0.2">
      <c r="A133" s="379" t="s">
        <v>753</v>
      </c>
      <c r="B133" s="380" t="s">
        <v>754</v>
      </c>
      <c r="C133" s="381">
        <v>0</v>
      </c>
      <c r="D133" s="382">
        <v>0</v>
      </c>
      <c r="E133" s="383"/>
    </row>
    <row r="134" spans="1:5" x14ac:dyDescent="0.2">
      <c r="A134" s="379" t="s">
        <v>755</v>
      </c>
      <c r="B134" s="380" t="s">
        <v>756</v>
      </c>
      <c r="C134" s="381">
        <v>0</v>
      </c>
      <c r="D134" s="382">
        <v>0</v>
      </c>
      <c r="E134" s="383"/>
    </row>
    <row r="135" spans="1:5" x14ac:dyDescent="0.2">
      <c r="A135" s="379" t="s">
        <v>757</v>
      </c>
      <c r="B135" s="380" t="s">
        <v>758</v>
      </c>
      <c r="C135" s="381">
        <v>0</v>
      </c>
      <c r="D135" s="382">
        <v>0</v>
      </c>
      <c r="E135" s="383"/>
    </row>
    <row r="136" spans="1:5" x14ac:dyDescent="0.2">
      <c r="A136" s="379" t="s">
        <v>759</v>
      </c>
      <c r="B136" s="380" t="s">
        <v>760</v>
      </c>
      <c r="C136" s="381">
        <v>0</v>
      </c>
      <c r="D136" s="382">
        <v>0</v>
      </c>
      <c r="E136" s="383"/>
    </row>
    <row r="137" spans="1:5" ht="22.5" x14ac:dyDescent="0.2">
      <c r="A137" s="379" t="s">
        <v>761</v>
      </c>
      <c r="B137" s="380" t="s">
        <v>762</v>
      </c>
      <c r="C137" s="381">
        <v>0</v>
      </c>
      <c r="D137" s="382">
        <v>0</v>
      </c>
      <c r="E137" s="383"/>
    </row>
    <row r="138" spans="1:5" x14ac:dyDescent="0.2">
      <c r="A138" s="379" t="s">
        <v>763</v>
      </c>
      <c r="B138" s="380" t="s">
        <v>764</v>
      </c>
      <c r="C138" s="381">
        <v>0</v>
      </c>
      <c r="D138" s="382">
        <v>0</v>
      </c>
      <c r="E138" s="383"/>
    </row>
    <row r="139" spans="1:5" ht="22.5" x14ac:dyDescent="0.2">
      <c r="A139" s="379" t="s">
        <v>765</v>
      </c>
      <c r="B139" s="380" t="s">
        <v>766</v>
      </c>
      <c r="C139" s="436">
        <v>2439429</v>
      </c>
      <c r="D139" s="437">
        <v>2295663</v>
      </c>
      <c r="E139" s="432">
        <f>D139/C139</f>
        <v>0.94106571660827187</v>
      </c>
    </row>
    <row r="140" spans="1:5" ht="22.5" x14ac:dyDescent="0.2">
      <c r="A140" s="379" t="s">
        <v>767</v>
      </c>
      <c r="B140" s="380" t="s">
        <v>768</v>
      </c>
      <c r="C140" s="381">
        <v>0</v>
      </c>
      <c r="D140" s="382">
        <v>0</v>
      </c>
      <c r="E140" s="383"/>
    </row>
    <row r="141" spans="1:5" ht="22.5" x14ac:dyDescent="0.2">
      <c r="A141" s="379" t="s">
        <v>769</v>
      </c>
      <c r="B141" s="380" t="s">
        <v>770</v>
      </c>
      <c r="C141" s="381">
        <v>0</v>
      </c>
      <c r="D141" s="382">
        <v>0</v>
      </c>
      <c r="E141" s="383"/>
    </row>
    <row r="142" spans="1:5" ht="22.5" x14ac:dyDescent="0.2">
      <c r="A142" s="379" t="s">
        <v>771</v>
      </c>
      <c r="B142" s="380" t="s">
        <v>772</v>
      </c>
      <c r="C142" s="381">
        <v>0</v>
      </c>
      <c r="D142" s="382">
        <v>0</v>
      </c>
      <c r="E142" s="383"/>
    </row>
    <row r="143" spans="1:5" x14ac:dyDescent="0.2">
      <c r="A143" s="379" t="s">
        <v>773</v>
      </c>
      <c r="B143" s="380" t="s">
        <v>774</v>
      </c>
      <c r="C143" s="381">
        <v>0</v>
      </c>
      <c r="D143" s="382">
        <v>0</v>
      </c>
      <c r="E143" s="383"/>
    </row>
    <row r="144" spans="1:5" ht="22.5" x14ac:dyDescent="0.2">
      <c r="A144" s="379" t="s">
        <v>775</v>
      </c>
      <c r="B144" s="380" t="s">
        <v>776</v>
      </c>
      <c r="C144" s="381">
        <v>0</v>
      </c>
      <c r="D144" s="382">
        <v>0</v>
      </c>
      <c r="E144" s="383"/>
    </row>
    <row r="145" spans="1:5" ht="22.5" x14ac:dyDescent="0.2">
      <c r="A145" s="379" t="s">
        <v>777</v>
      </c>
      <c r="B145" s="380" t="s">
        <v>778</v>
      </c>
      <c r="C145" s="381">
        <v>0</v>
      </c>
      <c r="D145" s="382">
        <v>0</v>
      </c>
      <c r="E145" s="383"/>
    </row>
    <row r="146" spans="1:5" x14ac:dyDescent="0.2">
      <c r="A146" s="379" t="s">
        <v>779</v>
      </c>
      <c r="B146" s="380" t="s">
        <v>780</v>
      </c>
      <c r="C146" s="381">
        <v>0</v>
      </c>
      <c r="D146" s="382">
        <v>0</v>
      </c>
      <c r="E146" s="383"/>
    </row>
    <row r="147" spans="1:5" ht="21" x14ac:dyDescent="0.2">
      <c r="A147" s="384" t="s">
        <v>781</v>
      </c>
      <c r="B147" s="385" t="s">
        <v>782</v>
      </c>
      <c r="C147" s="438">
        <f>SUM(C128:C146)</f>
        <v>2442159</v>
      </c>
      <c r="D147" s="438">
        <f>SUM(D128:D146)</f>
        <v>2295663</v>
      </c>
      <c r="E147" s="432">
        <f>D147/C147</f>
        <v>0.94001373374952246</v>
      </c>
    </row>
    <row r="148" spans="1:5" x14ac:dyDescent="0.2">
      <c r="A148" s="379" t="s">
        <v>783</v>
      </c>
      <c r="B148" s="380" t="s">
        <v>784</v>
      </c>
      <c r="C148" s="381">
        <v>999528</v>
      </c>
      <c r="D148" s="382">
        <v>5555</v>
      </c>
      <c r="E148" s="383">
        <f t="shared" ref="E148:E155" si="2">D148/C148</f>
        <v>5.5576231981495266E-3</v>
      </c>
    </row>
    <row r="149" spans="1:5" x14ac:dyDescent="0.2">
      <c r="A149" s="379" t="s">
        <v>785</v>
      </c>
      <c r="B149" s="380" t="s">
        <v>786</v>
      </c>
      <c r="C149" s="381">
        <v>0</v>
      </c>
      <c r="D149" s="382">
        <v>0</v>
      </c>
      <c r="E149" s="383"/>
    </row>
    <row r="150" spans="1:5" x14ac:dyDescent="0.2">
      <c r="A150" s="379" t="s">
        <v>787</v>
      </c>
      <c r="B150" s="380" t="s">
        <v>788</v>
      </c>
      <c r="C150" s="381">
        <v>135835</v>
      </c>
      <c r="D150" s="382">
        <v>161644</v>
      </c>
      <c r="E150" s="383">
        <f t="shared" si="2"/>
        <v>1.1900025766555011</v>
      </c>
    </row>
    <row r="151" spans="1:5" x14ac:dyDescent="0.2">
      <c r="A151" s="379" t="s">
        <v>789</v>
      </c>
      <c r="B151" s="380" t="s">
        <v>790</v>
      </c>
      <c r="C151" s="381">
        <v>0</v>
      </c>
      <c r="D151" s="382">
        <v>0</v>
      </c>
      <c r="E151" s="383"/>
    </row>
    <row r="152" spans="1:5" x14ac:dyDescent="0.2">
      <c r="A152" s="379" t="s">
        <v>791</v>
      </c>
      <c r="B152" s="380" t="s">
        <v>792</v>
      </c>
      <c r="C152" s="381">
        <v>0</v>
      </c>
      <c r="D152" s="382">
        <v>0</v>
      </c>
      <c r="E152" s="383"/>
    </row>
    <row r="153" spans="1:5" x14ac:dyDescent="0.2">
      <c r="A153" s="379" t="s">
        <v>793</v>
      </c>
      <c r="B153" s="380" t="s">
        <v>794</v>
      </c>
      <c r="C153" s="381">
        <v>0</v>
      </c>
      <c r="D153" s="382">
        <v>0</v>
      </c>
      <c r="E153" s="383"/>
    </row>
    <row r="154" spans="1:5" x14ac:dyDescent="0.2">
      <c r="A154" s="379" t="s">
        <v>795</v>
      </c>
      <c r="B154" s="380" t="s">
        <v>796</v>
      </c>
      <c r="C154" s="381">
        <v>0</v>
      </c>
      <c r="D154" s="382">
        <v>0</v>
      </c>
      <c r="E154" s="383"/>
    </row>
    <row r="155" spans="1:5" x14ac:dyDescent="0.2">
      <c r="A155" s="379" t="s">
        <v>797</v>
      </c>
      <c r="B155" s="380" t="s">
        <v>798</v>
      </c>
      <c r="C155" s="381">
        <f>SUM(C148:C154)</f>
        <v>1135363</v>
      </c>
      <c r="D155" s="382">
        <f>SUM(D148:D154)</f>
        <v>167199</v>
      </c>
      <c r="E155" s="383">
        <f t="shared" si="2"/>
        <v>0.1472647954883152</v>
      </c>
    </row>
    <row r="156" spans="1:5" x14ac:dyDescent="0.2">
      <c r="A156" s="384" t="s">
        <v>799</v>
      </c>
      <c r="B156" s="385" t="s">
        <v>800</v>
      </c>
      <c r="C156" s="386">
        <f>C127+C147+C149+C155</f>
        <v>3577522</v>
      </c>
      <c r="D156" s="387">
        <f>D155+D127+D147</f>
        <v>2462862</v>
      </c>
      <c r="E156" s="388">
        <f>D156/C156</f>
        <v>0.68842679374158988</v>
      </c>
    </row>
    <row r="157" spans="1:5" x14ac:dyDescent="0.2">
      <c r="A157" s="384" t="s">
        <v>801</v>
      </c>
      <c r="B157" s="385" t="s">
        <v>802</v>
      </c>
      <c r="C157" s="386">
        <v>0</v>
      </c>
      <c r="D157" s="387">
        <v>0</v>
      </c>
      <c r="E157" s="383"/>
    </row>
    <row r="158" spans="1:5" x14ac:dyDescent="0.2">
      <c r="A158" s="384" t="s">
        <v>803</v>
      </c>
      <c r="B158" s="385" t="s">
        <v>804</v>
      </c>
      <c r="C158" s="386">
        <v>0</v>
      </c>
      <c r="D158" s="387">
        <v>0</v>
      </c>
      <c r="E158" s="383"/>
    </row>
    <row r="159" spans="1:5" x14ac:dyDescent="0.2">
      <c r="A159" s="379" t="s">
        <v>805</v>
      </c>
      <c r="B159" s="380" t="s">
        <v>806</v>
      </c>
      <c r="C159" s="381">
        <v>0</v>
      </c>
      <c r="D159" s="382">
        <v>0</v>
      </c>
      <c r="E159" s="383"/>
    </row>
    <row r="160" spans="1:5" x14ac:dyDescent="0.2">
      <c r="A160" s="379" t="s">
        <v>807</v>
      </c>
      <c r="B160" s="380" t="s">
        <v>808</v>
      </c>
      <c r="C160" s="381">
        <v>4696696</v>
      </c>
      <c r="D160" s="382">
        <v>3762490</v>
      </c>
      <c r="E160" s="383">
        <f>D160/C160</f>
        <v>0.80109293852529528</v>
      </c>
    </row>
    <row r="161" spans="1:5" x14ac:dyDescent="0.2">
      <c r="A161" s="379" t="s">
        <v>809</v>
      </c>
      <c r="B161" s="380" t="s">
        <v>810</v>
      </c>
      <c r="C161" s="381">
        <v>0</v>
      </c>
      <c r="D161" s="382">
        <v>0</v>
      </c>
      <c r="E161" s="383"/>
    </row>
    <row r="162" spans="1:5" x14ac:dyDescent="0.2">
      <c r="A162" s="384" t="s">
        <v>811</v>
      </c>
      <c r="B162" s="385" t="s">
        <v>812</v>
      </c>
      <c r="C162" s="386">
        <f>SUM(C157:C161)</f>
        <v>4696696</v>
      </c>
      <c r="D162" s="387">
        <f>SUM(D157:D161)</f>
        <v>3762490</v>
      </c>
      <c r="E162" s="388">
        <f>D162/C162</f>
        <v>0.80109293852529528</v>
      </c>
    </row>
    <row r="163" spans="1:5" ht="12" thickBot="1" x14ac:dyDescent="0.25">
      <c r="A163" s="400" t="s">
        <v>813</v>
      </c>
      <c r="B163" s="401" t="s">
        <v>814</v>
      </c>
      <c r="C163" s="402">
        <f>C162+C156+C107</f>
        <v>514229081</v>
      </c>
      <c r="D163" s="403">
        <f>D162+D156+D107</f>
        <v>496980080</v>
      </c>
      <c r="E163" s="404">
        <f>D163/C163</f>
        <v>0.96645658202282803</v>
      </c>
    </row>
  </sheetData>
  <mergeCells count="3">
    <mergeCell ref="A2:E2"/>
    <mergeCell ref="A5:D5"/>
    <mergeCell ref="E5:E6"/>
  </mergeCells>
  <pageMargins left="0.51181102362204722" right="0.31496062992125984" top="0.35433070866141736" bottom="0.35433070866141736" header="0.31496062992125984" footer="0.31496062992125984"/>
  <pageSetup paperSize="9" scale="7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workbookViewId="0">
      <selection activeCell="G9" sqref="G9"/>
    </sheetView>
  </sheetViews>
  <sheetFormatPr defaultRowHeight="11.25" x14ac:dyDescent="0.2"/>
  <cols>
    <col min="1" max="1" width="3.1640625" style="365" bestFit="1" customWidth="1"/>
    <col min="2" max="2" width="65.6640625" style="365" customWidth="1"/>
    <col min="3" max="3" width="11.33203125" style="365" customWidth="1"/>
    <col min="4" max="4" width="8" style="365" bestFit="1" customWidth="1"/>
    <col min="5" max="5" width="11.1640625" style="365" bestFit="1" customWidth="1"/>
    <col min="6" max="256" width="9.33203125" style="365"/>
    <col min="257" max="257" width="4.6640625" style="365" customWidth="1"/>
    <col min="258" max="258" width="78.5" style="365" bestFit="1" customWidth="1"/>
    <col min="259" max="259" width="11.33203125" style="365" customWidth="1"/>
    <col min="260" max="260" width="8" style="365" bestFit="1" customWidth="1"/>
    <col min="261" max="261" width="11.1640625" style="365" bestFit="1" customWidth="1"/>
    <col min="262" max="512" width="9.33203125" style="365"/>
    <col min="513" max="513" width="4.6640625" style="365" customWidth="1"/>
    <col min="514" max="514" width="78.5" style="365" bestFit="1" customWidth="1"/>
    <col min="515" max="515" width="11.33203125" style="365" customWidth="1"/>
    <col min="516" max="516" width="8" style="365" bestFit="1" customWidth="1"/>
    <col min="517" max="517" width="11.1640625" style="365" bestFit="1" customWidth="1"/>
    <col min="518" max="768" width="9.33203125" style="365"/>
    <col min="769" max="769" width="4.6640625" style="365" customWidth="1"/>
    <col min="770" max="770" width="78.5" style="365" bestFit="1" customWidth="1"/>
    <col min="771" max="771" width="11.33203125" style="365" customWidth="1"/>
    <col min="772" max="772" width="8" style="365" bestFit="1" customWidth="1"/>
    <col min="773" max="773" width="11.1640625" style="365" bestFit="1" customWidth="1"/>
    <col min="774" max="1024" width="9.33203125" style="365"/>
    <col min="1025" max="1025" width="4.6640625" style="365" customWidth="1"/>
    <col min="1026" max="1026" width="78.5" style="365" bestFit="1" customWidth="1"/>
    <col min="1027" max="1027" width="11.33203125" style="365" customWidth="1"/>
    <col min="1028" max="1028" width="8" style="365" bestFit="1" customWidth="1"/>
    <col min="1029" max="1029" width="11.1640625" style="365" bestFit="1" customWidth="1"/>
    <col min="1030" max="1280" width="9.33203125" style="365"/>
    <col min="1281" max="1281" width="4.6640625" style="365" customWidth="1"/>
    <col min="1282" max="1282" width="78.5" style="365" bestFit="1" customWidth="1"/>
    <col min="1283" max="1283" width="11.33203125" style="365" customWidth="1"/>
    <col min="1284" max="1284" width="8" style="365" bestFit="1" customWidth="1"/>
    <col min="1285" max="1285" width="11.1640625" style="365" bestFit="1" customWidth="1"/>
    <col min="1286" max="1536" width="9.33203125" style="365"/>
    <col min="1537" max="1537" width="4.6640625" style="365" customWidth="1"/>
    <col min="1538" max="1538" width="78.5" style="365" bestFit="1" customWidth="1"/>
    <col min="1539" max="1539" width="11.33203125" style="365" customWidth="1"/>
    <col min="1540" max="1540" width="8" style="365" bestFit="1" customWidth="1"/>
    <col min="1541" max="1541" width="11.1640625" style="365" bestFit="1" customWidth="1"/>
    <col min="1542" max="1792" width="9.33203125" style="365"/>
    <col min="1793" max="1793" width="4.6640625" style="365" customWidth="1"/>
    <col min="1794" max="1794" width="78.5" style="365" bestFit="1" customWidth="1"/>
    <col min="1795" max="1795" width="11.33203125" style="365" customWidth="1"/>
    <col min="1796" max="1796" width="8" style="365" bestFit="1" customWidth="1"/>
    <col min="1797" max="1797" width="11.1640625" style="365" bestFit="1" customWidth="1"/>
    <col min="1798" max="2048" width="9.33203125" style="365"/>
    <col min="2049" max="2049" width="4.6640625" style="365" customWidth="1"/>
    <col min="2050" max="2050" width="78.5" style="365" bestFit="1" customWidth="1"/>
    <col min="2051" max="2051" width="11.33203125" style="365" customWidth="1"/>
    <col min="2052" max="2052" width="8" style="365" bestFit="1" customWidth="1"/>
    <col min="2053" max="2053" width="11.1640625" style="365" bestFit="1" customWidth="1"/>
    <col min="2054" max="2304" width="9.33203125" style="365"/>
    <col min="2305" max="2305" width="4.6640625" style="365" customWidth="1"/>
    <col min="2306" max="2306" width="78.5" style="365" bestFit="1" customWidth="1"/>
    <col min="2307" max="2307" width="11.33203125" style="365" customWidth="1"/>
    <col min="2308" max="2308" width="8" style="365" bestFit="1" customWidth="1"/>
    <col min="2309" max="2309" width="11.1640625" style="365" bestFit="1" customWidth="1"/>
    <col min="2310" max="2560" width="9.33203125" style="365"/>
    <col min="2561" max="2561" width="4.6640625" style="365" customWidth="1"/>
    <col min="2562" max="2562" width="78.5" style="365" bestFit="1" customWidth="1"/>
    <col min="2563" max="2563" width="11.33203125" style="365" customWidth="1"/>
    <col min="2564" max="2564" width="8" style="365" bestFit="1" customWidth="1"/>
    <col min="2565" max="2565" width="11.1640625" style="365" bestFit="1" customWidth="1"/>
    <col min="2566" max="2816" width="9.33203125" style="365"/>
    <col min="2817" max="2817" width="4.6640625" style="365" customWidth="1"/>
    <col min="2818" max="2818" width="78.5" style="365" bestFit="1" customWidth="1"/>
    <col min="2819" max="2819" width="11.33203125" style="365" customWidth="1"/>
    <col min="2820" max="2820" width="8" style="365" bestFit="1" customWidth="1"/>
    <col min="2821" max="2821" width="11.1640625" style="365" bestFit="1" customWidth="1"/>
    <col min="2822" max="3072" width="9.33203125" style="365"/>
    <col min="3073" max="3073" width="4.6640625" style="365" customWidth="1"/>
    <col min="3074" max="3074" width="78.5" style="365" bestFit="1" customWidth="1"/>
    <col min="3075" max="3075" width="11.33203125" style="365" customWidth="1"/>
    <col min="3076" max="3076" width="8" style="365" bestFit="1" customWidth="1"/>
    <col min="3077" max="3077" width="11.1640625" style="365" bestFit="1" customWidth="1"/>
    <col min="3078" max="3328" width="9.33203125" style="365"/>
    <col min="3329" max="3329" width="4.6640625" style="365" customWidth="1"/>
    <col min="3330" max="3330" width="78.5" style="365" bestFit="1" customWidth="1"/>
    <col min="3331" max="3331" width="11.33203125" style="365" customWidth="1"/>
    <col min="3332" max="3332" width="8" style="365" bestFit="1" customWidth="1"/>
    <col min="3333" max="3333" width="11.1640625" style="365" bestFit="1" customWidth="1"/>
    <col min="3334" max="3584" width="9.33203125" style="365"/>
    <col min="3585" max="3585" width="4.6640625" style="365" customWidth="1"/>
    <col min="3586" max="3586" width="78.5" style="365" bestFit="1" customWidth="1"/>
    <col min="3587" max="3587" width="11.33203125" style="365" customWidth="1"/>
    <col min="3588" max="3588" width="8" style="365" bestFit="1" customWidth="1"/>
    <col min="3589" max="3589" width="11.1640625" style="365" bestFit="1" customWidth="1"/>
    <col min="3590" max="3840" width="9.33203125" style="365"/>
    <col min="3841" max="3841" width="4.6640625" style="365" customWidth="1"/>
    <col min="3842" max="3842" width="78.5" style="365" bestFit="1" customWidth="1"/>
    <col min="3843" max="3843" width="11.33203125" style="365" customWidth="1"/>
    <col min="3844" max="3844" width="8" style="365" bestFit="1" customWidth="1"/>
    <col min="3845" max="3845" width="11.1640625" style="365" bestFit="1" customWidth="1"/>
    <col min="3846" max="4096" width="9.33203125" style="365"/>
    <col min="4097" max="4097" width="4.6640625" style="365" customWidth="1"/>
    <col min="4098" max="4098" width="78.5" style="365" bestFit="1" customWidth="1"/>
    <col min="4099" max="4099" width="11.33203125" style="365" customWidth="1"/>
    <col min="4100" max="4100" width="8" style="365" bestFit="1" customWidth="1"/>
    <col min="4101" max="4101" width="11.1640625" style="365" bestFit="1" customWidth="1"/>
    <col min="4102" max="4352" width="9.33203125" style="365"/>
    <col min="4353" max="4353" width="4.6640625" style="365" customWidth="1"/>
    <col min="4354" max="4354" width="78.5" style="365" bestFit="1" customWidth="1"/>
    <col min="4355" max="4355" width="11.33203125" style="365" customWidth="1"/>
    <col min="4356" max="4356" width="8" style="365" bestFit="1" customWidth="1"/>
    <col min="4357" max="4357" width="11.1640625" style="365" bestFit="1" customWidth="1"/>
    <col min="4358" max="4608" width="9.33203125" style="365"/>
    <col min="4609" max="4609" width="4.6640625" style="365" customWidth="1"/>
    <col min="4610" max="4610" width="78.5" style="365" bestFit="1" customWidth="1"/>
    <col min="4611" max="4611" width="11.33203125" style="365" customWidth="1"/>
    <col min="4612" max="4612" width="8" style="365" bestFit="1" customWidth="1"/>
    <col min="4613" max="4613" width="11.1640625" style="365" bestFit="1" customWidth="1"/>
    <col min="4614" max="4864" width="9.33203125" style="365"/>
    <col min="4865" max="4865" width="4.6640625" style="365" customWidth="1"/>
    <col min="4866" max="4866" width="78.5" style="365" bestFit="1" customWidth="1"/>
    <col min="4867" max="4867" width="11.33203125" style="365" customWidth="1"/>
    <col min="4868" max="4868" width="8" style="365" bestFit="1" customWidth="1"/>
    <col min="4869" max="4869" width="11.1640625" style="365" bestFit="1" customWidth="1"/>
    <col min="4870" max="5120" width="9.33203125" style="365"/>
    <col min="5121" max="5121" width="4.6640625" style="365" customWidth="1"/>
    <col min="5122" max="5122" width="78.5" style="365" bestFit="1" customWidth="1"/>
    <col min="5123" max="5123" width="11.33203125" style="365" customWidth="1"/>
    <col min="5124" max="5124" width="8" style="365" bestFit="1" customWidth="1"/>
    <col min="5125" max="5125" width="11.1640625" style="365" bestFit="1" customWidth="1"/>
    <col min="5126" max="5376" width="9.33203125" style="365"/>
    <col min="5377" max="5377" width="4.6640625" style="365" customWidth="1"/>
    <col min="5378" max="5378" width="78.5" style="365" bestFit="1" customWidth="1"/>
    <col min="5379" max="5379" width="11.33203125" style="365" customWidth="1"/>
    <col min="5380" max="5380" width="8" style="365" bestFit="1" customWidth="1"/>
    <col min="5381" max="5381" width="11.1640625" style="365" bestFit="1" customWidth="1"/>
    <col min="5382" max="5632" width="9.33203125" style="365"/>
    <col min="5633" max="5633" width="4.6640625" style="365" customWidth="1"/>
    <col min="5634" max="5634" width="78.5" style="365" bestFit="1" customWidth="1"/>
    <col min="5635" max="5635" width="11.33203125" style="365" customWidth="1"/>
    <col min="5636" max="5636" width="8" style="365" bestFit="1" customWidth="1"/>
    <col min="5637" max="5637" width="11.1640625" style="365" bestFit="1" customWidth="1"/>
    <col min="5638" max="5888" width="9.33203125" style="365"/>
    <col min="5889" max="5889" width="4.6640625" style="365" customWidth="1"/>
    <col min="5890" max="5890" width="78.5" style="365" bestFit="1" customWidth="1"/>
    <col min="5891" max="5891" width="11.33203125" style="365" customWidth="1"/>
    <col min="5892" max="5892" width="8" style="365" bestFit="1" customWidth="1"/>
    <col min="5893" max="5893" width="11.1640625" style="365" bestFit="1" customWidth="1"/>
    <col min="5894" max="6144" width="9.33203125" style="365"/>
    <col min="6145" max="6145" width="4.6640625" style="365" customWidth="1"/>
    <col min="6146" max="6146" width="78.5" style="365" bestFit="1" customWidth="1"/>
    <col min="6147" max="6147" width="11.33203125" style="365" customWidth="1"/>
    <col min="6148" max="6148" width="8" style="365" bestFit="1" customWidth="1"/>
    <col min="6149" max="6149" width="11.1640625" style="365" bestFit="1" customWidth="1"/>
    <col min="6150" max="6400" width="9.33203125" style="365"/>
    <col min="6401" max="6401" width="4.6640625" style="365" customWidth="1"/>
    <col min="6402" max="6402" width="78.5" style="365" bestFit="1" customWidth="1"/>
    <col min="6403" max="6403" width="11.33203125" style="365" customWidth="1"/>
    <col min="6404" max="6404" width="8" style="365" bestFit="1" customWidth="1"/>
    <col min="6405" max="6405" width="11.1640625" style="365" bestFit="1" customWidth="1"/>
    <col min="6406" max="6656" width="9.33203125" style="365"/>
    <col min="6657" max="6657" width="4.6640625" style="365" customWidth="1"/>
    <col min="6658" max="6658" width="78.5" style="365" bestFit="1" customWidth="1"/>
    <col min="6659" max="6659" width="11.33203125" style="365" customWidth="1"/>
    <col min="6660" max="6660" width="8" style="365" bestFit="1" customWidth="1"/>
    <col min="6661" max="6661" width="11.1640625" style="365" bestFit="1" customWidth="1"/>
    <col min="6662" max="6912" width="9.33203125" style="365"/>
    <col min="6913" max="6913" width="4.6640625" style="365" customWidth="1"/>
    <col min="6914" max="6914" width="78.5" style="365" bestFit="1" customWidth="1"/>
    <col min="6915" max="6915" width="11.33203125" style="365" customWidth="1"/>
    <col min="6916" max="6916" width="8" style="365" bestFit="1" customWidth="1"/>
    <col min="6917" max="6917" width="11.1640625" style="365" bestFit="1" customWidth="1"/>
    <col min="6918" max="7168" width="9.33203125" style="365"/>
    <col min="7169" max="7169" width="4.6640625" style="365" customWidth="1"/>
    <col min="7170" max="7170" width="78.5" style="365" bestFit="1" customWidth="1"/>
    <col min="7171" max="7171" width="11.33203125" style="365" customWidth="1"/>
    <col min="7172" max="7172" width="8" style="365" bestFit="1" customWidth="1"/>
    <col min="7173" max="7173" width="11.1640625" style="365" bestFit="1" customWidth="1"/>
    <col min="7174" max="7424" width="9.33203125" style="365"/>
    <col min="7425" max="7425" width="4.6640625" style="365" customWidth="1"/>
    <col min="7426" max="7426" width="78.5" style="365" bestFit="1" customWidth="1"/>
    <col min="7427" max="7427" width="11.33203125" style="365" customWidth="1"/>
    <col min="7428" max="7428" width="8" style="365" bestFit="1" customWidth="1"/>
    <col min="7429" max="7429" width="11.1640625" style="365" bestFit="1" customWidth="1"/>
    <col min="7430" max="7680" width="9.33203125" style="365"/>
    <col min="7681" max="7681" width="4.6640625" style="365" customWidth="1"/>
    <col min="7682" max="7682" width="78.5" style="365" bestFit="1" customWidth="1"/>
    <col min="7683" max="7683" width="11.33203125" style="365" customWidth="1"/>
    <col min="7684" max="7684" width="8" style="365" bestFit="1" customWidth="1"/>
    <col min="7685" max="7685" width="11.1640625" style="365" bestFit="1" customWidth="1"/>
    <col min="7686" max="7936" width="9.33203125" style="365"/>
    <col min="7937" max="7937" width="4.6640625" style="365" customWidth="1"/>
    <col min="7938" max="7938" width="78.5" style="365" bestFit="1" customWidth="1"/>
    <col min="7939" max="7939" width="11.33203125" style="365" customWidth="1"/>
    <col min="7940" max="7940" width="8" style="365" bestFit="1" customWidth="1"/>
    <col min="7941" max="7941" width="11.1640625" style="365" bestFit="1" customWidth="1"/>
    <col min="7942" max="8192" width="9.33203125" style="365"/>
    <col min="8193" max="8193" width="4.6640625" style="365" customWidth="1"/>
    <col min="8194" max="8194" width="78.5" style="365" bestFit="1" customWidth="1"/>
    <col min="8195" max="8195" width="11.33203125" style="365" customWidth="1"/>
    <col min="8196" max="8196" width="8" style="365" bestFit="1" customWidth="1"/>
    <col min="8197" max="8197" width="11.1640625" style="365" bestFit="1" customWidth="1"/>
    <col min="8198" max="8448" width="9.33203125" style="365"/>
    <col min="8449" max="8449" width="4.6640625" style="365" customWidth="1"/>
    <col min="8450" max="8450" width="78.5" style="365" bestFit="1" customWidth="1"/>
    <col min="8451" max="8451" width="11.33203125" style="365" customWidth="1"/>
    <col min="8452" max="8452" width="8" style="365" bestFit="1" customWidth="1"/>
    <col min="8453" max="8453" width="11.1640625" style="365" bestFit="1" customWidth="1"/>
    <col min="8454" max="8704" width="9.33203125" style="365"/>
    <col min="8705" max="8705" width="4.6640625" style="365" customWidth="1"/>
    <col min="8706" max="8706" width="78.5" style="365" bestFit="1" customWidth="1"/>
    <col min="8707" max="8707" width="11.33203125" style="365" customWidth="1"/>
    <col min="8708" max="8708" width="8" style="365" bestFit="1" customWidth="1"/>
    <col min="8709" max="8709" width="11.1640625" style="365" bestFit="1" customWidth="1"/>
    <col min="8710" max="8960" width="9.33203125" style="365"/>
    <col min="8961" max="8961" width="4.6640625" style="365" customWidth="1"/>
    <col min="8962" max="8962" width="78.5" style="365" bestFit="1" customWidth="1"/>
    <col min="8963" max="8963" width="11.33203125" style="365" customWidth="1"/>
    <col min="8964" max="8964" width="8" style="365" bestFit="1" customWidth="1"/>
    <col min="8965" max="8965" width="11.1640625" style="365" bestFit="1" customWidth="1"/>
    <col min="8966" max="9216" width="9.33203125" style="365"/>
    <col min="9217" max="9217" width="4.6640625" style="365" customWidth="1"/>
    <col min="9218" max="9218" width="78.5" style="365" bestFit="1" customWidth="1"/>
    <col min="9219" max="9219" width="11.33203125" style="365" customWidth="1"/>
    <col min="9220" max="9220" width="8" style="365" bestFit="1" customWidth="1"/>
    <col min="9221" max="9221" width="11.1640625" style="365" bestFit="1" customWidth="1"/>
    <col min="9222" max="9472" width="9.33203125" style="365"/>
    <col min="9473" max="9473" width="4.6640625" style="365" customWidth="1"/>
    <col min="9474" max="9474" width="78.5" style="365" bestFit="1" customWidth="1"/>
    <col min="9475" max="9475" width="11.33203125" style="365" customWidth="1"/>
    <col min="9476" max="9476" width="8" style="365" bestFit="1" customWidth="1"/>
    <col min="9477" max="9477" width="11.1640625" style="365" bestFit="1" customWidth="1"/>
    <col min="9478" max="9728" width="9.33203125" style="365"/>
    <col min="9729" max="9729" width="4.6640625" style="365" customWidth="1"/>
    <col min="9730" max="9730" width="78.5" style="365" bestFit="1" customWidth="1"/>
    <col min="9731" max="9731" width="11.33203125" style="365" customWidth="1"/>
    <col min="9732" max="9732" width="8" style="365" bestFit="1" customWidth="1"/>
    <col min="9733" max="9733" width="11.1640625" style="365" bestFit="1" customWidth="1"/>
    <col min="9734" max="9984" width="9.33203125" style="365"/>
    <col min="9985" max="9985" width="4.6640625" style="365" customWidth="1"/>
    <col min="9986" max="9986" width="78.5" style="365" bestFit="1" customWidth="1"/>
    <col min="9987" max="9987" width="11.33203125" style="365" customWidth="1"/>
    <col min="9988" max="9988" width="8" style="365" bestFit="1" customWidth="1"/>
    <col min="9989" max="9989" width="11.1640625" style="365" bestFit="1" customWidth="1"/>
    <col min="9990" max="10240" width="9.33203125" style="365"/>
    <col min="10241" max="10241" width="4.6640625" style="365" customWidth="1"/>
    <col min="10242" max="10242" width="78.5" style="365" bestFit="1" customWidth="1"/>
    <col min="10243" max="10243" width="11.33203125" style="365" customWidth="1"/>
    <col min="10244" max="10244" width="8" style="365" bestFit="1" customWidth="1"/>
    <col min="10245" max="10245" width="11.1640625" style="365" bestFit="1" customWidth="1"/>
    <col min="10246" max="10496" width="9.33203125" style="365"/>
    <col min="10497" max="10497" width="4.6640625" style="365" customWidth="1"/>
    <col min="10498" max="10498" width="78.5" style="365" bestFit="1" customWidth="1"/>
    <col min="10499" max="10499" width="11.33203125" style="365" customWidth="1"/>
    <col min="10500" max="10500" width="8" style="365" bestFit="1" customWidth="1"/>
    <col min="10501" max="10501" width="11.1640625" style="365" bestFit="1" customWidth="1"/>
    <col min="10502" max="10752" width="9.33203125" style="365"/>
    <col min="10753" max="10753" width="4.6640625" style="365" customWidth="1"/>
    <col min="10754" max="10754" width="78.5" style="365" bestFit="1" customWidth="1"/>
    <col min="10755" max="10755" width="11.33203125" style="365" customWidth="1"/>
    <col min="10756" max="10756" width="8" style="365" bestFit="1" customWidth="1"/>
    <col min="10757" max="10757" width="11.1640625" style="365" bestFit="1" customWidth="1"/>
    <col min="10758" max="11008" width="9.33203125" style="365"/>
    <col min="11009" max="11009" width="4.6640625" style="365" customWidth="1"/>
    <col min="11010" max="11010" width="78.5" style="365" bestFit="1" customWidth="1"/>
    <col min="11011" max="11011" width="11.33203125" style="365" customWidth="1"/>
    <col min="11012" max="11012" width="8" style="365" bestFit="1" customWidth="1"/>
    <col min="11013" max="11013" width="11.1640625" style="365" bestFit="1" customWidth="1"/>
    <col min="11014" max="11264" width="9.33203125" style="365"/>
    <col min="11265" max="11265" width="4.6640625" style="365" customWidth="1"/>
    <col min="11266" max="11266" width="78.5" style="365" bestFit="1" customWidth="1"/>
    <col min="11267" max="11267" width="11.33203125" style="365" customWidth="1"/>
    <col min="11268" max="11268" width="8" style="365" bestFit="1" customWidth="1"/>
    <col min="11269" max="11269" width="11.1640625" style="365" bestFit="1" customWidth="1"/>
    <col min="11270" max="11520" width="9.33203125" style="365"/>
    <col min="11521" max="11521" width="4.6640625" style="365" customWidth="1"/>
    <col min="11522" max="11522" width="78.5" style="365" bestFit="1" customWidth="1"/>
    <col min="11523" max="11523" width="11.33203125" style="365" customWidth="1"/>
    <col min="11524" max="11524" width="8" style="365" bestFit="1" customWidth="1"/>
    <col min="11525" max="11525" width="11.1640625" style="365" bestFit="1" customWidth="1"/>
    <col min="11526" max="11776" width="9.33203125" style="365"/>
    <col min="11777" max="11777" width="4.6640625" style="365" customWidth="1"/>
    <col min="11778" max="11778" width="78.5" style="365" bestFit="1" customWidth="1"/>
    <col min="11779" max="11779" width="11.33203125" style="365" customWidth="1"/>
    <col min="11780" max="11780" width="8" style="365" bestFit="1" customWidth="1"/>
    <col min="11781" max="11781" width="11.1640625" style="365" bestFit="1" customWidth="1"/>
    <col min="11782" max="12032" width="9.33203125" style="365"/>
    <col min="12033" max="12033" width="4.6640625" style="365" customWidth="1"/>
    <col min="12034" max="12034" width="78.5" style="365" bestFit="1" customWidth="1"/>
    <col min="12035" max="12035" width="11.33203125" style="365" customWidth="1"/>
    <col min="12036" max="12036" width="8" style="365" bestFit="1" customWidth="1"/>
    <col min="12037" max="12037" width="11.1640625" style="365" bestFit="1" customWidth="1"/>
    <col min="12038" max="12288" width="9.33203125" style="365"/>
    <col min="12289" max="12289" width="4.6640625" style="365" customWidth="1"/>
    <col min="12290" max="12290" width="78.5" style="365" bestFit="1" customWidth="1"/>
    <col min="12291" max="12291" width="11.33203125" style="365" customWidth="1"/>
    <col min="12292" max="12292" width="8" style="365" bestFit="1" customWidth="1"/>
    <col min="12293" max="12293" width="11.1640625" style="365" bestFit="1" customWidth="1"/>
    <col min="12294" max="12544" width="9.33203125" style="365"/>
    <col min="12545" max="12545" width="4.6640625" style="365" customWidth="1"/>
    <col min="12546" max="12546" width="78.5" style="365" bestFit="1" customWidth="1"/>
    <col min="12547" max="12547" width="11.33203125" style="365" customWidth="1"/>
    <col min="12548" max="12548" width="8" style="365" bestFit="1" customWidth="1"/>
    <col min="12549" max="12549" width="11.1640625" style="365" bestFit="1" customWidth="1"/>
    <col min="12550" max="12800" width="9.33203125" style="365"/>
    <col min="12801" max="12801" width="4.6640625" style="365" customWidth="1"/>
    <col min="12802" max="12802" width="78.5" style="365" bestFit="1" customWidth="1"/>
    <col min="12803" max="12803" width="11.33203125" style="365" customWidth="1"/>
    <col min="12804" max="12804" width="8" style="365" bestFit="1" customWidth="1"/>
    <col min="12805" max="12805" width="11.1640625" style="365" bestFit="1" customWidth="1"/>
    <col min="12806" max="13056" width="9.33203125" style="365"/>
    <col min="13057" max="13057" width="4.6640625" style="365" customWidth="1"/>
    <col min="13058" max="13058" width="78.5" style="365" bestFit="1" customWidth="1"/>
    <col min="13059" max="13059" width="11.33203125" style="365" customWidth="1"/>
    <col min="13060" max="13060" width="8" style="365" bestFit="1" customWidth="1"/>
    <col min="13061" max="13061" width="11.1640625" style="365" bestFit="1" customWidth="1"/>
    <col min="13062" max="13312" width="9.33203125" style="365"/>
    <col min="13313" max="13313" width="4.6640625" style="365" customWidth="1"/>
    <col min="13314" max="13314" width="78.5" style="365" bestFit="1" customWidth="1"/>
    <col min="13315" max="13315" width="11.33203125" style="365" customWidth="1"/>
    <col min="13316" max="13316" width="8" style="365" bestFit="1" customWidth="1"/>
    <col min="13317" max="13317" width="11.1640625" style="365" bestFit="1" customWidth="1"/>
    <col min="13318" max="13568" width="9.33203125" style="365"/>
    <col min="13569" max="13569" width="4.6640625" style="365" customWidth="1"/>
    <col min="13570" max="13570" width="78.5" style="365" bestFit="1" customWidth="1"/>
    <col min="13571" max="13571" width="11.33203125" style="365" customWidth="1"/>
    <col min="13572" max="13572" width="8" style="365" bestFit="1" customWidth="1"/>
    <col min="13573" max="13573" width="11.1640625" style="365" bestFit="1" customWidth="1"/>
    <col min="13574" max="13824" width="9.33203125" style="365"/>
    <col min="13825" max="13825" width="4.6640625" style="365" customWidth="1"/>
    <col min="13826" max="13826" width="78.5" style="365" bestFit="1" customWidth="1"/>
    <col min="13827" max="13827" width="11.33203125" style="365" customWidth="1"/>
    <col min="13828" max="13828" width="8" style="365" bestFit="1" customWidth="1"/>
    <col min="13829" max="13829" width="11.1640625" style="365" bestFit="1" customWidth="1"/>
    <col min="13830" max="14080" width="9.33203125" style="365"/>
    <col min="14081" max="14081" width="4.6640625" style="365" customWidth="1"/>
    <col min="14082" max="14082" width="78.5" style="365" bestFit="1" customWidth="1"/>
    <col min="14083" max="14083" width="11.33203125" style="365" customWidth="1"/>
    <col min="14084" max="14084" width="8" style="365" bestFit="1" customWidth="1"/>
    <col min="14085" max="14085" width="11.1640625" style="365" bestFit="1" customWidth="1"/>
    <col min="14086" max="14336" width="9.33203125" style="365"/>
    <col min="14337" max="14337" width="4.6640625" style="365" customWidth="1"/>
    <col min="14338" max="14338" width="78.5" style="365" bestFit="1" customWidth="1"/>
    <col min="14339" max="14339" width="11.33203125" style="365" customWidth="1"/>
    <col min="14340" max="14340" width="8" style="365" bestFit="1" customWidth="1"/>
    <col min="14341" max="14341" width="11.1640625" style="365" bestFit="1" customWidth="1"/>
    <col min="14342" max="14592" width="9.33203125" style="365"/>
    <col min="14593" max="14593" width="4.6640625" style="365" customWidth="1"/>
    <col min="14594" max="14594" width="78.5" style="365" bestFit="1" customWidth="1"/>
    <col min="14595" max="14595" width="11.33203125" style="365" customWidth="1"/>
    <col min="14596" max="14596" width="8" style="365" bestFit="1" customWidth="1"/>
    <col min="14597" max="14597" width="11.1640625" style="365" bestFit="1" customWidth="1"/>
    <col min="14598" max="14848" width="9.33203125" style="365"/>
    <col min="14849" max="14849" width="4.6640625" style="365" customWidth="1"/>
    <col min="14850" max="14850" width="78.5" style="365" bestFit="1" customWidth="1"/>
    <col min="14851" max="14851" width="11.33203125" style="365" customWidth="1"/>
    <col min="14852" max="14852" width="8" style="365" bestFit="1" customWidth="1"/>
    <col min="14853" max="14853" width="11.1640625" style="365" bestFit="1" customWidth="1"/>
    <col min="14854" max="15104" width="9.33203125" style="365"/>
    <col min="15105" max="15105" width="4.6640625" style="365" customWidth="1"/>
    <col min="15106" max="15106" width="78.5" style="365" bestFit="1" customWidth="1"/>
    <col min="15107" max="15107" width="11.33203125" style="365" customWidth="1"/>
    <col min="15108" max="15108" width="8" style="365" bestFit="1" customWidth="1"/>
    <col min="15109" max="15109" width="11.1640625" style="365" bestFit="1" customWidth="1"/>
    <col min="15110" max="15360" width="9.33203125" style="365"/>
    <col min="15361" max="15361" width="4.6640625" style="365" customWidth="1"/>
    <col min="15362" max="15362" width="78.5" style="365" bestFit="1" customWidth="1"/>
    <col min="15363" max="15363" width="11.33203125" style="365" customWidth="1"/>
    <col min="15364" max="15364" width="8" style="365" bestFit="1" customWidth="1"/>
    <col min="15365" max="15365" width="11.1640625" style="365" bestFit="1" customWidth="1"/>
    <col min="15366" max="15616" width="9.33203125" style="365"/>
    <col min="15617" max="15617" width="4.6640625" style="365" customWidth="1"/>
    <col min="15618" max="15618" width="78.5" style="365" bestFit="1" customWidth="1"/>
    <col min="15619" max="15619" width="11.33203125" style="365" customWidth="1"/>
    <col min="15620" max="15620" width="8" style="365" bestFit="1" customWidth="1"/>
    <col min="15621" max="15621" width="11.1640625" style="365" bestFit="1" customWidth="1"/>
    <col min="15622" max="15872" width="9.33203125" style="365"/>
    <col min="15873" max="15873" width="4.6640625" style="365" customWidth="1"/>
    <col min="15874" max="15874" width="78.5" style="365" bestFit="1" customWidth="1"/>
    <col min="15875" max="15875" width="11.33203125" style="365" customWidth="1"/>
    <col min="15876" max="15876" width="8" style="365" bestFit="1" customWidth="1"/>
    <col min="15877" max="15877" width="11.1640625" style="365" bestFit="1" customWidth="1"/>
    <col min="15878" max="16128" width="9.33203125" style="365"/>
    <col min="16129" max="16129" width="4.6640625" style="365" customWidth="1"/>
    <col min="16130" max="16130" width="78.5" style="365" bestFit="1" customWidth="1"/>
    <col min="16131" max="16131" width="11.33203125" style="365" customWidth="1"/>
    <col min="16132" max="16132" width="8" style="365" bestFit="1" customWidth="1"/>
    <col min="16133" max="16133" width="11.1640625" style="365" bestFit="1" customWidth="1"/>
    <col min="16134" max="16384" width="9.33203125" style="365"/>
  </cols>
  <sheetData>
    <row r="2" spans="1:5" ht="15.75" x14ac:dyDescent="0.25">
      <c r="A2" s="525" t="s">
        <v>882</v>
      </c>
      <c r="B2" s="526"/>
      <c r="C2" s="526"/>
      <c r="D2" s="526"/>
      <c r="E2" s="526"/>
    </row>
    <row r="3" spans="1:5" x14ac:dyDescent="0.2">
      <c r="A3" s="366"/>
      <c r="B3" s="367"/>
      <c r="C3" s="367"/>
      <c r="D3" s="367"/>
      <c r="E3" s="367"/>
    </row>
    <row r="4" spans="1:5" x14ac:dyDescent="0.2">
      <c r="A4" s="366"/>
      <c r="B4" s="367"/>
      <c r="C4" s="367"/>
      <c r="D4" s="367"/>
      <c r="E4" s="367"/>
    </row>
    <row r="5" spans="1:5" ht="18.75" x14ac:dyDescent="0.3">
      <c r="A5" s="483" t="s">
        <v>834</v>
      </c>
      <c r="B5" s="483"/>
      <c r="C5" s="483"/>
      <c r="D5" s="483"/>
      <c r="E5" s="483"/>
    </row>
    <row r="6" spans="1:5" ht="18.75" x14ac:dyDescent="0.3">
      <c r="A6" s="483" t="str">
        <f>'[2]Óvoda    7. sz. mell'!A4:F4</f>
        <v>Költségvetési szerv megnevezése</v>
      </c>
      <c r="B6" s="483"/>
      <c r="C6" s="483"/>
      <c r="D6" s="483"/>
      <c r="E6" s="483"/>
    </row>
    <row r="7" spans="1:5" ht="18.75" x14ac:dyDescent="0.3">
      <c r="A7" s="484" t="s">
        <v>815</v>
      </c>
      <c r="B7" s="484"/>
      <c r="C7" s="484"/>
      <c r="D7" s="484"/>
      <c r="E7" s="484"/>
    </row>
    <row r="8" spans="1:5" x14ac:dyDescent="0.2">
      <c r="A8" s="366"/>
      <c r="B8" s="367"/>
      <c r="C8" s="367"/>
      <c r="D8" s="367"/>
      <c r="E8" s="367"/>
    </row>
    <row r="9" spans="1:5" ht="12" thickBot="1" x14ac:dyDescent="0.25">
      <c r="A9" s="366"/>
      <c r="B9" s="367"/>
      <c r="C9" s="367"/>
      <c r="D9" s="367"/>
      <c r="E9" s="367"/>
    </row>
    <row r="10" spans="1:5" s="406" customFormat="1" ht="15" thickBot="1" x14ac:dyDescent="0.25">
      <c r="A10" s="531" t="s">
        <v>816</v>
      </c>
      <c r="B10" s="532"/>
      <c r="C10" s="532"/>
      <c r="D10" s="532"/>
      <c r="E10" s="533"/>
    </row>
    <row r="11" spans="1:5" s="406" customFormat="1" ht="21.75" thickBot="1" x14ac:dyDescent="0.2">
      <c r="A11" s="407"/>
      <c r="B11" s="408" t="s">
        <v>274</v>
      </c>
      <c r="C11" s="408" t="s">
        <v>506</v>
      </c>
      <c r="D11" s="408" t="s">
        <v>817</v>
      </c>
      <c r="E11" s="409" t="s">
        <v>507</v>
      </c>
    </row>
    <row r="12" spans="1:5" s="406" customFormat="1" thickBot="1" x14ac:dyDescent="0.2">
      <c r="A12" s="407">
        <v>1</v>
      </c>
      <c r="B12" s="408">
        <v>2</v>
      </c>
      <c r="C12" s="408">
        <v>3</v>
      </c>
      <c r="D12" s="408">
        <v>4</v>
      </c>
      <c r="E12" s="409">
        <v>5</v>
      </c>
    </row>
    <row r="13" spans="1:5" ht="15" customHeight="1" x14ac:dyDescent="0.2">
      <c r="A13" s="410" t="s">
        <v>363</v>
      </c>
      <c r="B13" s="411" t="s">
        <v>818</v>
      </c>
      <c r="C13" s="412">
        <v>47490847</v>
      </c>
      <c r="D13" s="412"/>
      <c r="E13" s="412">
        <v>13735211</v>
      </c>
    </row>
    <row r="14" spans="1:5" ht="15" customHeight="1" x14ac:dyDescent="0.2">
      <c r="A14" s="413" t="s">
        <v>511</v>
      </c>
      <c r="B14" s="380" t="s">
        <v>819</v>
      </c>
      <c r="C14" s="381">
        <v>4473369</v>
      </c>
      <c r="D14" s="381"/>
      <c r="E14" s="381">
        <v>6967522</v>
      </c>
    </row>
    <row r="15" spans="1:5" ht="21" x14ac:dyDescent="0.2">
      <c r="A15" s="414" t="s">
        <v>514</v>
      </c>
      <c r="B15" s="385" t="s">
        <v>820</v>
      </c>
      <c r="C15" s="386">
        <f>SUM(C13:C14)</f>
        <v>51964216</v>
      </c>
      <c r="D15" s="386">
        <v>0</v>
      </c>
      <c r="E15" s="386">
        <f>SUM(E13:E14)</f>
        <v>20702733</v>
      </c>
    </row>
    <row r="16" spans="1:5" ht="15" customHeight="1" x14ac:dyDescent="0.2">
      <c r="A16" s="413" t="s">
        <v>522</v>
      </c>
      <c r="B16" s="380" t="s">
        <v>821</v>
      </c>
      <c r="C16" s="381">
        <v>105410508</v>
      </c>
      <c r="D16" s="381"/>
      <c r="E16" s="381">
        <v>92833265</v>
      </c>
    </row>
    <row r="17" spans="1:5" ht="15" customHeight="1" x14ac:dyDescent="0.2">
      <c r="A17" s="413" t="s">
        <v>524</v>
      </c>
      <c r="B17" s="380" t="s">
        <v>822</v>
      </c>
      <c r="C17" s="381">
        <v>28207106</v>
      </c>
      <c r="D17" s="381"/>
      <c r="E17" s="381">
        <v>17836140</v>
      </c>
    </row>
    <row r="18" spans="1:5" ht="15" customHeight="1" x14ac:dyDescent="0.2">
      <c r="A18" s="413" t="s">
        <v>528</v>
      </c>
      <c r="B18" s="380" t="s">
        <v>823</v>
      </c>
      <c r="C18" s="381">
        <v>1035000</v>
      </c>
      <c r="D18" s="381"/>
      <c r="E18" s="381">
        <v>0</v>
      </c>
    </row>
    <row r="19" spans="1:5" ht="15" customHeight="1" x14ac:dyDescent="0.2">
      <c r="A19" s="414" t="s">
        <v>530</v>
      </c>
      <c r="B19" s="385" t="s">
        <v>824</v>
      </c>
      <c r="C19" s="386">
        <f>SUM(C16:C18)</f>
        <v>134652614</v>
      </c>
      <c r="D19" s="386">
        <v>0</v>
      </c>
      <c r="E19" s="386">
        <f>SUM(E16:E18)</f>
        <v>110669405</v>
      </c>
    </row>
    <row r="20" spans="1:5" ht="15" customHeight="1" x14ac:dyDescent="0.2">
      <c r="A20" s="413" t="s">
        <v>531</v>
      </c>
      <c r="B20" s="380" t="s">
        <v>840</v>
      </c>
      <c r="C20" s="381">
        <v>3865570</v>
      </c>
      <c r="D20" s="381">
        <v>0</v>
      </c>
      <c r="E20" s="381">
        <v>3692352</v>
      </c>
    </row>
    <row r="21" spans="1:5" ht="15" customHeight="1" x14ac:dyDescent="0.2">
      <c r="A21" s="413" t="s">
        <v>532</v>
      </c>
      <c r="B21" s="380" t="s">
        <v>841</v>
      </c>
      <c r="C21" s="381">
        <v>41261042</v>
      </c>
      <c r="D21" s="381">
        <v>0</v>
      </c>
      <c r="E21" s="381">
        <v>17433007</v>
      </c>
    </row>
    <row r="22" spans="1:5" ht="15" customHeight="1" x14ac:dyDescent="0.2">
      <c r="A22" s="413" t="s">
        <v>536</v>
      </c>
      <c r="B22" s="380" t="s">
        <v>842</v>
      </c>
      <c r="C22" s="381">
        <v>100550</v>
      </c>
      <c r="D22" s="381">
        <v>0</v>
      </c>
      <c r="E22" s="381">
        <v>271331</v>
      </c>
    </row>
    <row r="23" spans="1:5" ht="15" customHeight="1" x14ac:dyDescent="0.2">
      <c r="A23" s="414" t="s">
        <v>538</v>
      </c>
      <c r="B23" s="385" t="s">
        <v>825</v>
      </c>
      <c r="C23" s="386">
        <f>SUM(C20:C22)</f>
        <v>45227162</v>
      </c>
      <c r="D23" s="386">
        <v>0</v>
      </c>
      <c r="E23" s="386">
        <f>SUM(E20:E22)</f>
        <v>21396690</v>
      </c>
    </row>
    <row r="24" spans="1:5" ht="15" customHeight="1" x14ac:dyDescent="0.2">
      <c r="A24" s="413" t="s">
        <v>540</v>
      </c>
      <c r="B24" s="380" t="s">
        <v>843</v>
      </c>
      <c r="C24" s="381">
        <v>34639916</v>
      </c>
      <c r="D24" s="381">
        <v>0</v>
      </c>
      <c r="E24" s="381">
        <v>34135239</v>
      </c>
    </row>
    <row r="25" spans="1:5" ht="15" customHeight="1" x14ac:dyDescent="0.2">
      <c r="A25" s="413" t="s">
        <v>542</v>
      </c>
      <c r="B25" s="380" t="s">
        <v>844</v>
      </c>
      <c r="C25" s="381">
        <v>11367400</v>
      </c>
      <c r="D25" s="381">
        <v>0</v>
      </c>
      <c r="E25" s="381">
        <v>12940628</v>
      </c>
    </row>
    <row r="26" spans="1:5" ht="15" customHeight="1" x14ac:dyDescent="0.2">
      <c r="A26" s="413" t="s">
        <v>544</v>
      </c>
      <c r="B26" s="380" t="s">
        <v>845</v>
      </c>
      <c r="C26" s="381">
        <v>10857817</v>
      </c>
      <c r="D26" s="381">
        <v>0</v>
      </c>
      <c r="E26" s="381">
        <v>10934015</v>
      </c>
    </row>
    <row r="27" spans="1:5" ht="15" customHeight="1" x14ac:dyDescent="0.2">
      <c r="A27" s="414" t="s">
        <v>546</v>
      </c>
      <c r="B27" s="385" t="s">
        <v>826</v>
      </c>
      <c r="C27" s="386">
        <f>SUM(C24:C26)</f>
        <v>56865133</v>
      </c>
      <c r="D27" s="386">
        <f>SUM(D24:D26)</f>
        <v>0</v>
      </c>
      <c r="E27" s="386">
        <f>SUM(E24:E26)</f>
        <v>58009882</v>
      </c>
    </row>
    <row r="28" spans="1:5" ht="15" customHeight="1" x14ac:dyDescent="0.2">
      <c r="A28" s="414" t="s">
        <v>548</v>
      </c>
      <c r="B28" s="385" t="s">
        <v>827</v>
      </c>
      <c r="C28" s="386">
        <v>21265146</v>
      </c>
      <c r="D28" s="386">
        <v>0</v>
      </c>
      <c r="E28" s="386">
        <v>26630174</v>
      </c>
    </row>
    <row r="29" spans="1:5" ht="15" customHeight="1" x14ac:dyDescent="0.2">
      <c r="A29" s="414" t="s">
        <v>550</v>
      </c>
      <c r="B29" s="385" t="s">
        <v>828</v>
      </c>
      <c r="C29" s="386">
        <v>82507386</v>
      </c>
      <c r="D29" s="386">
        <v>0</v>
      </c>
      <c r="E29" s="386">
        <v>40785684</v>
      </c>
    </row>
    <row r="30" spans="1:5" ht="21" x14ac:dyDescent="0.2">
      <c r="A30" s="414" t="s">
        <v>552</v>
      </c>
      <c r="B30" s="385" t="s">
        <v>829</v>
      </c>
      <c r="C30" s="386">
        <v>-19247997</v>
      </c>
      <c r="D30" s="386">
        <v>0</v>
      </c>
      <c r="E30" s="386">
        <v>-15450292</v>
      </c>
    </row>
    <row r="31" spans="1:5" ht="15" customHeight="1" x14ac:dyDescent="0.2">
      <c r="A31" s="414" t="s">
        <v>554</v>
      </c>
      <c r="B31" s="380" t="s">
        <v>846</v>
      </c>
      <c r="C31" s="381">
        <v>804</v>
      </c>
      <c r="D31" s="381">
        <v>0</v>
      </c>
      <c r="E31" s="381">
        <v>859</v>
      </c>
    </row>
    <row r="32" spans="1:5" ht="15" customHeight="1" x14ac:dyDescent="0.2">
      <c r="A32" s="414" t="s">
        <v>556</v>
      </c>
      <c r="B32" s="380" t="s">
        <v>847</v>
      </c>
      <c r="C32" s="381">
        <v>2995633</v>
      </c>
      <c r="D32" s="381">
        <v>0</v>
      </c>
      <c r="E32" s="381">
        <v>249351</v>
      </c>
    </row>
    <row r="33" spans="1:5" ht="21" x14ac:dyDescent="0.2">
      <c r="A33" s="414" t="s">
        <v>562</v>
      </c>
      <c r="B33" s="385" t="s">
        <v>830</v>
      </c>
      <c r="C33" s="386">
        <f>SUM(C31:C32)</f>
        <v>2996437</v>
      </c>
      <c r="D33" s="386">
        <f>SUM(D31:D32)</f>
        <v>0</v>
      </c>
      <c r="E33" s="386">
        <f>SUM(E31:E32)</f>
        <v>250210</v>
      </c>
    </row>
    <row r="34" spans="1:5" ht="15" customHeight="1" x14ac:dyDescent="0.2">
      <c r="A34" s="414" t="s">
        <v>564</v>
      </c>
      <c r="B34" s="380" t="s">
        <v>849</v>
      </c>
      <c r="C34" s="381">
        <v>5000</v>
      </c>
      <c r="D34" s="381">
        <v>0</v>
      </c>
      <c r="E34" s="381">
        <v>51</v>
      </c>
    </row>
    <row r="35" spans="1:5" ht="15" customHeight="1" x14ac:dyDescent="0.2">
      <c r="A35" s="414" t="s">
        <v>566</v>
      </c>
      <c r="B35" s="380" t="s">
        <v>848</v>
      </c>
      <c r="C35" s="381">
        <v>19963</v>
      </c>
      <c r="D35" s="381">
        <v>0</v>
      </c>
      <c r="E35" s="381">
        <v>2</v>
      </c>
    </row>
    <row r="36" spans="1:5" ht="15" customHeight="1" x14ac:dyDescent="0.2">
      <c r="A36" s="414" t="s">
        <v>572</v>
      </c>
      <c r="B36" s="385" t="s">
        <v>831</v>
      </c>
      <c r="C36" s="386">
        <f>SUM(C34:C35)</f>
        <v>24963</v>
      </c>
      <c r="D36" s="386">
        <v>0</v>
      </c>
      <c r="E36" s="386">
        <f>SUM(E34:E35)</f>
        <v>53</v>
      </c>
    </row>
    <row r="37" spans="1:5" ht="15" customHeight="1" x14ac:dyDescent="0.2">
      <c r="A37" s="414" t="s">
        <v>574</v>
      </c>
      <c r="B37" s="385" t="s">
        <v>832</v>
      </c>
      <c r="C37" s="386">
        <f>C33-C36</f>
        <v>2971474</v>
      </c>
      <c r="D37" s="386">
        <f>D33-D36</f>
        <v>0</v>
      </c>
      <c r="E37" s="386">
        <f>E33-E36</f>
        <v>250157</v>
      </c>
    </row>
    <row r="38" spans="1:5" ht="15" customHeight="1" x14ac:dyDescent="0.2">
      <c r="A38" s="414" t="s">
        <v>588</v>
      </c>
      <c r="B38" s="385" t="s">
        <v>833</v>
      </c>
      <c r="C38" s="386">
        <f>C30+C37</f>
        <v>-16276523</v>
      </c>
      <c r="D38" s="386">
        <f>D30+D37</f>
        <v>0</v>
      </c>
      <c r="E38" s="386">
        <f>E30+E37</f>
        <v>-15200135</v>
      </c>
    </row>
  </sheetData>
  <mergeCells count="5">
    <mergeCell ref="A2:E2"/>
    <mergeCell ref="A5:E5"/>
    <mergeCell ref="A6:E6"/>
    <mergeCell ref="A7:E7"/>
    <mergeCell ref="A10:E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N17" sqref="N17:N18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2</vt:i4>
      </vt:variant>
    </vt:vector>
  </HeadingPairs>
  <TitlesOfParts>
    <vt:vector size="20" baseType="lpstr">
      <vt:lpstr>Előlap</vt:lpstr>
      <vt:lpstr>1. összesítő</vt:lpstr>
      <vt:lpstr>2.1.sz.mell  </vt:lpstr>
      <vt:lpstr>2.2.sz.mell  </vt:lpstr>
      <vt:lpstr>3.sz.mell.</vt:lpstr>
      <vt:lpstr>4. maradvány</vt:lpstr>
      <vt:lpstr>5. sz. mell Önkormányzat</vt:lpstr>
      <vt:lpstr>Óvoda 6.sz.mell</vt:lpstr>
      <vt:lpstr>7. Létszám</vt:lpstr>
      <vt:lpstr>8.Közvetett</vt:lpstr>
      <vt:lpstr>9.több éves</vt:lpstr>
      <vt:lpstr>10. ellátások</vt:lpstr>
      <vt:lpstr>11. civil szerevezetek</vt:lpstr>
      <vt:lpstr>12.  vagyon</vt:lpstr>
      <vt:lpstr>13. eredmény</vt:lpstr>
      <vt:lpstr>Munka3</vt:lpstr>
      <vt:lpstr>Munka2</vt:lpstr>
      <vt:lpstr>Munka1</vt:lpstr>
      <vt:lpstr>'5. sz. mell Önkormányzat'!Nyomtatási_cím</vt:lpstr>
      <vt:lpstr>'Óvoda 6.sz.mell'!Nyomtatási_cím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</dc:creator>
  <cp:lastModifiedBy>User</cp:lastModifiedBy>
  <cp:lastPrinted>2017-05-25T08:27:58Z</cp:lastPrinted>
  <dcterms:created xsi:type="dcterms:W3CDTF">2016-03-04T09:05:31Z</dcterms:created>
  <dcterms:modified xsi:type="dcterms:W3CDTF">2017-06-01T07:50:10Z</dcterms:modified>
</cp:coreProperties>
</file>