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06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4370" windowHeight="8625"/>
  </bookViews>
  <sheets>
    <sheet name="Előlap" sheetId="1" r:id="rId1"/>
    <sheet name="1. összesítő" sheetId="2" r:id="rId2"/>
    <sheet name="2.1.sz.mell  " sheetId="5" r:id="rId3"/>
    <sheet name="2.2.sz.mell  " sheetId="6" r:id="rId4"/>
    <sheet name="3.sz.mell." sheetId="11" r:id="rId5"/>
    <sheet name="4. maradvány" sheetId="29" r:id="rId6"/>
    <sheet name="5. sz. mell Önkormányzat" sheetId="13" r:id="rId7"/>
    <sheet name="Óvoda 6.sz.mell" sheetId="16" r:id="rId8"/>
    <sheet name="7. Létszám" sheetId="19" r:id="rId9"/>
    <sheet name="8.Közvetett" sheetId="20" r:id="rId10"/>
    <sheet name="9.több éves" sheetId="28" r:id="rId11"/>
    <sheet name="10. ellátások" sheetId="27" r:id="rId12"/>
    <sheet name="11. civil szerevezetek" sheetId="26" r:id="rId13"/>
    <sheet name="12.  vagyon" sheetId="25" r:id="rId14"/>
    <sheet name="13. eredmény" sheetId="24" r:id="rId15"/>
    <sheet name="Munka3" sheetId="23" r:id="rId16"/>
    <sheet name="Munka2" sheetId="22" r:id="rId17"/>
    <sheet name="Munka1" sheetId="21" r:id="rId18"/>
  </sheets>
  <externalReferences>
    <externalReference r:id="rId19"/>
    <externalReference r:id="rId20"/>
  </externalReferences>
  <definedNames>
    <definedName name="__xlfn_IFERROR">NA()</definedName>
    <definedName name="_xlnm.Print_Titles" localSheetId="6">'5. sz. mell Önkormányzat'!$1:$7</definedName>
    <definedName name="_xlnm.Print_Titles" localSheetId="7">'Óvoda 6.sz.mell'!$1:$8</definedName>
  </definedNames>
  <calcPr calcId="162913"/>
</workbook>
</file>

<file path=xl/calcChain.xml><?xml version="1.0" encoding="utf-8"?>
<calcChain xmlns="http://schemas.openxmlformats.org/spreadsheetml/2006/main">
  <c r="C16" i="29" l="1"/>
  <c r="C13" i="29"/>
  <c r="A5" i="29"/>
  <c r="E47" i="25"/>
  <c r="E88" i="25"/>
  <c r="E102" i="25"/>
  <c r="E139" i="25"/>
  <c r="E148" i="25"/>
  <c r="E150" i="25"/>
  <c r="D79" i="25"/>
  <c r="C147" i="25"/>
  <c r="E57" i="25"/>
  <c r="D19" i="25"/>
  <c r="C19" i="25"/>
  <c r="E20" i="25"/>
  <c r="E21" i="25"/>
  <c r="D26" i="25"/>
  <c r="C26" i="25"/>
  <c r="E15" i="27"/>
  <c r="I20" i="5"/>
  <c r="I30" i="5" s="1"/>
  <c r="E46" i="2"/>
  <c r="E22" i="2"/>
  <c r="E80" i="2"/>
  <c r="E79" i="2" s="1"/>
  <c r="E24" i="5" s="1"/>
  <c r="E77" i="2"/>
  <c r="E21" i="5" s="1"/>
  <c r="E161" i="2"/>
  <c r="E135" i="2"/>
  <c r="D19" i="11"/>
  <c r="D21" i="11" s="1"/>
  <c r="D15" i="11"/>
  <c r="E79" i="13"/>
  <c r="E16" i="13"/>
  <c r="E32" i="13"/>
  <c r="E31" i="13" s="1"/>
  <c r="D32" i="13"/>
  <c r="E118" i="13"/>
  <c r="E53" i="16"/>
  <c r="E36" i="24"/>
  <c r="C36" i="24"/>
  <c r="E33" i="24"/>
  <c r="D33" i="24"/>
  <c r="D37" i="24" s="1"/>
  <c r="D38" i="24" s="1"/>
  <c r="C33" i="24"/>
  <c r="E27" i="24"/>
  <c r="D27" i="24"/>
  <c r="C27" i="24"/>
  <c r="E23" i="24"/>
  <c r="C23" i="24"/>
  <c r="E19" i="24"/>
  <c r="C19" i="24"/>
  <c r="E15" i="24"/>
  <c r="C15" i="24"/>
  <c r="A6" i="24"/>
  <c r="D162" i="25"/>
  <c r="C162" i="25"/>
  <c r="E160" i="25"/>
  <c r="D155" i="25"/>
  <c r="C155" i="25"/>
  <c r="D147" i="25"/>
  <c r="E147" i="25" s="1"/>
  <c r="D127" i="25"/>
  <c r="C127" i="25"/>
  <c r="D107" i="25"/>
  <c r="C107" i="25"/>
  <c r="E106" i="25"/>
  <c r="E104" i="25"/>
  <c r="E103" i="25"/>
  <c r="E101" i="25"/>
  <c r="E94" i="25"/>
  <c r="D92" i="25"/>
  <c r="D93" i="25" s="1"/>
  <c r="C92" i="25"/>
  <c r="C79" i="25"/>
  <c r="D65" i="25"/>
  <c r="C65" i="25"/>
  <c r="E56" i="25"/>
  <c r="D51" i="25"/>
  <c r="E51" i="25" s="1"/>
  <c r="C51" i="25"/>
  <c r="E48" i="25"/>
  <c r="D18" i="25"/>
  <c r="C18" i="25"/>
  <c r="E16" i="25"/>
  <c r="E14" i="25"/>
  <c r="E13" i="25"/>
  <c r="D12" i="25"/>
  <c r="C12" i="25"/>
  <c r="C17" i="26"/>
  <c r="E18" i="27"/>
  <c r="D17" i="27"/>
  <c r="D19" i="27" s="1"/>
  <c r="C17" i="27"/>
  <c r="C19" i="27" s="1"/>
  <c r="E14" i="27"/>
  <c r="A6" i="27"/>
  <c r="I21" i="28"/>
  <c r="I20" i="28"/>
  <c r="I19" i="28"/>
  <c r="H18" i="28"/>
  <c r="E18" i="28"/>
  <c r="I17" i="28"/>
  <c r="H15" i="28"/>
  <c r="G15" i="28"/>
  <c r="G22" i="28" s="1"/>
  <c r="F15" i="28"/>
  <c r="F22" i="28" s="1"/>
  <c r="E15" i="28"/>
  <c r="D15" i="28"/>
  <c r="A6" i="20"/>
  <c r="D80" i="2"/>
  <c r="D79" i="2" s="1"/>
  <c r="D24" i="5" s="1"/>
  <c r="B15" i="11"/>
  <c r="B21" i="11" s="1"/>
  <c r="C19" i="11"/>
  <c r="C15" i="11"/>
  <c r="D79" i="13"/>
  <c r="D43" i="13"/>
  <c r="D21" i="13"/>
  <c r="D14" i="13"/>
  <c r="D12" i="13"/>
  <c r="D11" i="13"/>
  <c r="D10" i="13"/>
  <c r="D44" i="13"/>
  <c r="D37" i="13"/>
  <c r="D36" i="13"/>
  <c r="D35" i="13"/>
  <c r="D34" i="13"/>
  <c r="D100" i="13"/>
  <c r="D146" i="13"/>
  <c r="D145" i="13"/>
  <c r="D161" i="2" s="1"/>
  <c r="D116" i="13"/>
  <c r="D108" i="13"/>
  <c r="D99" i="13"/>
  <c r="D98" i="13"/>
  <c r="D97" i="13"/>
  <c r="D120" i="13"/>
  <c r="D119" i="13"/>
  <c r="D42" i="16"/>
  <c r="D54" i="16"/>
  <c r="D50" i="16"/>
  <c r="D49" i="16"/>
  <c r="D48" i="16"/>
  <c r="C21" i="11" l="1"/>
  <c r="C156" i="25"/>
  <c r="D156" i="25"/>
  <c r="E37" i="24"/>
  <c r="E38" i="24" s="1"/>
  <c r="E18" i="25"/>
  <c r="E19" i="25"/>
  <c r="E22" i="28"/>
  <c r="E155" i="25"/>
  <c r="I15" i="28"/>
  <c r="H22" i="28"/>
  <c r="C17" i="29"/>
  <c r="C25" i="29" s="1"/>
  <c r="C27" i="29" s="1"/>
  <c r="C37" i="24"/>
  <c r="C38" i="24" s="1"/>
  <c r="E107" i="25"/>
  <c r="E65" i="25"/>
  <c r="C93" i="25"/>
  <c r="E93" i="25" s="1"/>
  <c r="D30" i="25"/>
  <c r="D99" i="25" s="1"/>
  <c r="C30" i="25"/>
  <c r="E19" i="27"/>
  <c r="E156" i="25"/>
  <c r="C163" i="25"/>
  <c r="D163" i="25"/>
  <c r="E26" i="25"/>
  <c r="E162" i="25"/>
  <c r="E17" i="27"/>
  <c r="D18" i="28"/>
  <c r="B22" i="2"/>
  <c r="D22" i="2"/>
  <c r="E30" i="25" l="1"/>
  <c r="C99" i="25"/>
  <c r="E99" i="25"/>
  <c r="E163" i="25"/>
  <c r="D22" i="28"/>
  <c r="I18" i="28"/>
  <c r="I22" i="28" s="1"/>
  <c r="D135" i="2"/>
  <c r="D16" i="13"/>
  <c r="D53" i="16"/>
  <c r="D115" i="13" l="1"/>
  <c r="D114" i="13" s="1"/>
  <c r="D40" i="13"/>
  <c r="D38" i="13" s="1"/>
  <c r="D118" i="2"/>
  <c r="E118" i="2"/>
  <c r="E136" i="2" l="1"/>
  <c r="I10" i="6" s="1"/>
  <c r="D136" i="2"/>
  <c r="H10" i="6" s="1"/>
  <c r="E129" i="2"/>
  <c r="E124" i="2"/>
  <c r="E116" i="2"/>
  <c r="I12" i="5" s="1"/>
  <c r="E115" i="2"/>
  <c r="E114" i="2"/>
  <c r="I10" i="5" s="1"/>
  <c r="E113" i="2"/>
  <c r="I9" i="5" s="1"/>
  <c r="E15" i="2"/>
  <c r="D47" i="2"/>
  <c r="D46" i="2"/>
  <c r="E44" i="2"/>
  <c r="D44" i="2"/>
  <c r="E52" i="2"/>
  <c r="E43" i="2"/>
  <c r="E41" i="2"/>
  <c r="D41" i="2"/>
  <c r="E40" i="2"/>
  <c r="E37" i="2"/>
  <c r="E36" i="2"/>
  <c r="E35" i="2"/>
  <c r="E32" i="2"/>
  <c r="E34" i="2"/>
  <c r="E101" i="13"/>
  <c r="E96" i="13" s="1"/>
  <c r="D15" i="2"/>
  <c r="D10" i="2"/>
  <c r="H20" i="5"/>
  <c r="H30" i="5" s="1"/>
  <c r="F20" i="5"/>
  <c r="D159" i="2"/>
  <c r="E159" i="2"/>
  <c r="D131" i="2"/>
  <c r="D132" i="2"/>
  <c r="D129" i="2"/>
  <c r="D124" i="2"/>
  <c r="D116" i="2"/>
  <c r="H12" i="5" s="1"/>
  <c r="D115" i="2"/>
  <c r="H11" i="5" s="1"/>
  <c r="D114" i="2"/>
  <c r="H10" i="5" s="1"/>
  <c r="D113" i="2"/>
  <c r="H9" i="5" s="1"/>
  <c r="D77" i="2"/>
  <c r="D21" i="5" s="1"/>
  <c r="D20" i="5" s="1"/>
  <c r="D30" i="5" s="1"/>
  <c r="D52" i="2"/>
  <c r="D50" i="2" s="1"/>
  <c r="D43" i="2"/>
  <c r="D40" i="2"/>
  <c r="D37" i="2"/>
  <c r="D36" i="2"/>
  <c r="D35" i="2"/>
  <c r="D34" i="2"/>
  <c r="D32" i="2"/>
  <c r="D101" i="13"/>
  <c r="D96" i="13" s="1"/>
  <c r="D50" i="13"/>
  <c r="E50" i="13"/>
  <c r="D31" i="13"/>
  <c r="D30" i="13" s="1"/>
  <c r="C14" i="19"/>
  <c r="C19" i="19" s="1"/>
  <c r="C14" i="13"/>
  <c r="C9" i="13" s="1"/>
  <c r="C113" i="13"/>
  <c r="C101" i="13" s="1"/>
  <c r="C132" i="2"/>
  <c r="C130" i="2" s="1"/>
  <c r="G14" i="5" s="1"/>
  <c r="C43" i="13"/>
  <c r="C43" i="2" s="1"/>
  <c r="C114" i="13"/>
  <c r="C116" i="2"/>
  <c r="G12" i="5" s="1"/>
  <c r="C135" i="2"/>
  <c r="C134" i="2" s="1"/>
  <c r="G8" i="6" s="1"/>
  <c r="C131" i="2"/>
  <c r="C124" i="2"/>
  <c r="C114" i="2"/>
  <c r="G10" i="5" s="1"/>
  <c r="C115" i="2"/>
  <c r="G11" i="5" s="1"/>
  <c r="C113" i="2"/>
  <c r="G9" i="5" s="1"/>
  <c r="C83" i="2"/>
  <c r="C79" i="2"/>
  <c r="C71" i="2"/>
  <c r="C67" i="2"/>
  <c r="C52" i="2"/>
  <c r="C53" i="2"/>
  <c r="C54" i="2"/>
  <c r="C55" i="2"/>
  <c r="C51" i="2"/>
  <c r="C40" i="2"/>
  <c r="C41" i="2"/>
  <c r="C42" i="2"/>
  <c r="C44" i="2"/>
  <c r="C45" i="2"/>
  <c r="C46" i="2"/>
  <c r="C47" i="2"/>
  <c r="C48" i="2"/>
  <c r="C39" i="2"/>
  <c r="C33" i="2"/>
  <c r="C31" i="2" s="1"/>
  <c r="C34" i="2"/>
  <c r="C35" i="2"/>
  <c r="C36" i="2"/>
  <c r="C37" i="2"/>
  <c r="C32" i="2"/>
  <c r="D118" i="13"/>
  <c r="C118" i="13"/>
  <c r="C22" i="19"/>
  <c r="C10" i="16"/>
  <c r="D10" i="16"/>
  <c r="D38" i="16" s="1"/>
  <c r="E10" i="16"/>
  <c r="E38" i="16" s="1"/>
  <c r="C22" i="16"/>
  <c r="C28" i="16"/>
  <c r="C32" i="16"/>
  <c r="D39" i="16"/>
  <c r="C39" i="16"/>
  <c r="C47" i="16"/>
  <c r="E47" i="16"/>
  <c r="E59" i="16" s="1"/>
  <c r="D47" i="16"/>
  <c r="D59" i="16" s="1"/>
  <c r="C53" i="16"/>
  <c r="C11" i="2"/>
  <c r="E11" i="2"/>
  <c r="D12" i="2"/>
  <c r="C13" i="2"/>
  <c r="E13" i="2"/>
  <c r="D14" i="2"/>
  <c r="C15" i="2"/>
  <c r="C18" i="2"/>
  <c r="C20" i="2"/>
  <c r="C22" i="2"/>
  <c r="D23" i="13"/>
  <c r="E23" i="13"/>
  <c r="E38" i="13"/>
  <c r="C50" i="13"/>
  <c r="C56" i="13"/>
  <c r="D56" i="13"/>
  <c r="E56" i="13"/>
  <c r="C61" i="13"/>
  <c r="C67" i="13"/>
  <c r="C71" i="13"/>
  <c r="C76" i="13"/>
  <c r="D76" i="13"/>
  <c r="D90" i="13" s="1"/>
  <c r="E76" i="13"/>
  <c r="E90" i="13" s="1"/>
  <c r="C79" i="13"/>
  <c r="C83" i="13"/>
  <c r="C120" i="13"/>
  <c r="C122" i="13"/>
  <c r="C141" i="2" s="1"/>
  <c r="D122" i="13"/>
  <c r="D141" i="2" s="1"/>
  <c r="E122" i="13"/>
  <c r="E141" i="2" s="1"/>
  <c r="C132" i="13"/>
  <c r="D132" i="13"/>
  <c r="E132" i="13"/>
  <c r="C136" i="13"/>
  <c r="C143" i="13"/>
  <c r="D143" i="13"/>
  <c r="D157" i="13" s="1"/>
  <c r="E143" i="13"/>
  <c r="C149" i="13"/>
  <c r="C6" i="6"/>
  <c r="G6" i="6" s="1"/>
  <c r="D6" i="6"/>
  <c r="H6" i="6" s="1"/>
  <c r="E6" i="6"/>
  <c r="I6" i="6" s="1"/>
  <c r="F9" i="6"/>
  <c r="C20" i="6"/>
  <c r="D20" i="6"/>
  <c r="D32" i="6" s="1"/>
  <c r="E20" i="6"/>
  <c r="E32" i="6" s="1"/>
  <c r="C26" i="6"/>
  <c r="G7" i="5"/>
  <c r="H7" i="5"/>
  <c r="I7" i="5"/>
  <c r="I14" i="5"/>
  <c r="E20" i="5"/>
  <c r="E30" i="5" s="1"/>
  <c r="C25" i="5"/>
  <c r="G30" i="5"/>
  <c r="D134" i="2"/>
  <c r="H8" i="6" s="1"/>
  <c r="H11" i="6"/>
  <c r="C10" i="2"/>
  <c r="E10" i="2"/>
  <c r="D11" i="2"/>
  <c r="C12" i="2"/>
  <c r="E12" i="2"/>
  <c r="D13" i="2"/>
  <c r="E14" i="2"/>
  <c r="C17" i="2"/>
  <c r="D17" i="2"/>
  <c r="E17" i="2"/>
  <c r="D18" i="2"/>
  <c r="E18" i="2"/>
  <c r="C19" i="2"/>
  <c r="D19" i="2"/>
  <c r="E19" i="2"/>
  <c r="D20" i="2"/>
  <c r="E20" i="2"/>
  <c r="C21" i="2"/>
  <c r="E21" i="2"/>
  <c r="C24" i="2"/>
  <c r="D24" i="2"/>
  <c r="D8" i="6" s="1"/>
  <c r="E24" i="2"/>
  <c r="E23" i="2" s="1"/>
  <c r="E8" i="6" s="1"/>
  <c r="E19" i="6" s="1"/>
  <c r="C25" i="2"/>
  <c r="C26" i="2"/>
  <c r="C27" i="2"/>
  <c r="C28" i="2"/>
  <c r="D56" i="2"/>
  <c r="D14" i="5" s="1"/>
  <c r="E56" i="2"/>
  <c r="C61" i="2"/>
  <c r="I13" i="6"/>
  <c r="B135" i="2"/>
  <c r="E134" i="2"/>
  <c r="I8" i="6" s="1"/>
  <c r="C136" i="2"/>
  <c r="C148" i="2"/>
  <c r="G22" i="6"/>
  <c r="G32" i="6" s="1"/>
  <c r="D148" i="2"/>
  <c r="E148" i="2"/>
  <c r="E172" i="2" s="1"/>
  <c r="C152" i="2"/>
  <c r="C159" i="2"/>
  <c r="C164" i="2"/>
  <c r="H22" i="6"/>
  <c r="H32" i="6" s="1"/>
  <c r="I11" i="6"/>
  <c r="G11" i="6"/>
  <c r="G10" i="6" s="1"/>
  <c r="E76" i="2"/>
  <c r="E90" i="2" s="1"/>
  <c r="C20" i="5"/>
  <c r="E130" i="2"/>
  <c r="C56" i="2"/>
  <c r="C14" i="5" s="1"/>
  <c r="D21" i="2"/>
  <c r="C76" i="2"/>
  <c r="I22" i="6"/>
  <c r="I32" i="6" s="1"/>
  <c r="C16" i="13"/>
  <c r="E9" i="13"/>
  <c r="C23" i="13"/>
  <c r="E30" i="13"/>
  <c r="C31" i="13"/>
  <c r="C30" i="13" s="1"/>
  <c r="I11" i="5"/>
  <c r="E39" i="16"/>
  <c r="C14" i="2"/>
  <c r="C90" i="13" l="1"/>
  <c r="C90" i="2"/>
  <c r="C96" i="13"/>
  <c r="E31" i="2"/>
  <c r="E30" i="2" s="1"/>
  <c r="E12" i="5" s="1"/>
  <c r="E38" i="2"/>
  <c r="E13" i="5" s="1"/>
  <c r="C30" i="5"/>
  <c r="E33" i="6"/>
  <c r="E16" i="2"/>
  <c r="E10" i="5" s="1"/>
  <c r="E117" i="13"/>
  <c r="C38" i="13"/>
  <c r="C66" i="13" s="1"/>
  <c r="C91" i="13" s="1"/>
  <c r="E131" i="13"/>
  <c r="C38" i="16"/>
  <c r="C43" i="16" s="1"/>
  <c r="D31" i="2"/>
  <c r="D30" i="2" s="1"/>
  <c r="D12" i="5" s="1"/>
  <c r="E9" i="2"/>
  <c r="E9" i="5" s="1"/>
  <c r="E157" i="13"/>
  <c r="C30" i="2"/>
  <c r="C12" i="5" s="1"/>
  <c r="C38" i="2"/>
  <c r="C13" i="5" s="1"/>
  <c r="D16" i="2"/>
  <c r="D10" i="5" s="1"/>
  <c r="D117" i="13"/>
  <c r="D131" i="13" s="1"/>
  <c r="C59" i="16"/>
  <c r="C117" i="13"/>
  <c r="D38" i="2"/>
  <c r="D13" i="5" s="1"/>
  <c r="C9" i="2"/>
  <c r="C9" i="5" s="1"/>
  <c r="D9" i="13"/>
  <c r="D66" i="13" s="1"/>
  <c r="D91" i="13" s="1"/>
  <c r="D76" i="2"/>
  <c r="D90" i="2" s="1"/>
  <c r="C157" i="13"/>
  <c r="C24" i="19"/>
  <c r="C30" i="19" s="1"/>
  <c r="C129" i="2"/>
  <c r="C117" i="2" s="1"/>
  <c r="C112" i="2" s="1"/>
  <c r="D172" i="2"/>
  <c r="C23" i="2"/>
  <c r="C16" i="2"/>
  <c r="C10" i="5" s="1"/>
  <c r="D130" i="2"/>
  <c r="H14" i="5" s="1"/>
  <c r="C32" i="6"/>
  <c r="D43" i="16"/>
  <c r="D64" i="16" s="1"/>
  <c r="C50" i="2"/>
  <c r="C10" i="6" s="1"/>
  <c r="C19" i="6" s="1"/>
  <c r="D117" i="2"/>
  <c r="H13" i="5" s="1"/>
  <c r="I12" i="6"/>
  <c r="I19" i="6" s="1"/>
  <c r="I33" i="6" s="1"/>
  <c r="E138" i="2"/>
  <c r="E133" i="2" s="1"/>
  <c r="E117" i="2"/>
  <c r="I13" i="5" s="1"/>
  <c r="I19" i="5" s="1"/>
  <c r="I31" i="5" s="1"/>
  <c r="C172" i="2"/>
  <c r="D19" i="6"/>
  <c r="D33" i="6" s="1"/>
  <c r="G13" i="5"/>
  <c r="G19" i="5" s="1"/>
  <c r="G31" i="5" s="1"/>
  <c r="E66" i="13"/>
  <c r="E91" i="13" s="1"/>
  <c r="E43" i="16"/>
  <c r="C138" i="2"/>
  <c r="C133" i="2" s="1"/>
  <c r="G12" i="6"/>
  <c r="G19" i="6" s="1"/>
  <c r="G33" i="6" s="1"/>
  <c r="H12" i="6"/>
  <c r="H19" i="6" s="1"/>
  <c r="H33" i="6" s="1"/>
  <c r="D138" i="2"/>
  <c r="D133" i="2" s="1"/>
  <c r="C19" i="5"/>
  <c r="D9" i="2"/>
  <c r="D9" i="5" s="1"/>
  <c r="C33" i="6" l="1"/>
  <c r="C147" i="2"/>
  <c r="C173" i="2" s="1"/>
  <c r="C131" i="13"/>
  <c r="E19" i="5"/>
  <c r="E32" i="5" s="1"/>
  <c r="E66" i="2"/>
  <c r="E91" i="2" s="1"/>
  <c r="E158" i="13"/>
  <c r="D158" i="13"/>
  <c r="E112" i="2"/>
  <c r="E147" i="2" s="1"/>
  <c r="E173" i="2" s="1"/>
  <c r="D35" i="6"/>
  <c r="H19" i="5"/>
  <c r="H31" i="5" s="1"/>
  <c r="H37" i="6" s="1"/>
  <c r="C158" i="13"/>
  <c r="C66" i="2"/>
  <c r="C91" i="2" s="1"/>
  <c r="D19" i="5"/>
  <c r="D31" i="5" s="1"/>
  <c r="D37" i="6" s="1"/>
  <c r="D66" i="2"/>
  <c r="D91" i="2" s="1"/>
  <c r="D112" i="2"/>
  <c r="D147" i="2" s="1"/>
  <c r="D173" i="2" s="1"/>
  <c r="G37" i="6"/>
  <c r="G34" i="6"/>
  <c r="I37" i="6"/>
  <c r="G33" i="5"/>
  <c r="G32" i="5"/>
  <c r="C32" i="5"/>
  <c r="C31" i="5"/>
  <c r="C37" i="6" s="1"/>
  <c r="C33" i="5"/>
  <c r="I33" i="5" l="1"/>
  <c r="E31" i="5"/>
  <c r="E37" i="6" s="1"/>
  <c r="D175" i="2"/>
</calcChain>
</file>

<file path=xl/sharedStrings.xml><?xml version="1.0" encoding="utf-8"?>
<sst xmlns="http://schemas.openxmlformats.org/spreadsheetml/2006/main" count="1469" uniqueCount="886">
  <si>
    <t>NAGYSÁP  KÖZSÉG ÖNKORMÁNYZAT</t>
  </si>
  <si>
    <t>Nagysáp Község Önkormányzat</t>
  </si>
  <si>
    <t>Összevont mérlege</t>
  </si>
  <si>
    <t>B E V É T E L E K</t>
  </si>
  <si>
    <t>1. sz. táblázat</t>
  </si>
  <si>
    <t>Ezer forintban</t>
  </si>
  <si>
    <t>Sor-
szám</t>
  </si>
  <si>
    <t>Bevételi jogcím</t>
  </si>
  <si>
    <t xml:space="preserve">Eredeti </t>
  </si>
  <si>
    <t>Módosított</t>
  </si>
  <si>
    <t>Teljesítés</t>
  </si>
  <si>
    <t>A</t>
  </si>
  <si>
    <t>B</t>
  </si>
  <si>
    <t>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</si>
  <si>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</si>
  <si>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</si>
  <si>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</si>
  <si>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</si>
  <si>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</si>
  <si>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</si>
  <si>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</si>
  <si>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</si>
  <si>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</si>
  <si>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</si>
  <si>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</si>
  <si>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</si>
  <si>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</si>
  <si>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</si>
  <si>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</si>
  <si>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</si>
  <si>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</si>
  <si>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</si>
  <si>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</si>
  <si>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</si>
  <si>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</si>
  <si>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</si>
  <si>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</si>
  <si>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</si>
  <si>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</si>
  <si>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</si>
  <si>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</si>
  <si>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</si>
  <si>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</si>
  <si>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</si>
  <si>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</si>
  <si>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</si>
  <si>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</si>
  <si>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</si>
  <si>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</si>
  <si>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</si>
  <si>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</si>
  <si>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</si>
  <si>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</si>
  <si>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</si>
  <si>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</si>
  <si>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</si>
  <si>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</si>
  <si>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</si>
  <si>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</si>
  <si>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</si>
  <si>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</si>
  <si>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</si>
  <si>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</si>
  <si>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</si>
  <si>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</si>
  <si>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</si>
  <si>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</si>
  <si>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</si>
  <si>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</si>
  <si>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</si>
  <si>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</si>
  <si>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</si>
  <si>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</si>
  <si>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</si>
  <si>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</si>
  <si>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</si>
  <si>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</si>
  <si>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</si>
  <si>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</si>
  <si>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</si>
  <si>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</si>
  <si>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</si>
  <si>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</si>
  <si>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</si>
  <si>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</si>
  <si>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</si>
  <si>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</si>
  <si>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</si>
  <si>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</si>
  <si>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</si>
  <si>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</si>
  <si>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</si>
  <si>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</si>
  <si>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</si>
  <si>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</si>
  <si>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</si>
  <si>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</si>
  <si>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</si>
  <si>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</si>
  <si>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</si>
  <si>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</si>
  <si>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</si>
  <si>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</si>
  <si>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</si>
  <si>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</si>
  <si>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</si>
  <si>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</si>
  <si>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</si>
  <si>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</si>
  <si>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</si>
  <si>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</si>
  <si>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</si>
  <si>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</si>
  <si>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</si>
  <si>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</si>
  <si>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</si>
  <si>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</si>
  <si>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</si>
  <si>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</si>
  <si>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</si>
  <si>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</si>
  <si>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</si>
  <si>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</si>
  <si>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</si>
  <si>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</si>
  <si>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</si>
  <si>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</si>
  <si>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</si>
  <si>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</si>
  <si>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</si>
  <si>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</si>
  <si>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</si>
  <si>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</si>
  <si>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</si>
  <si>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</si>
  <si>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</si>
  <si>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</si>
  <si>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</si>
  <si>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</si>
  <si>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</si>
  <si>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</si>
  <si>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</si>
  <si>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</si>
  <si>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</si>
  <si>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</si>
  <si>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</si>
  <si>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</si>
  <si>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</si>
  <si>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</si>
  <si>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</si>
  <si>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</si>
  <si>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</si>
  <si>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</si>
  <si>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</si>
  <si>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</si>
  <si>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</si>
  <si>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</si>
  <si>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</si>
  <si>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</si>
  <si>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</si>
  <si>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</si>
  <si>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</si>
  <si>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</si>
  <si>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</si>
  <si>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</si>
  <si>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</si>
  <si>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</si>
  <si>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</si>
  <si>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</si>
  <si>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</si>
  <si>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</si>
  <si>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</si>
  <si>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</si>
  <si>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</si>
  <si>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</si>
  <si>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</si>
  <si>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</si>
  <si>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</si>
  <si>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</si>
  <si>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</si>
  <si>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</si>
  <si>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family val="1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</si>
  <si>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</si>
  <si>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</si>
  <si>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</si>
  <si>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</si>
  <si>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</si>
  <si>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</si>
  <si>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</si>
  <si>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</si>
  <si>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</si>
  <si>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</si>
  <si>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</si>
  <si>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</si>
  <si>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</si>
  <si>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</si>
  <si>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</si>
  <si>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</si>
  <si>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</si>
  <si>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</si>
  <si>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</si>
  <si>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</si>
  <si>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</si>
  <si>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</si>
  <si>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</si>
  <si>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</si>
  <si>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</si>
  <si>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</si>
  <si>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</si>
  <si>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</si>
  <si>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</si>
  <si>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</si>
  <si>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</si>
  <si>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</si>
  <si>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 (működési tartalék)</t>
  </si>
  <si>
    <t>1.20.</t>
  </si>
  <si>
    <r>
      <t xml:space="preserve">   Felhalmozási költségvetés kiadásai </t>
    </r>
    <r>
      <rPr>
        <sz val="8"/>
        <rFont val="Times New Roman CE"/>
        <family val="1"/>
        <charset val="238"/>
      </rPr>
      <t>(2.1.+2.3.+2.5.)</t>
    </r>
  </si>
  <si>
    <t>Beruházások</t>
  </si>
  <si>
    <t>Felújítások</t>
  </si>
  <si>
    <t>2.3.-ból Ídősek Otthona felújítás(3.000e Ft) sport pálya parkosítás ( 1.000 E Ft)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</si>
  <si>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</si>
  <si>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</si>
  <si>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</si>
  <si>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</si>
  <si>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</si>
  <si>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támogatások, kölcsönök törlesztése ÁH-n belülre  KEM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</si>
  <si>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</si>
  <si>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</si>
  <si>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</si>
  <si>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</si>
  <si>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</si>
  <si>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</si>
  <si>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</si>
  <si>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</si>
  <si>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</si>
  <si>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</si>
  <si>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</si>
  <si>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</si>
  <si>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</si>
  <si>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</si>
  <si>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(Előfinanszírozási hitel törlesztése)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</si>
  <si>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</si>
  <si>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</si>
  <si>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</si>
  <si>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</si>
  <si>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</si>
  <si>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</si>
  <si>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</si>
  <si>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</si>
  <si>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</si>
  <si>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</si>
  <si>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</si>
  <si>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</si>
  <si>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</si>
  <si>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</si>
  <si>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</si>
  <si>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</si>
  <si>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</si>
  <si>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</si>
  <si>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</si>
  <si>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</si>
  <si>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</si>
  <si>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</si>
  <si>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</si>
  <si>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</si>
  <si>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</si>
  <si>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</si>
  <si>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</si>
  <si>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C</t>
  </si>
  <si>
    <t>E</t>
  </si>
  <si>
    <t>I. Működési célú bevételek és kiadások mérlege
(Önkormányzati szinten)</t>
  </si>
  <si>
    <t xml:space="preserve"> Ezer forintban !</t>
  </si>
  <si>
    <t>Bevételek</t>
  </si>
  <si>
    <t>Kiadások</t>
  </si>
  <si>
    <t>Megnevezés</t>
  </si>
  <si>
    <t>D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</si>
  <si>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</si>
  <si>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</si>
  <si>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</si>
  <si>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</si>
  <si>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</si>
  <si>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</si>
  <si>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bevételek</t>
  </si>
  <si>
    <t xml:space="preserve">Működési célú átvett pénzeszközök </t>
  </si>
  <si>
    <t>6.-ból EU-s támogatás (közvetlen)</t>
  </si>
  <si>
    <t>Költségvetési bevételek összesen (1.+2.+4.+5.+6.+8.+…+12.)</t>
  </si>
  <si>
    <t>Költségvetési kiadások összesen (1.+...+12.)</t>
  </si>
  <si>
    <t>12.</t>
  </si>
  <si>
    <t>Hiány belső finanszírozásának bevételei (15.+…+18. )</t>
  </si>
  <si>
    <t>Értékpapír vásárlása, visszavásárlása</t>
  </si>
  <si>
    <t>13.</t>
  </si>
  <si>
    <t xml:space="preserve">   Költségvetési maradvány igénybevétele </t>
  </si>
  <si>
    <t>Likviditási célú hitelek törlesztése</t>
  </si>
  <si>
    <t>14.</t>
  </si>
  <si>
    <t xml:space="preserve">   Vállalkozási maradvány igénybevétele </t>
  </si>
  <si>
    <t>Rövid lejáratú hitelek törlesztése</t>
  </si>
  <si>
    <t>15.</t>
  </si>
  <si>
    <t xml:space="preserve">   Betét visszavonásából származó bevétel </t>
  </si>
  <si>
    <t>Hosszú lejáratú hitelek törlesztése</t>
  </si>
  <si>
    <t>16.</t>
  </si>
  <si>
    <t xml:space="preserve">   Egyéb belső finanszírozási bevételek</t>
  </si>
  <si>
    <t>Kölcsön törlesztése</t>
  </si>
  <si>
    <t>17.</t>
  </si>
  <si>
    <t xml:space="preserve">Hiány külső finanszírozásának bevételei (20.+…+21.) </t>
  </si>
  <si>
    <t>Forgatási célú belföldi, külföldi értékpapírok vásárlása</t>
  </si>
  <si>
    <t>18.</t>
  </si>
  <si>
    <t xml:space="preserve">   Likviditási célú hitelek, kölcsönök felvétele</t>
  </si>
  <si>
    <t>19.</t>
  </si>
  <si>
    <t xml:space="preserve">   Értékpapírok bevételei</t>
  </si>
  <si>
    <t>20.</t>
  </si>
  <si>
    <t>21.</t>
  </si>
  <si>
    <t>22.</t>
  </si>
  <si>
    <t>Működési célú finanszírozási bevételek összesen (14.+19.+22.+23.)</t>
  </si>
  <si>
    <t>Működési célú finanszírozási kiadások összesen (14.+...+23.)</t>
  </si>
  <si>
    <t>23.</t>
  </si>
  <si>
    <t>BEVÉTEL ÖSSZESEN (13.+24.)</t>
  </si>
  <si>
    <t>KIADÁSOK ÖSSZESEN (13.+24.)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</si>
  <si>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</si>
  <si>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</si>
  <si>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</si>
  <si>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</si>
  <si>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</si>
  <si>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</si>
  <si>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</si>
  <si>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</si>
  <si>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</si>
  <si>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Felhalmozási bevételek</t>
  </si>
  <si>
    <t xml:space="preserve">Felhalmozási célú átvett pénzeszközök átvétele </t>
  </si>
  <si>
    <t>4.-ből EU-s támogatás (közvetlen)</t>
  </si>
  <si>
    <t>Egyéb felhalmozási kiadások  ( KEM kölcsön törlesztés)</t>
  </si>
  <si>
    <t>Egyéb felhalmozási célú bevételek</t>
  </si>
  <si>
    <t>Céltartalék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</si>
  <si>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</si>
  <si>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</si>
  <si>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</si>
  <si>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</si>
  <si>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</si>
  <si>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</si>
  <si>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</si>
  <si>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</si>
  <si>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</si>
  <si>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</si>
  <si>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</si>
  <si>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</si>
  <si>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</si>
  <si>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</si>
  <si>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</si>
  <si>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</si>
  <si>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</si>
  <si>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</si>
  <si>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</si>
  <si>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</si>
  <si>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</si>
  <si>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</si>
  <si>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</si>
  <si>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</si>
  <si>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Összesen:</t>
  </si>
  <si>
    <t>Ezer forintban !</t>
  </si>
  <si>
    <t>ÖSSZESEN:</t>
  </si>
  <si>
    <t>Beruházás  megnevezése</t>
  </si>
  <si>
    <t>Nagysáp Község Önkormányzata</t>
  </si>
  <si>
    <t>Feladat megnevezése</t>
  </si>
  <si>
    <t>Összes bevétel, kiadás</t>
  </si>
  <si>
    <t>01</t>
  </si>
  <si>
    <t>Száma</t>
  </si>
  <si>
    <t>Előirányzat-csoport, kiemelt előirányzat megnevezése</t>
  </si>
  <si>
    <t>Helyi adók  (4.1.1.+…+4.1.3.)</t>
  </si>
  <si>
    <t xml:space="preserve">Egyéb felhalmozási célú átvett pénzeszköz ( HOLCÍM) </t>
  </si>
  <si>
    <t xml:space="preserve"> 10.</t>
  </si>
  <si>
    <t xml:space="preserve">    Rövid lejáratú  hitelek, kölcsönök felvétele</t>
  </si>
  <si>
    <t xml:space="preserve">   16.</t>
  </si>
  <si>
    <t xml:space="preserve">   17.</t>
  </si>
  <si>
    <t xml:space="preserve">   18.</t>
  </si>
  <si>
    <t>BEVÉTELEK ÖSSZESEN: (9+17)</t>
  </si>
  <si>
    <r>
      <t xml:space="preserve">   Működési költségvetés kiadásai </t>
    </r>
    <r>
      <rPr>
        <sz val="8"/>
        <rFont val="Times New Roman CE"/>
        <family val="1"/>
        <charset val="238"/>
      </rPr>
      <t>(1.1+…+1.5+1.18.)</t>
    </r>
  </si>
  <si>
    <t xml:space="preserve"> az 1.5-ből: - Előző évi elszámolásból származó befizetések</t>
  </si>
  <si>
    <t xml:space="preserve"> az 1.18-ból: - Általános tartalék</t>
  </si>
  <si>
    <t xml:space="preserve">   - Visszatérítendő támogatások, kölcsönök törlesztése ÁH-n belülre KEM</t>
  </si>
  <si>
    <t>Hosszú lejáratú hitelek, kölcsönök törlesztése</t>
  </si>
  <si>
    <t>Éven belüli lejáatú belföldi értékpapírok beváltása</t>
  </si>
  <si>
    <t>Belföldi finanszírozás kiadásai (6.1. + … + 6.5.)</t>
  </si>
  <si>
    <t>Központi, irányító szervi támogatás</t>
  </si>
  <si>
    <t>Hitelek, kölcsönök törlesztése külföldi kormányoknak nemz. szervezeteknek</t>
  </si>
  <si>
    <t>Éves tervezett létszám előirányzat (fő)</t>
  </si>
  <si>
    <t>Közfoglalkoztatottak létszáma (fő)</t>
  </si>
  <si>
    <t>03</t>
  </si>
  <si>
    <t>Költségvetési szerv megnevezése</t>
  </si>
  <si>
    <t>Nagysápi Napsugár Óvoda</t>
  </si>
  <si>
    <t>Működési bevételek (1.1.+…+1.11.)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</si>
  <si>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</si>
  <si>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</si>
  <si>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</si>
  <si>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</si>
  <si>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</si>
  <si>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2.3.-ból EU támogatás</t>
  </si>
  <si>
    <t>Felhalmozási célú támogatások államháztartáson belülről (4.1.+4.2.)</t>
  </si>
  <si>
    <t>Egyéb felhalmozási célú támogatások bevételei államháztartáson belülről</t>
  </si>
  <si>
    <t xml:space="preserve">  4.2.-ből EU-s támogatás</t>
  </si>
  <si>
    <t>Felhalmozási bevételek (5.1.+…+5.3.)</t>
  </si>
  <si>
    <t>Működési célú átvett pénzeszközök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</si>
  <si>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</si>
  <si>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</si>
  <si>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</si>
  <si>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</si>
  <si>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</si>
  <si>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</si>
  <si>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</si>
  <si>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</si>
  <si>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</si>
  <si>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</si>
  <si>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</si>
  <si>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</si>
  <si>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</si>
  <si>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</si>
  <si>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</si>
  <si>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Létszám</t>
  </si>
  <si>
    <t>Önkormányzat</t>
  </si>
  <si>
    <t>szakfeladatai</t>
  </si>
  <si>
    <t>Önkormányzat Igazgatási tevékenysége</t>
  </si>
  <si>
    <t>polgármester</t>
  </si>
  <si>
    <t>takarítónő(4 órás)</t>
  </si>
  <si>
    <t>ÓVODA</t>
  </si>
  <si>
    <t>Óvoda pedagógus</t>
  </si>
  <si>
    <t>Dajka</t>
  </si>
  <si>
    <t>Mindösszesen:</t>
  </si>
  <si>
    <t>Tájékoztatás</t>
  </si>
  <si>
    <t xml:space="preserve">közfoglalkoztatott </t>
  </si>
  <si>
    <t xml:space="preserve">  Pályázati önrész</t>
  </si>
  <si>
    <t xml:space="preserve">     - Céltartalék (………………………………………...)</t>
  </si>
  <si>
    <t>Működési célú kvi támogatások és kiegészítő támogatások   REKI</t>
  </si>
  <si>
    <t>2016. évi eredeti előirányzat</t>
  </si>
  <si>
    <t>2016. évi módosított előirányzat</t>
  </si>
  <si>
    <t>Működési célú kvi támogatások és kiegészítő támogatások  REKI</t>
  </si>
  <si>
    <t>Pénzeszköz átadások</t>
  </si>
  <si>
    <t>iskolai tálaló konyha</t>
  </si>
  <si>
    <t>óvodai konyhai tálaló</t>
  </si>
  <si>
    <t xml:space="preserve">2.3.-ból </t>
  </si>
  <si>
    <t xml:space="preserve">     - Céltartalék (önk. Pályázati önrész)</t>
  </si>
  <si>
    <t>alpolgármester, 4 fő képviselő</t>
  </si>
  <si>
    <t>könyvtáros</t>
  </si>
  <si>
    <t>Egyéb működési célú támogatások bevételei  ( KÖZMUNKA TÁM)</t>
  </si>
  <si>
    <t>Egyéb működési célú támogatások bevételei  ( DIÁK MUNKA TÁM)</t>
  </si>
  <si>
    <t>Eredeti előirányzat</t>
  </si>
  <si>
    <t>Módosított előirányzat</t>
  </si>
  <si>
    <t>Ingatlanok beszerzése létesités</t>
  </si>
  <si>
    <t>Informatikai eszköz beszerzése</t>
  </si>
  <si>
    <t>Egyéb tárgyi eszközök beszerzése</t>
  </si>
  <si>
    <t>Beruházás célu előzetesen felszámitott áfa</t>
  </si>
  <si>
    <t>Beruházás összesen:</t>
  </si>
  <si>
    <t>Ingatlanok felújítása</t>
  </si>
  <si>
    <t>Egyéb tárgyi eszközök felújítása</t>
  </si>
  <si>
    <t>Felújítási célú előzetesen felszámított Áfa</t>
  </si>
  <si>
    <t>Felújítás összesen:</t>
  </si>
  <si>
    <t>2016.IV. negyedévi rendelet módosítás</t>
  </si>
  <si>
    <t xml:space="preserve">Beruházási, felhalmozási (felhalmozási) kiadások előirányzata </t>
  </si>
  <si>
    <t>2016. évi létszámkimutatása</t>
  </si>
  <si>
    <t>Önkormányzat által nyújtott közvetett támogatások</t>
  </si>
  <si>
    <t>A.</t>
  </si>
  <si>
    <t>B.</t>
  </si>
  <si>
    <t>Kedvezmény jogcíme</t>
  </si>
  <si>
    <t>Támogatás összege</t>
  </si>
  <si>
    <t>(forint)</t>
  </si>
  <si>
    <t>Építményadó részletfizetés</t>
  </si>
  <si>
    <t>Építményadó elengedés</t>
  </si>
  <si>
    <t>Iparűzési adó részletfizetés</t>
  </si>
  <si>
    <t>Gépjárműadó részletfizetés</t>
  </si>
  <si>
    <t>Gépjárműadó fizetési halasztás</t>
  </si>
  <si>
    <t>Gépjárműadó elengedés</t>
  </si>
  <si>
    <t>Magánszemély kommunális adója részletfizetés</t>
  </si>
  <si>
    <t>Magánszemély kommunális adójának halasztása</t>
  </si>
  <si>
    <t>Magánszemély kommunális adójának elengedése</t>
  </si>
  <si>
    <t>Talajterhelési díj elengedés</t>
  </si>
  <si>
    <t>Bírság részletfizetés</t>
  </si>
  <si>
    <t>Bírság fizetési halasztás</t>
  </si>
  <si>
    <t>Pótlék részletfizetés</t>
  </si>
  <si>
    <t>Pótlék halasztás</t>
  </si>
  <si>
    <t>Pótlék elengedés</t>
  </si>
  <si>
    <t xml:space="preserve">Ellátottal térítési díjának méltányossági alapon történő elengedésének összege </t>
  </si>
  <si>
    <t>Többéves kihatássaljáró döntésekből származó kötelezettségek</t>
  </si>
  <si>
    <t>célok szerint, évenkénti bontásban</t>
  </si>
  <si>
    <t>Kötelezettség jogcíme</t>
  </si>
  <si>
    <t>Köt. váll.
 éve</t>
  </si>
  <si>
    <t>2015. előtti kifizetés</t>
  </si>
  <si>
    <t>Kiadás vonzata évenként</t>
  </si>
  <si>
    <t>Összesen</t>
  </si>
  <si>
    <t>9=(4+5+6+7+8)</t>
  </si>
  <si>
    <t>Működési célú hiteltörlesztés (tőke+kamat)</t>
  </si>
  <si>
    <t>Felhalmozási célú kamatmentes kölcsöntörlesztés (tőke)</t>
  </si>
  <si>
    <t>Összesen (1+4+7+9+11)</t>
  </si>
  <si>
    <t>Önkormányzat által folyósított ellátások ( forint)</t>
  </si>
  <si>
    <t>A. Megnevezés</t>
  </si>
  <si>
    <t>C.</t>
  </si>
  <si>
    <t>D.</t>
  </si>
  <si>
    <t xml:space="preserve"> forintban</t>
  </si>
  <si>
    <t>%-ban</t>
  </si>
  <si>
    <t>Intézményi ellátottak pénzbeli juttatásai</t>
  </si>
  <si>
    <t>oktatásban résztvevők pénzbeli juttatásai</t>
  </si>
  <si>
    <t>Egyéb nem intézményi ellátások</t>
  </si>
  <si>
    <t xml:space="preserve">  - települési támogatás</t>
  </si>
  <si>
    <t>Ellátottak juttatásai</t>
  </si>
  <si>
    <t>Alapítványi és civilszervezeti támogatás</t>
  </si>
  <si>
    <t>Sorszám</t>
  </si>
  <si>
    <t>ezer forint</t>
  </si>
  <si>
    <t>Alapítványi és civilszervezeti támogatás összesen</t>
  </si>
  <si>
    <t>Vagyonkimutatás</t>
  </si>
  <si>
    <t>%</t>
  </si>
  <si>
    <t>Előző időszak</t>
  </si>
  <si>
    <t>Tárgyi időszak</t>
  </si>
  <si>
    <t/>
  </si>
  <si>
    <t>ESZKÖZÖK</t>
  </si>
  <si>
    <t>A/I/1        Vagyoni értékű jogok</t>
  </si>
  <si>
    <t>02</t>
  </si>
  <si>
    <t>A/I/2        Szellemi termékek</t>
  </si>
  <si>
    <t>A/I/3        Immateriális javak értékhelyesbítése</t>
  </si>
  <si>
    <t>04</t>
  </si>
  <si>
    <t>A/I        Immateriális javak (=A/I/1+A/I/2+A/I/3) (04=01+02+03)</t>
  </si>
  <si>
    <t>05</t>
  </si>
  <si>
    <t>A/II/1        Ingatlanok és a kapcsolódó vagyoni értékű jogok</t>
  </si>
  <si>
    <t>06</t>
  </si>
  <si>
    <t>A/II/2        Gépek, berendezések, felszerelések, járművek</t>
  </si>
  <si>
    <t>07</t>
  </si>
  <si>
    <t>A/II/3        Tenyészállatok</t>
  </si>
  <si>
    <t>08</t>
  </si>
  <si>
    <t>A/II/4        Beruházások, felújítások</t>
  </si>
  <si>
    <t>09</t>
  </si>
  <si>
    <t>A/II/5        Tárgyi eszközök értékhelyesbítése</t>
  </si>
  <si>
    <t>10</t>
  </si>
  <si>
    <t>A/II        Tárgyi eszközök (=A/II/1+...+A/II/5) (10=05+...+09)</t>
  </si>
  <si>
    <t>11</t>
  </si>
  <si>
    <t>A/III/1        Tartós részesedések (11&gt;=12+13)</t>
  </si>
  <si>
    <t>12</t>
  </si>
  <si>
    <t>13</t>
  </si>
  <si>
    <t>14</t>
  </si>
  <si>
    <t>A/III/2        Tartós hitelviszonyt megtestesítő értékpapírok (14&gt;=15+16)</t>
  </si>
  <si>
    <t>15</t>
  </si>
  <si>
    <t>A/III/2a        - ebből: államkötvények</t>
  </si>
  <si>
    <t>16</t>
  </si>
  <si>
    <t>A/III/2b        - ebből: helyi önkormányzatok kötvényei</t>
  </si>
  <si>
    <t>17</t>
  </si>
  <si>
    <t>A/III/3        Befektetett pénzügyi eszközök értékhelyesbítése</t>
  </si>
  <si>
    <t>18</t>
  </si>
  <si>
    <t>A/III        Befektetett pénzügyi eszközök (=A/III/1+A/III/2+A/III/3) (18=11+14+17)</t>
  </si>
  <si>
    <t>19</t>
  </si>
  <si>
    <t>A/IV/1        Koncesszióba, vagyonkezelésbe adott eszközök</t>
  </si>
  <si>
    <t>20</t>
  </si>
  <si>
    <t>A/IV/2        Koncesszióba, vagyonkezelésbe adott eszközök értékhelyesbítése</t>
  </si>
  <si>
    <t>21</t>
  </si>
  <si>
    <t>A/IV        Koncesszióba, vagyonkezelésbe adott eszközök (=A/IV/1+A/IV/2) (21=19+20)</t>
  </si>
  <si>
    <t>22</t>
  </si>
  <si>
    <t>A)        NEMZETI VAGYONBA TARTOZÓ BEFEKTETETT ESZKÖZÖK (=A/I+A/II+A/III+A/IV) (22=04+10+18+21)</t>
  </si>
  <si>
    <t>23</t>
  </si>
  <si>
    <t>B/I/1        Vásárolt készletek</t>
  </si>
  <si>
    <t>24</t>
  </si>
  <si>
    <t>B/I/2        Átsorolt, követelés fejében átvett készletek</t>
  </si>
  <si>
    <t>25</t>
  </si>
  <si>
    <t>B/I/3        Egyéb készletek</t>
  </si>
  <si>
    <t>26</t>
  </si>
  <si>
    <t>B/I/4        Befejezetlen termelés, félkész termékek, késztermékek</t>
  </si>
  <si>
    <t>27</t>
  </si>
  <si>
    <t>B/I/5        Növendék-, hízó és egyéb állatok</t>
  </si>
  <si>
    <t>28</t>
  </si>
  <si>
    <t>B/I        Készletek (=B/I/1+…+B/I/5) (28=23+...+27)</t>
  </si>
  <si>
    <t>29</t>
  </si>
  <si>
    <t>B/II/1        Nem tartós részesedések</t>
  </si>
  <si>
    <t>30</t>
  </si>
  <si>
    <t>B/II/2        Forgatási célú hitelviszonyt megtestesítő értékpapírok (30&gt;=31+...+35)</t>
  </si>
  <si>
    <t>31</t>
  </si>
  <si>
    <t>B/II/2a        - ebből: kárpótlási jegyek</t>
  </si>
  <si>
    <t>32</t>
  </si>
  <si>
    <t>B/II/2b        - ebből: kincstárjegyek</t>
  </si>
  <si>
    <t>33</t>
  </si>
  <si>
    <t>B/II/2c        - ebből: államkötvények</t>
  </si>
  <si>
    <t>34</t>
  </si>
  <si>
    <t>B/II/2d        - ebből: helyi önkormányzatok kötvényei</t>
  </si>
  <si>
    <t>35</t>
  </si>
  <si>
    <t>B/II/2e        - ebből: befektetési jegyek</t>
  </si>
  <si>
    <t>36</t>
  </si>
  <si>
    <t>B/II        Értékpapírok (=B/II/1+B/II/2) (36=29+30)</t>
  </si>
  <si>
    <t>37</t>
  </si>
  <si>
    <t>B)        NEMZETI VAGYONBA TARTOZÓ FORGÓESZKÖZÖK (= B/I+B/II) (37=28+36)</t>
  </si>
  <si>
    <t>38</t>
  </si>
  <si>
    <t>C/I        Hosszú lejáratú betétek</t>
  </si>
  <si>
    <t>39</t>
  </si>
  <si>
    <t>C/II        Pénztárak, csekkek, betétkönyvek</t>
  </si>
  <si>
    <t>40</t>
  </si>
  <si>
    <t>C/III        Forintszámlák</t>
  </si>
  <si>
    <t>41</t>
  </si>
  <si>
    <t>C/IV        Devizaszámlák</t>
  </si>
  <si>
    <t>42</t>
  </si>
  <si>
    <t>C/V        Idegen pénzeszközök</t>
  </si>
  <si>
    <t>43</t>
  </si>
  <si>
    <t>C)        PÉNZESZKÖZÖK (=C/I+…+C/V) (43=38+...+42)</t>
  </si>
  <si>
    <t>44</t>
  </si>
  <si>
    <t>D/I/1        Költségvetési évben esedékes követelések működési célú támogatások bevételeire államháztartáson belülről (44&gt;=45)</t>
  </si>
  <si>
    <t>45</t>
  </si>
  <si>
    <t>D/I/1a        - ebből: költségvetési évben esedékes követelések működési célú visszatérítendő támogatások, kölcsönök visszatérülésére államháztartáson belülről</t>
  </si>
  <si>
    <t>46</t>
  </si>
  <si>
    <t>D/I/2        Költségvetési évben esedékes követelések felhalmozási célú támogatások bevételeire államháztartáson belülről (46&gt;=47)</t>
  </si>
  <si>
    <t>47</t>
  </si>
  <si>
    <t>D/I/2a        - ebből: költségvetési évben esedékes követelések felhalmozási célú visszatérítendő támogatások, kölcsönök visszatérülésére államháztartáson belülről</t>
  </si>
  <si>
    <t>48</t>
  </si>
  <si>
    <t>D/I/3        Költségvetési évben esedékes követelések közhatalmi bevételre</t>
  </si>
  <si>
    <t>49</t>
  </si>
  <si>
    <t>D/I/4        Költségvetési évben esedékes követelések működési bevételre</t>
  </si>
  <si>
    <t>50</t>
  </si>
  <si>
    <t>D/I/5        Költségvetési évben esedékes követelések felhalmozási bevételre</t>
  </si>
  <si>
    <t>51</t>
  </si>
  <si>
    <t>D/I/6        Költségvetési évben esedékes követelések működési célú átvett pénzeszközre (51&gt;=52)</t>
  </si>
  <si>
    <t>52</t>
  </si>
  <si>
    <t>D/I/6a        - ebből: költségvetési évben esedékes követelések működési célú visszatérítendő támogatások, kölcsönök visszatérülésére államháztartáson kívülről</t>
  </si>
  <si>
    <t>53</t>
  </si>
  <si>
    <t>D/I/7        Költségvetési évben esedékes követelések felhalmozási célú átvett pénzeszközre (53&gt;=54)</t>
  </si>
  <si>
    <t>54</t>
  </si>
  <si>
    <t>D/I/7a        - ebből: költségvetési évben esedékes követelések felhalmozási célú visszatérítendő támogatások, kölcsönök visszatérülésére államháztartáson kívülről</t>
  </si>
  <si>
    <t>55</t>
  </si>
  <si>
    <t>D/I/8        Költségvetési évben esedékes követelések finanszírozási bevételekre (55&gt;=56)</t>
  </si>
  <si>
    <t>56</t>
  </si>
  <si>
    <t>D/I/8a        - ebből: költségvetési évben esedékes követelések államháztartáson belüli megelőlegezések törlesztésére</t>
  </si>
  <si>
    <t>57</t>
  </si>
  <si>
    <t>D/I        Költségvetési évben esedékes követelések (=D/I/1+…+D/I/8) (57=44+46+48+...+51+53+55)</t>
  </si>
  <si>
    <t>58</t>
  </si>
  <si>
    <t>D/II/1        Költségvetési évet követően esedékes követelések működési célú támogatások bevételeire államháztartáson belülről (58&gt;=59)</t>
  </si>
  <si>
    <t>59</t>
  </si>
  <si>
    <t>D/II/1a        - ebből: költségvetési évet követően esedékes követelések működési célú visszatérítendő támogatások, kölcsönök visszatérülésére államháztartáson belülről</t>
  </si>
  <si>
    <t>60</t>
  </si>
  <si>
    <t>D/II/2        Költségvetési évet követően esedékes követelések felhalmozási célú támogatások bevételeire államháztartáson belülről (60&gt;=61)</t>
  </si>
  <si>
    <t>61</t>
  </si>
  <si>
    <t>D/II/2a        - ebből: költségvetési évet követően esedékes követelések felhalmozási célú visszatérítendő támogatások, kölcsönök visszatérülésére államháztartáson belülről</t>
  </si>
  <si>
    <t>62</t>
  </si>
  <si>
    <t>D/II/3        Költségvetési évet követően esedékes követelések közhatalmi bevételre</t>
  </si>
  <si>
    <t>63</t>
  </si>
  <si>
    <t>D/II/4        Költségvetési évet követően esedékes követelések működési bevételre</t>
  </si>
  <si>
    <t>64</t>
  </si>
  <si>
    <t>D/II/5        Költségvetési évet követően esedékes követelések felhalmozási bevételre</t>
  </si>
  <si>
    <t>65</t>
  </si>
  <si>
    <t>D/II/6        Költségvetési évet követően esedékes követelések működési célú átvett pénzeszközre (65&gt;=66)</t>
  </si>
  <si>
    <t>66</t>
  </si>
  <si>
    <t>D/II/6a        - ebből: költségvetési évet követően esedékes követelések működési célú visszatérítendő támogatások, kölcsönök visszatérülésére államháztartáson kívülről</t>
  </si>
  <si>
    <t>67</t>
  </si>
  <si>
    <t>D/II/7        Költségvetési évet követően esedékes követelések felhalmozási célú átvett pénzeszközre (67&gt;=68)</t>
  </si>
  <si>
    <t>68</t>
  </si>
  <si>
    <t>D/II/7a        - ebből: költségvetési évet követően esedékes követelések felhalmozási célú visszatérítendő támogatások, kölcsönök visszatérülésére államháztartáson kívülről</t>
  </si>
  <si>
    <t>69</t>
  </si>
  <si>
    <t>D/II/8        Költségvetési évet követően esedékes követelések finanszírozási bevételekre (69&gt;=70)</t>
  </si>
  <si>
    <t>70</t>
  </si>
  <si>
    <t>D/II8a        - ebből: költségvetési évet követően esedékes követelések államháztartáson belüli megelőlegezések törlesztésére</t>
  </si>
  <si>
    <t>71</t>
  </si>
  <si>
    <t>D/II        Költségvetési évet követően esedékes követelések (=D/II/1+…+D/II/8) (71=58+60+62+...+65+67+69)</t>
  </si>
  <si>
    <t>72</t>
  </si>
  <si>
    <t>D/III/1        Adott előlegek (72&gt;=73+...+77)</t>
  </si>
  <si>
    <t>73</t>
  </si>
  <si>
    <t>D/III/1a        - ebből: immateriális javakra adott előlegek</t>
  </si>
  <si>
    <t>74</t>
  </si>
  <si>
    <t>D/III/1b        - ebből: beruházásokra adott előlegek</t>
  </si>
  <si>
    <t>75</t>
  </si>
  <si>
    <t>D/III/1c        - ebből: készletekre adott előlegek</t>
  </si>
  <si>
    <t>76</t>
  </si>
  <si>
    <t>D/III/1d        - ebből: foglalkoztatottaknak adott előlegek</t>
  </si>
  <si>
    <t>77</t>
  </si>
  <si>
    <t>D/III/1e        - ebből: egyéb adott előlegek</t>
  </si>
  <si>
    <t>78</t>
  </si>
  <si>
    <t>D/III/2        Továbbadási célból folyósított támogatások, ellátások elszámolása</t>
  </si>
  <si>
    <t>79</t>
  </si>
  <si>
    <t>D/III/3        Más által beszedett bevételek elszámolása</t>
  </si>
  <si>
    <t>80</t>
  </si>
  <si>
    <t>D/III/4        Forgótőke elszámolása</t>
  </si>
  <si>
    <t>81</t>
  </si>
  <si>
    <t>D/III/5        Vagyonkezelésbe adott eszközökkel kapcsolatos visszapótlási követelés elszámolása</t>
  </si>
  <si>
    <t>82</t>
  </si>
  <si>
    <t>D/III/6        Nem társadalombiztosítás pénzügyi alapjait terhelő kifizetett ellátások megtérítésének elszámolása</t>
  </si>
  <si>
    <t>83</t>
  </si>
  <si>
    <t>D/III/7        Folyósított, megelőlegezett társadalombiztosítási és családtámogatási ellátások elszámolása</t>
  </si>
  <si>
    <t>84</t>
  </si>
  <si>
    <t>D/III        Követelés jellegű sajátos elszámolások (=D/III/1+…+D/III/7) (84=72+78+...+83)</t>
  </si>
  <si>
    <t>85</t>
  </si>
  <si>
    <t>D)        KÖVETELÉSEK (=D/I+D/II+D/III) (85=57+71+84)</t>
  </si>
  <si>
    <t>86</t>
  </si>
  <si>
    <t>E)        EGYÉB SAJÁTOS ESZKÖZOLDALI ELSZÁMOLÁSOK</t>
  </si>
  <si>
    <t>87</t>
  </si>
  <si>
    <t>F/1        Eredményszemléletű bevételek aktív időbeli elhatárolása</t>
  </si>
  <si>
    <t>88</t>
  </si>
  <si>
    <t>F/2        Költségek, ráfordítások aktív időbeli elhatárolása</t>
  </si>
  <si>
    <t>89</t>
  </si>
  <si>
    <t>F/3        Halasztott ráfordítások</t>
  </si>
  <si>
    <t>90</t>
  </si>
  <si>
    <t>F)        AKTÍV IDŐBELI ELHATÁROLÁSOK (=F/1+F/2+F/3) (90=87+...+89)</t>
  </si>
  <si>
    <t>91</t>
  </si>
  <si>
    <t>ESZKÖZÖK ÖSSZESEN (=A+B+C+D+E+F) (91=22+37+43+85+86+90)</t>
  </si>
  <si>
    <t>FORRÁSOK</t>
  </si>
  <si>
    <t>92</t>
  </si>
  <si>
    <t>G/I        Nemzeti vagyon induláskori értéke</t>
  </si>
  <si>
    <t>93</t>
  </si>
  <si>
    <t>G/II        Nemzeti vagyon változásai</t>
  </si>
  <si>
    <t>94</t>
  </si>
  <si>
    <t>G/III        Egyéb eszközök induláskori értéke és változásai</t>
  </si>
  <si>
    <t>95</t>
  </si>
  <si>
    <t>G/IV        Felhalmozott eredmény</t>
  </si>
  <si>
    <t>96</t>
  </si>
  <si>
    <t>G/V        Eszközök értékhelyesbítésének forrása</t>
  </si>
  <si>
    <t>97</t>
  </si>
  <si>
    <t>G/VI        Mérleg szerinti eredmény</t>
  </si>
  <si>
    <t>98</t>
  </si>
  <si>
    <t>G)        SAJÁT TŐKE (=G/I+…+G/VI) (98=92+...+97)</t>
  </si>
  <si>
    <t>99</t>
  </si>
  <si>
    <t>H/I/1        Költségvetési évben esedékes kötelezettségek személyi juttatásokra</t>
  </si>
  <si>
    <t>100</t>
  </si>
  <si>
    <t>H/I/2        Költségvetési évben esedékes kötelezettségek munkaadókat terhelő járulékokra és szociális hozzájárulási adóra</t>
  </si>
  <si>
    <t>101</t>
  </si>
  <si>
    <t>H/I/3        Költségvetési évben esedékes kötelezettségek dologi kiadásokra</t>
  </si>
  <si>
    <t>102</t>
  </si>
  <si>
    <t>H/I/4        Költségvetési évben esedékes kötelezettségek ellátottak pénzbeli juttatásaira</t>
  </si>
  <si>
    <t>103</t>
  </si>
  <si>
    <t>H/I/5        Költségvetési évben esedékes kötelezettségek egyéb működési célú kiadásokra (103&gt;=104)</t>
  </si>
  <si>
    <t>104</t>
  </si>
  <si>
    <t>H/I/5a        - ebből: költségvetési évben esedékes kötelezettségek működési célú visszatérítendő támogatások, kölcsönök törlesztésére államháztartáson belülre</t>
  </si>
  <si>
    <t>105</t>
  </si>
  <si>
    <t>H/I/6        Költségvetési évben esedékes kötelezettségek beruházásokra</t>
  </si>
  <si>
    <t>106</t>
  </si>
  <si>
    <t>H/I/7        Költségvetési évben esedékes kötelezettségek felújításokra</t>
  </si>
  <si>
    <t>107</t>
  </si>
  <si>
    <t>H/I/8        Költségvetési évben esedékes kötelezettségek egyéb felhalmozási célú kiadásokra (107&gt;=108)</t>
  </si>
  <si>
    <t>108</t>
  </si>
  <si>
    <t>H/I/8a        - ebből: költségvetési évben esedékes kötelezettségek felhalmozási célú visszatérítendő támogatások, kölcsönök törlesztésére államháztartáson belülre</t>
  </si>
  <si>
    <t>109</t>
  </si>
  <si>
    <t>H/I/9        Költségvetési évben esedékes kötelezettségek finanszírozási kiadásokra (109&gt;=110+...+117)</t>
  </si>
  <si>
    <t>110</t>
  </si>
  <si>
    <t>H/I/9a        - ebből: költségvetési évben esedékes kötelezettségek államháztartáson belüli megelőlegezések visszafizetésére</t>
  </si>
  <si>
    <t>111</t>
  </si>
  <si>
    <t>H/I/9b        - ebből: költségvetési évben esedékes kötelezettségek hosszú lejáratú hitelek, kölcsönök törlesztésére</t>
  </si>
  <si>
    <t>112</t>
  </si>
  <si>
    <t>H/I/9c        - ebből: költségvetési évben esedékes kötelezettségek likviditási célú hitelek, kölcsönök törlesztésére pénzügyi vállalkozásoknak</t>
  </si>
  <si>
    <t>113</t>
  </si>
  <si>
    <t>H/I/9d        - ebből: költségvetési évben esedékes kötelezettségek rövid lejáratú hitelek, kölcsönök törlesztésére</t>
  </si>
  <si>
    <t>114</t>
  </si>
  <si>
    <t>H/I/9e        - ebből: költségvetési évben esedékes kötelezettségek külföldi hitelek, kölcsönök törlesztésére</t>
  </si>
  <si>
    <t>115</t>
  </si>
  <si>
    <t>H/I/9f        - ebből: költségvetési évben esedékes kötelezettségek forgatási célú belföldi értékpapírok beváltására</t>
  </si>
  <si>
    <t>116</t>
  </si>
  <si>
    <t>H/I/9g        - ebből: költségvetési évben esedékes kötelezettségek befektetési célú belföldi értékpapírok beváltására</t>
  </si>
  <si>
    <t>117</t>
  </si>
  <si>
    <t>H/I/9h        - ebből: költségvetési évben esedékes kötelezettségek külföldi értékpapírok beváltására</t>
  </si>
  <si>
    <t>118</t>
  </si>
  <si>
    <t>H/I        Költségvetési évben esedékes kötelezettségek (=H/I/1+…H/I/9) (118=99+...+103+105+...+107+109)</t>
  </si>
  <si>
    <t>119</t>
  </si>
  <si>
    <t>H/II/1        Költségvetési évet követően esedékes kötelezettségek személyi juttatásokra</t>
  </si>
  <si>
    <t>120</t>
  </si>
  <si>
    <t>H/II/2        Költségvetési évet követően esedékes kötelezettségek munkaadókat terhelő járulékokra és szociális hozzájárulási adóra</t>
  </si>
  <si>
    <t>121</t>
  </si>
  <si>
    <t>H/II/3        Költségvetési évet követően esedékes kötelezettségek dologi kiadásokra</t>
  </si>
  <si>
    <t>122</t>
  </si>
  <si>
    <t>H/II/4        Költségvetési évet követően esedékes kötelezettségek ellátottak pénzbeli juttatásaira</t>
  </si>
  <si>
    <t>123</t>
  </si>
  <si>
    <t>H/II/5        Költségvetési évet követően esedékes kötelezettségek egyéb működési célú kiadásokra (123&gt;=124)</t>
  </si>
  <si>
    <t>124</t>
  </si>
  <si>
    <t>H/II/5a        - ebből: költségvetési évet követően esedékes kötelezettségek működési célú visszatérítendő támogatások, kölcsönök törlesztésére államháztartáson belülre</t>
  </si>
  <si>
    <t>125</t>
  </si>
  <si>
    <t>H/II/6        Költségvetési évet követően esedékes kötelezettségek beruházásokra</t>
  </si>
  <si>
    <t>126</t>
  </si>
  <si>
    <t>H/II/7        Költségvetési évet követően esedékes kötelezettségek felújításokra</t>
  </si>
  <si>
    <t>127</t>
  </si>
  <si>
    <t>H/II/8        Költségvetési évet követően esedékes kötelezettségek egyéb felhalmozási célú kiadásokra (127&gt;=128)</t>
  </si>
  <si>
    <t>128</t>
  </si>
  <si>
    <t>H/II/8a        - ebből: költségvetési évet követően esedékes kötelezettségek felhalmozási célú visszatérítendő támogatások, kölcsönök törlesztésére államháztartáson belülre</t>
  </si>
  <si>
    <t>129</t>
  </si>
  <si>
    <t>H/II/9        Költségvetési évet követően esedékes kötelezettségek finanszírozási kiadásokra (129&gt;=130+...+137)</t>
  </si>
  <si>
    <t>130</t>
  </si>
  <si>
    <t>H/II/9a        - ebből: költségvetési évet követően esedékes kötelezettségek államháztartáson belüli megelőlegezések visszafizetésére</t>
  </si>
  <si>
    <t>131</t>
  </si>
  <si>
    <t>H/II/9b        - ebből: költségvetési évet követően esedékes kötelezettségek hosszú lejáratú hitelek, kölcsönök törlesztésére</t>
  </si>
  <si>
    <t>132</t>
  </si>
  <si>
    <t>H/II/9c        - ebből: költségvetési évet követően esedékes kötelezettségek likviditási célú hitelek, kölcsönök törlesztésére pénzügyi vállalkozásoknak</t>
  </si>
  <si>
    <t>133</t>
  </si>
  <si>
    <t>H/II/9d        - ebből: költségvetési évet követően esedékes kötelezettségek rövid lejáratú hitelek, kölcsönök törlesztésére</t>
  </si>
  <si>
    <t>134</t>
  </si>
  <si>
    <t>H/II/9e        - ebből: költségvetési évet követően esedékes kötelezettségek külföldi hitelek, kölcsönök törlesztésére</t>
  </si>
  <si>
    <t>135</t>
  </si>
  <si>
    <t>H/II/9f        - ebből: költségvetési évet követően esedékes kötelezettségek forgatási célú belföldi értékpapírok beváltására</t>
  </si>
  <si>
    <t>136</t>
  </si>
  <si>
    <t>H/II/9g        - ebből: költségvetési évet követően esedékes kötelezettségek befektetési célú belföldi értékpapírok beváltására</t>
  </si>
  <si>
    <t>137</t>
  </si>
  <si>
    <t>H/II/9h        - ebből: költségvetési évévet követően esedékes kötelezettségek külföldi értékpapírok beváltására</t>
  </si>
  <si>
    <t>138</t>
  </si>
  <si>
    <t>H/II        Költségvetési évet követően esedékes kötelezettségek (=H/II/1+…H/II/9) (138=119+...+123+125+...+127+129)</t>
  </si>
  <si>
    <t>139</t>
  </si>
  <si>
    <t>H/III/1        Kapott előlegek</t>
  </si>
  <si>
    <t>140</t>
  </si>
  <si>
    <t>H/III/2        Továbbadási célból folyósított támogatások, ellátások elszámolása</t>
  </si>
  <si>
    <t>141</t>
  </si>
  <si>
    <t>H/III/3        Más szervezetet megillető bevételek elszámolása</t>
  </si>
  <si>
    <t>142</t>
  </si>
  <si>
    <t>H/III/4        Forgótőke elszámolása (Kincstár)</t>
  </si>
  <si>
    <t>143</t>
  </si>
  <si>
    <t>H/III/5        Vagyonkezelésbe vett eszközökkel kapcsolatos visszapótlási kötelezettség elszámolása</t>
  </si>
  <si>
    <t>144</t>
  </si>
  <si>
    <t>H/III/6        Nem társadalombiztosítás pénzügyi alapjait terhelő kifizetett ellátások megtérítésének elszámolása</t>
  </si>
  <si>
    <t>145</t>
  </si>
  <si>
    <t>H/III/7        Munkáltató által korengedményes nyugdíjhoz megfizetett hozzájárulás elszámolása</t>
  </si>
  <si>
    <t>146</t>
  </si>
  <si>
    <t>H/III        Kötelezettség jellegű sajátos elszámolások (=H)/III/1+…+H)/III/7) (146=139+...+145)</t>
  </si>
  <si>
    <t>147</t>
  </si>
  <si>
    <t>H)        KÖTELEZETTSÉGEK (=H/I+H/II+H/III) (=118+138+146)</t>
  </si>
  <si>
    <t>148</t>
  </si>
  <si>
    <t>I)        EGYÉB SAJÁTOS FORRÁSOLDALI ELSZÁMOLÁSOK</t>
  </si>
  <si>
    <t>149</t>
  </si>
  <si>
    <t>J)        KINCSTÁRI SZÁMLAVEZETÉSSEL KAPCSOLATOS ELSZÁMOLÁSOK</t>
  </si>
  <si>
    <t>150</t>
  </si>
  <si>
    <t>K/1        Eredményszemléletű bevételek passzív időbeli elhatárolása</t>
  </si>
  <si>
    <t>151</t>
  </si>
  <si>
    <t>K/2        Költségek, ráfordítások passzív időbeli elhatárolása</t>
  </si>
  <si>
    <t>152</t>
  </si>
  <si>
    <t>K/3        Halasztott eredményszemléletű bevételek</t>
  </si>
  <si>
    <t>153</t>
  </si>
  <si>
    <t>K)        PASSZÍV IDŐBELI ELHATÁROLÁSOK (=K/1+K/2+K/3) (153=150+...+152)</t>
  </si>
  <si>
    <t>154</t>
  </si>
  <si>
    <t>FORRÁSOK ÖSSZESEN (=G+H+I+J+K) (=154=98+147+...+149+153)</t>
  </si>
  <si>
    <t>Eredménykimutatás</t>
  </si>
  <si>
    <t>13/A - Eredménykimutatás</t>
  </si>
  <si>
    <t>Módosí-tások</t>
  </si>
  <si>
    <t>01        Közhatalmi eredményszemléletű bevételek</t>
  </si>
  <si>
    <t>02        Eszközök és szolgáltatások értékesítése nettó eredményszemléletű bevételei</t>
  </si>
  <si>
    <t>I        Tevékenység nettó eredményszemléletű bevétele (=01+02+03) (04=01+02+03)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</si>
  <si>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</si>
  <si>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</si>
  <si>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</si>
  <si>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</si>
  <si>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IV        Anyagjellegű ráfordítások (=09+10+11+12) (16=12+...+15)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</si>
  <si>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</si>
  <si>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</si>
  <si>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</si>
  <si>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</si>
  <si>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VIII        Pénzügyi műveletek eredményszemléletű bevételei (=16+17+18) (28=24+...+26)</t>
  </si>
  <si>
    <t>IX        Pénzügyi műveletek ráfordításai (=19+20+21) (33=29+...+31)</t>
  </si>
  <si>
    <t>B)        PÉNZÜGYI MŰVELETEK EREDMÉNYE (=VIII-IX) (34=28-33)</t>
  </si>
  <si>
    <t>E)        MÉRLEG SZERINTI EREDMÉNY (=±C±D) (41=±35±40)</t>
  </si>
  <si>
    <t>Nagysáp  Község Önkormányzata</t>
  </si>
  <si>
    <t>?</t>
  </si>
  <si>
    <t>2016. évi költségvetési beszámoló</t>
  </si>
  <si>
    <t>Református egyház</t>
  </si>
  <si>
    <t>A/III/1a        - ebből: tartós részesedések nem pü-i vállalkozásban</t>
  </si>
  <si>
    <t>A/III/1b        - ebből: tartós részesedések pü-i vállalkozásba</t>
  </si>
  <si>
    <t>10       Anyagköltség</t>
  </si>
  <si>
    <t>11        Igénybe vett szolgáltatások értéke</t>
  </si>
  <si>
    <t>13        Eladott (közvetített) szolgáltatások értéke</t>
  </si>
  <si>
    <t>14        Bérköltség</t>
  </si>
  <si>
    <t>15        Személyi jellegű egyéb kifizetések</t>
  </si>
  <si>
    <t>16        Bérjárulékok</t>
  </si>
  <si>
    <t>18         Részesedésekből származó eredményszemléletű bevételek,</t>
  </si>
  <si>
    <t>19         Befektetett pü-i eszközökből származó eredményszemléletű bevételek</t>
  </si>
  <si>
    <t>24         Fizetendő kamatok  és kamat jellegű ráfordítások</t>
  </si>
  <si>
    <t>22         Részesedésekből származó ráfordítások</t>
  </si>
  <si>
    <t>Maradványkimutatás</t>
  </si>
  <si>
    <t>MARADVÁNYKIMUTATÁS</t>
  </si>
  <si>
    <t>Összeg (forint)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</si>
  <si>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</si>
  <si>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</si>
  <si>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</si>
  <si>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</si>
  <si>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</si>
  <si>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</si>
  <si>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</si>
  <si>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</si>
  <si>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</si>
  <si>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</si>
  <si>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</si>
  <si>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</si>
  <si>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</si>
  <si>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</si>
  <si>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</si>
  <si>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</si>
  <si>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</si>
  <si>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</si>
  <si>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</si>
  <si>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Nagysáp  Község Önkormányzat</t>
  </si>
  <si>
    <t>2.1. melléklet a    6 / 2017.(V. 31. ) önkormányzati rendelethez</t>
  </si>
  <si>
    <t>5. melléklet a  6 /2017.(V. 31.) önkormányzati rendelethez</t>
  </si>
  <si>
    <t>6. melléklet a  6/2017.(V. 31. ) önkormányzati rendelethez</t>
  </si>
  <si>
    <t>7. melléklet a 6/2017.V. 31.) önkormányzati rendelethez</t>
  </si>
  <si>
    <t>8. melléklet a 6/2017.(V. 31.) önkormányzati rendelethez</t>
  </si>
  <si>
    <t>9. melléklet a 6/2017.( V. 31. )  önkormányzati rendelethez</t>
  </si>
  <si>
    <t>10. melléklet a 6/2017. ( V. 31. ) önkormányzati rendelethez</t>
  </si>
  <si>
    <t>11. melléklet a  6 /2017. (V. 31.) önkormányzati rendelethez</t>
  </si>
  <si>
    <t>12. melléklet a  6/2017. ( V. 31. ) önkormányzati rendelethez</t>
  </si>
  <si>
    <t>13.  melléklet a      6/2017.  ( V. 31. )  önkormányzati rendelethez</t>
  </si>
  <si>
    <t>4.  melléklet a 6 /2017. ( V. 31. ) önkormányzati rendelethez</t>
  </si>
  <si>
    <t>2.2. melléklet a   6 /2017.(V. 31.  ) önkormányzati rendelethez</t>
  </si>
  <si>
    <t>1. melléklet a    6 /2017.(V. 31. 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</si>
</sst>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yyyy\-mm\-dd"/>
    <numFmt numFmtId="165" formatCode="#,###"/>
    <numFmt numFmtId="166" formatCode="mmm\ d/"/>
    <numFmt numFmtId="167" formatCode="#"/>
  </numFmts>
  <fonts count="71" x14ac:knownFonts="1">
    <font>
      <sz val="10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12"/>
      <color indexed="12"/>
      <name val="Times New Roman CE"/>
      <family val="1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u/>
      <sz val="12"/>
      <color indexed="20"/>
      <name val="Times New Roman CE"/>
      <family val="1"/>
      <charset val="238"/>
    </font>
    <font>
      <sz val="12"/>
      <name val="Times New Roman CE"/>
      <family val="1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u/>
      <sz val="15"/>
      <name val="Times New Roman CE"/>
      <family val="1"/>
      <charset val="238"/>
    </font>
    <font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indexed="10"/>
      <name val="Times New Roman CE"/>
      <family val="1"/>
      <charset val="238"/>
    </font>
    <font>
      <b/>
      <sz val="9"/>
      <name val="Times New Roman"/>
      <family val="1"/>
      <charset val="238"/>
    </font>
    <font>
      <i/>
      <sz val="8"/>
      <name val="Times New Roman CE"/>
      <family val="1"/>
      <charset val="238"/>
    </font>
    <font>
      <b/>
      <sz val="14"/>
      <color indexed="10"/>
      <name val="Times New Roman CE"/>
      <family val="1"/>
      <charset val="238"/>
    </font>
    <font>
      <sz val="11"/>
      <name val="Times New Roman CE"/>
      <family val="1"/>
      <charset val="238"/>
    </font>
    <font>
      <i/>
      <sz val="11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.5"/>
      <name val="Arial CE"/>
      <family val="2"/>
      <charset val="238"/>
    </font>
    <font>
      <b/>
      <i/>
      <sz val="12"/>
      <name val="Arial CE"/>
      <family val="2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sz val="11"/>
      <name val="Times New Roman"/>
      <family val="1"/>
      <charset val="238"/>
    </font>
    <font>
      <sz val="14"/>
      <name val="Times New Roman CE"/>
      <family val="1"/>
      <charset val="238"/>
    </font>
    <font>
      <sz val="14"/>
      <name val="Times New Roman"/>
      <family val="1"/>
    </font>
    <font>
      <b/>
      <sz val="14"/>
      <name val="Times New Roman"/>
      <family val="1"/>
      <charset val="238"/>
    </font>
    <font>
      <b/>
      <sz val="14"/>
      <name val="Arial CE"/>
      <charset val="238"/>
    </font>
    <font>
      <b/>
      <sz val="14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1"/>
      <name val="Times New Roman CE"/>
      <family val="1"/>
      <charset val="238"/>
    </font>
    <font>
      <b/>
      <sz val="11"/>
      <name val="Times New Roman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 CE"/>
      <charset val="238"/>
    </font>
    <font>
      <b/>
      <i/>
      <sz val="12"/>
      <name val="Times New Roman"/>
      <family val="1"/>
      <charset val="238"/>
    </font>
    <font>
      <b/>
      <i/>
      <u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4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46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2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14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31"/>
      </patternFill>
    </fill>
    <fill>
      <patternFill patternType="solid">
        <fgColor indexed="41"/>
        <bgColor indexed="31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46" fillId="4" borderId="7" applyNumberFormat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20" fillId="0" borderId="9" applyNumberFormat="0" applyFill="0" applyAlignment="0" applyProtection="0"/>
    <xf numFmtId="0" fontId="17" fillId="17" borderId="0" applyNumberFormat="0" applyBorder="0" applyAlignment="0" applyProtection="0"/>
    <xf numFmtId="0" fontId="18" fillId="7" borderId="0" applyNumberFormat="0" applyBorder="0" applyAlignment="0" applyProtection="0"/>
    <xf numFmtId="0" fontId="19" fillId="16" borderId="1" applyNumberFormat="0" applyAlignment="0" applyProtection="0"/>
  </cellStyleXfs>
  <cellXfs count="534">
    <xf numFmtId="0" fontId="0" fillId="0" borderId="0" xfId="0"/>
    <xf numFmtId="0" fontId="21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16" fillId="0" borderId="0" xfId="40" applyFont="1" applyFill="1" applyProtection="1"/>
    <xf numFmtId="0" fontId="16" fillId="0" borderId="0" xfId="40" applyFont="1" applyFill="1" applyAlignment="1" applyProtection="1">
      <alignment horizontal="right" vertical="center" indent="1"/>
    </xf>
    <xf numFmtId="0" fontId="16" fillId="0" borderId="0" xfId="40" applyFill="1" applyProtection="1"/>
    <xf numFmtId="165" fontId="22" fillId="0" borderId="0" xfId="0" applyNumberFormat="1" applyFont="1" applyFill="1" applyBorder="1" applyAlignment="1" applyProtection="1">
      <alignment horizontal="right" vertical="center" wrapText="1"/>
    </xf>
    <xf numFmtId="0" fontId="26" fillId="0" borderId="10" xfId="4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7" fillId="0" borderId="10" xfId="40" applyFont="1" applyFill="1" applyBorder="1" applyAlignment="1" applyProtection="1">
      <alignment horizontal="center" vertical="center" wrapText="1"/>
    </xf>
    <xf numFmtId="0" fontId="28" fillId="0" borderId="0" xfId="40" applyFont="1" applyFill="1" applyProtection="1"/>
    <xf numFmtId="0" fontId="27" fillId="18" borderId="10" xfId="40" applyFont="1" applyFill="1" applyBorder="1" applyAlignment="1" applyProtection="1">
      <alignment horizontal="left" vertical="center" wrapText="1" indent="1"/>
    </xf>
    <xf numFmtId="165" fontId="29" fillId="18" borderId="10" xfId="40" applyNumberFormat="1" applyFont="1" applyFill="1" applyBorder="1" applyAlignment="1" applyProtection="1">
      <alignment horizontal="right" vertical="center" wrapText="1" indent="1"/>
    </xf>
    <xf numFmtId="0" fontId="0" fillId="0" borderId="0" xfId="40" applyFont="1" applyFill="1" applyProtection="1"/>
    <xf numFmtId="49" fontId="28" fillId="0" borderId="10" xfId="40" applyNumberFormat="1" applyFont="1" applyFill="1" applyBorder="1" applyAlignment="1" applyProtection="1">
      <alignment horizontal="left" vertical="center" wrapText="1" indent="1"/>
    </xf>
    <xf numFmtId="0" fontId="30" fillId="0" borderId="10" xfId="0" applyFont="1" applyBorder="1" applyAlignment="1" applyProtection="1">
      <alignment horizontal="left" wrapText="1" indent="1"/>
    </xf>
    <xf numFmtId="165" fontId="0" fillId="0" borderId="10" xfId="4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0" xfId="0" applyFont="1" applyBorder="1" applyAlignment="1" applyProtection="1">
      <alignment horizontal="left" vertical="center" wrapText="1" indent="1"/>
    </xf>
    <xf numFmtId="0" fontId="0" fillId="0" borderId="10" xfId="40" applyFont="1" applyFill="1" applyBorder="1" applyProtection="1"/>
    <xf numFmtId="0" fontId="31" fillId="18" borderId="10" xfId="0" applyFont="1" applyFill="1" applyBorder="1" applyAlignment="1" applyProtection="1">
      <alignment horizontal="left" vertical="center" wrapText="1" indent="1"/>
    </xf>
    <xf numFmtId="165" fontId="29" fillId="18" borderId="10" xfId="40" applyNumberFormat="1" applyFont="1" applyFill="1" applyBorder="1" applyAlignment="1" applyProtection="1">
      <alignment horizontal="right" vertical="center" wrapText="1" indent="1"/>
      <protection locked="0"/>
    </xf>
    <xf numFmtId="49" fontId="28" fillId="18" borderId="10" xfId="40" applyNumberFormat="1" applyFont="1" applyFill="1" applyBorder="1" applyAlignment="1" applyProtection="1">
      <alignment horizontal="left" vertical="center" wrapText="1" indent="1"/>
    </xf>
    <xf numFmtId="0" fontId="30" fillId="18" borderId="10" xfId="0" applyFont="1" applyFill="1" applyBorder="1" applyAlignment="1" applyProtection="1">
      <alignment horizontal="left" wrapText="1" indent="1"/>
    </xf>
    <xf numFmtId="165" fontId="0" fillId="18" borderId="10" xfId="40" applyNumberFormat="1" applyFont="1" applyFill="1" applyBorder="1" applyAlignment="1" applyProtection="1">
      <alignment horizontal="right" vertical="center" wrapText="1" indent="1"/>
      <protection locked="0"/>
    </xf>
    <xf numFmtId="0" fontId="0" fillId="18" borderId="10" xfId="40" applyFont="1" applyFill="1" applyBorder="1" applyProtection="1"/>
    <xf numFmtId="0" fontId="27" fillId="19" borderId="10" xfId="40" applyFont="1" applyFill="1" applyBorder="1" applyAlignment="1" applyProtection="1">
      <alignment horizontal="left" vertical="center" wrapText="1"/>
    </xf>
    <xf numFmtId="0" fontId="27" fillId="19" borderId="10" xfId="40" applyFont="1" applyFill="1" applyBorder="1" applyAlignment="1" applyProtection="1">
      <alignment horizontal="left" vertical="center" wrapText="1" indent="1"/>
    </xf>
    <xf numFmtId="0" fontId="31" fillId="18" borderId="10" xfId="0" applyFont="1" applyFill="1" applyBorder="1" applyAlignment="1" applyProtection="1">
      <alignment vertical="center" wrapText="1"/>
    </xf>
    <xf numFmtId="0" fontId="30" fillId="0" borderId="10" xfId="0" applyFont="1" applyBorder="1" applyAlignment="1" applyProtection="1">
      <alignment vertical="center" wrapText="1"/>
    </xf>
    <xf numFmtId="0" fontId="30" fillId="0" borderId="10" xfId="0" applyFont="1" applyBorder="1" applyAlignment="1" applyProtection="1">
      <alignment wrapText="1"/>
    </xf>
    <xf numFmtId="0" fontId="31" fillId="0" borderId="10" xfId="0" applyFont="1" applyBorder="1" applyAlignment="1" applyProtection="1">
      <alignment vertical="center" wrapText="1"/>
    </xf>
    <xf numFmtId="0" fontId="31" fillId="0" borderId="10" xfId="0" applyFont="1" applyBorder="1" applyAlignment="1" applyProtection="1">
      <alignment horizontal="left" vertical="center" wrapText="1" indent="1"/>
    </xf>
    <xf numFmtId="0" fontId="31" fillId="18" borderId="10" xfId="0" applyFont="1" applyFill="1" applyBorder="1" applyAlignment="1" applyProtection="1">
      <alignment wrapText="1"/>
    </xf>
    <xf numFmtId="0" fontId="31" fillId="19" borderId="10" xfId="0" applyFont="1" applyFill="1" applyBorder="1" applyAlignment="1" applyProtection="1">
      <alignment vertical="center" wrapText="1"/>
    </xf>
    <xf numFmtId="0" fontId="31" fillId="19" borderId="10" xfId="0" applyFont="1" applyFill="1" applyBorder="1" applyAlignment="1" applyProtection="1">
      <alignment wrapText="1"/>
    </xf>
    <xf numFmtId="0" fontId="23" fillId="0" borderId="0" xfId="40" applyFont="1" applyFill="1" applyBorder="1" applyAlignment="1" applyProtection="1">
      <alignment horizontal="center" vertical="center" wrapText="1"/>
    </xf>
    <xf numFmtId="0" fontId="23" fillId="0" borderId="0" xfId="40" applyFont="1" applyFill="1" applyBorder="1" applyAlignment="1" applyProtection="1">
      <alignment vertical="center" wrapText="1"/>
    </xf>
    <xf numFmtId="165" fontId="29" fillId="0" borderId="0" xfId="40" applyNumberFormat="1" applyFont="1" applyFill="1" applyBorder="1" applyAlignment="1" applyProtection="1">
      <alignment horizontal="right" vertical="center" wrapText="1" indent="1"/>
    </xf>
    <xf numFmtId="0" fontId="16" fillId="0" borderId="0" xfId="40" applyFill="1" applyAlignment="1" applyProtection="1"/>
    <xf numFmtId="0" fontId="0" fillId="0" borderId="10" xfId="0" applyFont="1" applyFill="1" applyBorder="1" applyAlignment="1" applyProtection="1">
      <alignment horizontal="center" vertical="center" wrapText="1"/>
    </xf>
    <xf numFmtId="0" fontId="27" fillId="18" borderId="10" xfId="40" applyFont="1" applyFill="1" applyBorder="1" applyAlignment="1" applyProtection="1">
      <alignment vertical="center" wrapText="1"/>
    </xf>
    <xf numFmtId="0" fontId="28" fillId="0" borderId="10" xfId="40" applyFont="1" applyFill="1" applyBorder="1" applyAlignment="1" applyProtection="1">
      <alignment horizontal="left" vertical="center" wrapText="1" indent="1"/>
    </xf>
    <xf numFmtId="0" fontId="28" fillId="18" borderId="10" xfId="40" applyFont="1" applyFill="1" applyBorder="1" applyAlignment="1" applyProtection="1">
      <alignment horizontal="left" vertical="center" wrapText="1" indent="1"/>
    </xf>
    <xf numFmtId="0" fontId="28" fillId="0" borderId="10" xfId="40" applyFont="1" applyFill="1" applyBorder="1" applyAlignment="1" applyProtection="1">
      <alignment horizontal="left" vertical="center" wrapText="1" indent="6"/>
    </xf>
    <xf numFmtId="0" fontId="28" fillId="0" borderId="10" xfId="40" applyFont="1" applyFill="1" applyBorder="1" applyAlignment="1" applyProtection="1">
      <alignment horizontal="left" indent="6"/>
    </xf>
    <xf numFmtId="0" fontId="22" fillId="0" borderId="0" xfId="40" applyFont="1" applyFill="1" applyProtection="1"/>
    <xf numFmtId="165" fontId="32" fillId="18" borderId="10" xfId="0" applyNumberFormat="1" applyFont="1" applyFill="1" applyBorder="1" applyAlignment="1" applyProtection="1">
      <alignment horizontal="right" vertical="center" wrapText="1" indent="1"/>
    </xf>
    <xf numFmtId="0" fontId="27" fillId="0" borderId="10" xfId="40" applyFont="1" applyFill="1" applyBorder="1" applyAlignment="1" applyProtection="1">
      <alignment horizontal="left" vertical="center" wrapText="1" indent="1"/>
    </xf>
    <xf numFmtId="165" fontId="32" fillId="0" borderId="10" xfId="0" applyNumberFormat="1" applyFont="1" applyBorder="1" applyAlignment="1" applyProtection="1">
      <alignment horizontal="right" vertical="center" wrapText="1" indent="1"/>
      <protection locked="0"/>
    </xf>
    <xf numFmtId="0" fontId="33" fillId="0" borderId="0" xfId="40" applyFont="1" applyFill="1" applyProtection="1"/>
    <xf numFmtId="0" fontId="23" fillId="0" borderId="0" xfId="40" applyFont="1" applyFill="1" applyProtection="1"/>
    <xf numFmtId="0" fontId="31" fillId="19" borderId="10" xfId="0" applyFont="1" applyFill="1" applyBorder="1" applyAlignment="1" applyProtection="1">
      <alignment horizontal="left" vertical="center" wrapText="1" indent="1"/>
    </xf>
    <xf numFmtId="0" fontId="34" fillId="19" borderId="10" xfId="0" applyFont="1" applyFill="1" applyBorder="1" applyAlignment="1" applyProtection="1">
      <alignment horizontal="left" vertical="center" wrapText="1" indent="1"/>
    </xf>
    <xf numFmtId="165" fontId="32" fillId="19" borderId="10" xfId="0" applyNumberFormat="1" applyFont="1" applyFill="1" applyBorder="1" applyAlignment="1" applyProtection="1">
      <alignment horizontal="right" vertical="center" wrapText="1" indent="1"/>
    </xf>
    <xf numFmtId="165" fontId="0" fillId="0" borderId="0" xfId="0" applyNumberFormat="1" applyFill="1" applyAlignment="1" applyProtection="1">
      <alignment vertical="center" wrapText="1"/>
    </xf>
    <xf numFmtId="165" fontId="0" fillId="0" borderId="0" xfId="0" applyNumberFormat="1" applyFill="1" applyAlignment="1" applyProtection="1">
      <alignment horizontal="center" vertical="center" wrapText="1"/>
    </xf>
    <xf numFmtId="165" fontId="23" fillId="0" borderId="0" xfId="0" applyNumberFormat="1" applyFont="1" applyFill="1" applyBorder="1" applyAlignment="1" applyProtection="1">
      <alignment horizontal="center" vertical="center" wrapText="1"/>
    </xf>
    <xf numFmtId="165" fontId="29" fillId="0" borderId="0" xfId="0" applyNumberFormat="1" applyFont="1" applyFill="1" applyAlignment="1" applyProtection="1">
      <alignment horizontal="center" vertical="center" wrapText="1"/>
    </xf>
    <xf numFmtId="165" fontId="27" fillId="0" borderId="0" xfId="0" applyNumberFormat="1" applyFont="1" applyFill="1" applyAlignment="1" applyProtection="1">
      <alignment horizontal="center" vertical="center" wrapText="1"/>
    </xf>
    <xf numFmtId="165" fontId="0" fillId="0" borderId="0" xfId="0" applyNumberFormat="1" applyFill="1" applyAlignment="1">
      <alignment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165" fontId="16" fillId="0" borderId="0" xfId="0" applyNumberFormat="1" applyFont="1" applyFill="1" applyAlignment="1" applyProtection="1">
      <alignment horizontal="left" vertical="center" wrapText="1"/>
    </xf>
    <xf numFmtId="165" fontId="16" fillId="0" borderId="0" xfId="0" applyNumberFormat="1" applyFont="1" applyFill="1" applyAlignment="1">
      <alignment vertical="center" wrapText="1"/>
    </xf>
    <xf numFmtId="0" fontId="23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 wrapText="1"/>
    </xf>
    <xf numFmtId="0" fontId="38" fillId="0" borderId="0" xfId="0" applyFont="1" applyFill="1" applyAlignment="1">
      <alignment vertical="center" wrapText="1"/>
    </xf>
    <xf numFmtId="0" fontId="37" fillId="0" borderId="0" xfId="0" applyFont="1" applyFill="1" applyAlignment="1">
      <alignment vertical="center" wrapText="1"/>
    </xf>
    <xf numFmtId="0" fontId="28" fillId="0" borderId="0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left" vertical="center" wrapText="1" indent="1"/>
    </xf>
    <xf numFmtId="165" fontId="27" fillId="0" borderId="0" xfId="0" applyNumberFormat="1" applyFont="1" applyFill="1" applyBorder="1" applyAlignment="1" applyProtection="1">
      <alignment horizontal="right" vertical="center" wrapText="1" indent="1"/>
    </xf>
    <xf numFmtId="0" fontId="39" fillId="0" borderId="0" xfId="0" applyFont="1" applyFill="1" applyAlignment="1">
      <alignment vertical="center" wrapText="1"/>
    </xf>
    <xf numFmtId="166" fontId="0" fillId="0" borderId="0" xfId="0" applyNumberFormat="1" applyFill="1" applyAlignment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5" fontId="16" fillId="0" borderId="0" xfId="0" applyNumberFormat="1" applyFont="1" applyFill="1" applyAlignment="1" applyProtection="1">
      <alignment vertical="center" wrapText="1"/>
    </xf>
    <xf numFmtId="0" fontId="23" fillId="0" borderId="0" xfId="0" applyFont="1" applyFill="1" applyAlignment="1" applyProtection="1">
      <alignment vertical="center"/>
    </xf>
    <xf numFmtId="0" fontId="29" fillId="0" borderId="0" xfId="0" applyFont="1" applyFill="1" applyAlignment="1" applyProtection="1">
      <alignment vertical="center"/>
    </xf>
    <xf numFmtId="0" fontId="23" fillId="0" borderId="0" xfId="0" applyFont="1" applyFill="1" applyAlignment="1" applyProtection="1">
      <alignment horizontal="center" vertical="center" wrapText="1"/>
    </xf>
    <xf numFmtId="0" fontId="38" fillId="0" borderId="0" xfId="0" applyFont="1" applyFill="1" applyAlignment="1" applyProtection="1">
      <alignment vertical="center" wrapText="1"/>
    </xf>
    <xf numFmtId="0" fontId="37" fillId="0" borderId="0" xfId="0" applyFont="1" applyFill="1" applyAlignment="1" applyProtection="1">
      <alignment vertical="center" wrapText="1"/>
    </xf>
    <xf numFmtId="0" fontId="39" fillId="0" borderId="0" xfId="0" applyFont="1" applyFill="1" applyAlignment="1" applyProtection="1">
      <alignment vertical="center" wrapText="1"/>
    </xf>
    <xf numFmtId="0" fontId="16" fillId="0" borderId="0" xfId="0" applyFont="1"/>
    <xf numFmtId="164" fontId="16" fillId="0" borderId="0" xfId="0" applyNumberFormat="1" applyFont="1" applyAlignment="1">
      <alignment horizontal="left"/>
    </xf>
    <xf numFmtId="0" fontId="42" fillId="0" borderId="0" xfId="0" applyFont="1" applyBorder="1" applyAlignment="1">
      <alignment horizontal="right"/>
    </xf>
    <xf numFmtId="0" fontId="42" fillId="0" borderId="0" xfId="0" applyFont="1" applyBorder="1" applyAlignment="1"/>
    <xf numFmtId="0" fontId="43" fillId="0" borderId="12" xfId="0" applyFont="1" applyFill="1" applyBorder="1"/>
    <xf numFmtId="0" fontId="42" fillId="0" borderId="12" xfId="0" applyFont="1" applyFill="1" applyBorder="1" applyAlignment="1">
      <alignment horizontal="center"/>
    </xf>
    <xf numFmtId="0" fontId="42" fillId="0" borderId="12" xfId="0" applyFont="1" applyBorder="1" applyAlignment="1">
      <alignment horizontal="center"/>
    </xf>
    <xf numFmtId="0" fontId="42" fillId="0" borderId="12" xfId="0" applyFont="1" applyFill="1" applyBorder="1"/>
    <xf numFmtId="0" fontId="16" fillId="0" borderId="12" xfId="0" applyFont="1" applyBorder="1"/>
    <xf numFmtId="0" fontId="16" fillId="0" borderId="12" xfId="0" applyFont="1" applyFill="1" applyBorder="1"/>
    <xf numFmtId="0" fontId="44" fillId="0" borderId="12" xfId="0" applyFont="1" applyFill="1" applyBorder="1"/>
    <xf numFmtId="0" fontId="44" fillId="0" borderId="12" xfId="0" applyFont="1" applyBorder="1" applyAlignment="1">
      <alignment horizontal="left" vertical="center"/>
    </xf>
    <xf numFmtId="0" fontId="43" fillId="0" borderId="12" xfId="0" applyFont="1" applyBorder="1"/>
    <xf numFmtId="0" fontId="43" fillId="15" borderId="12" xfId="0" applyFont="1" applyFill="1" applyBorder="1"/>
    <xf numFmtId="0" fontId="42" fillId="15" borderId="12" xfId="0" applyFont="1" applyFill="1" applyBorder="1" applyAlignment="1">
      <alignment horizontal="left" vertical="center"/>
    </xf>
    <xf numFmtId="0" fontId="42" fillId="15" borderId="12" xfId="0" applyFont="1" applyFill="1" applyBorder="1"/>
    <xf numFmtId="0" fontId="43" fillId="0" borderId="12" xfId="0" applyFont="1" applyBorder="1" applyAlignment="1">
      <alignment horizontal="left" vertical="center"/>
    </xf>
    <xf numFmtId="0" fontId="42" fillId="0" borderId="0" xfId="0" applyFont="1"/>
    <xf numFmtId="0" fontId="45" fillId="15" borderId="12" xfId="0" applyFont="1" applyFill="1" applyBorder="1"/>
    <xf numFmtId="0" fontId="45" fillId="0" borderId="12" xfId="0" applyFont="1" applyFill="1" applyBorder="1"/>
    <xf numFmtId="0" fontId="16" fillId="15" borderId="12" xfId="0" applyFont="1" applyFill="1" applyBorder="1"/>
    <xf numFmtId="0" fontId="42" fillId="17" borderId="12" xfId="0" applyFont="1" applyFill="1" applyBorder="1"/>
    <xf numFmtId="0" fontId="45" fillId="17" borderId="12" xfId="0" applyFont="1" applyFill="1" applyBorder="1"/>
    <xf numFmtId="165" fontId="0" fillId="0" borderId="0" xfId="0" applyNumberFormat="1" applyFont="1" applyFill="1" applyAlignment="1" applyProtection="1">
      <alignment horizontal="right" vertical="center" wrapText="1" indent="1"/>
    </xf>
    <xf numFmtId="0" fontId="26" fillId="0" borderId="14" xfId="0" applyFont="1" applyFill="1" applyBorder="1" applyAlignment="1" applyProtection="1">
      <alignment horizontal="center" vertical="center" wrapText="1"/>
    </xf>
    <xf numFmtId="0" fontId="26" fillId="0" borderId="14" xfId="0" applyFont="1" applyFill="1" applyBorder="1" applyAlignment="1" applyProtection="1">
      <alignment horizontal="center" vertical="center"/>
    </xf>
    <xf numFmtId="0" fontId="26" fillId="0" borderId="14" xfId="0" applyFont="1" applyFill="1" applyBorder="1" applyAlignment="1" applyProtection="1">
      <alignment vertical="center"/>
    </xf>
    <xf numFmtId="0" fontId="22" fillId="0" borderId="14" xfId="0" applyFont="1" applyFill="1" applyBorder="1" applyAlignment="1" applyProtection="1">
      <alignment horizontal="center" vertical="center" wrapText="1"/>
    </xf>
    <xf numFmtId="0" fontId="22" fillId="0" borderId="14" xfId="0" applyFont="1" applyFill="1" applyBorder="1" applyAlignment="1" applyProtection="1">
      <alignment vertical="center" wrapText="1"/>
    </xf>
    <xf numFmtId="0" fontId="27" fillId="0" borderId="14" xfId="0" applyFont="1" applyFill="1" applyBorder="1" applyAlignment="1" applyProtection="1">
      <alignment horizontal="center" vertical="center" wrapText="1"/>
    </xf>
    <xf numFmtId="165" fontId="26" fillId="0" borderId="14" xfId="0" applyNumberFormat="1" applyFont="1" applyFill="1" applyBorder="1" applyAlignment="1" applyProtection="1">
      <alignment horizontal="right" vertical="center" wrapText="1" indent="1"/>
    </xf>
    <xf numFmtId="0" fontId="27" fillId="0" borderId="14" xfId="40" applyFont="1" applyFill="1" applyBorder="1" applyAlignment="1" applyProtection="1">
      <alignment horizontal="center" vertical="center" wrapText="1"/>
    </xf>
    <xf numFmtId="0" fontId="27" fillId="0" borderId="14" xfId="40" applyFont="1" applyFill="1" applyBorder="1" applyAlignment="1" applyProtection="1">
      <alignment horizontal="left" vertical="center" wrapText="1" indent="1"/>
    </xf>
    <xf numFmtId="165" fontId="27" fillId="0" borderId="14" xfId="40" applyNumberFormat="1" applyFont="1" applyFill="1" applyBorder="1" applyAlignment="1" applyProtection="1">
      <alignment horizontal="right" vertical="center" wrapText="1" indent="1"/>
    </xf>
    <xf numFmtId="49" fontId="28" fillId="0" borderId="14" xfId="40" applyNumberFormat="1" applyFont="1" applyFill="1" applyBorder="1" applyAlignment="1" applyProtection="1">
      <alignment horizontal="center" vertical="center" wrapText="1"/>
    </xf>
    <xf numFmtId="0" fontId="30" fillId="0" borderId="14" xfId="0" applyFont="1" applyBorder="1" applyAlignment="1" applyProtection="1">
      <alignment horizontal="left" wrapText="1" indent="1"/>
    </xf>
    <xf numFmtId="165" fontId="28" fillId="0" borderId="14" xfId="4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14" xfId="0" applyFont="1" applyBorder="1" applyAlignment="1" applyProtection="1">
      <alignment horizontal="left" vertical="center" wrapText="1" indent="1"/>
    </xf>
    <xf numFmtId="165" fontId="28" fillId="0" borderId="14" xfId="40" applyNumberFormat="1" applyFont="1" applyFill="1" applyBorder="1" applyAlignment="1" applyProtection="1">
      <alignment horizontal="right" vertical="center" wrapText="1" indent="1"/>
    </xf>
    <xf numFmtId="0" fontId="31" fillId="0" borderId="14" xfId="0" applyFont="1" applyBorder="1" applyAlignment="1" applyProtection="1">
      <alignment horizontal="center" wrapText="1"/>
    </xf>
    <xf numFmtId="0" fontId="30" fillId="0" borderId="14" xfId="0" applyFont="1" applyBorder="1" applyAlignment="1" applyProtection="1">
      <alignment wrapText="1"/>
    </xf>
    <xf numFmtId="0" fontId="30" fillId="0" borderId="14" xfId="0" applyFont="1" applyBorder="1" applyAlignment="1" applyProtection="1">
      <alignment horizontal="center" wrapText="1"/>
    </xf>
    <xf numFmtId="165" fontId="27" fillId="0" borderId="14" xfId="4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14" xfId="0" applyFont="1" applyBorder="1" applyAlignment="1" applyProtection="1">
      <alignment wrapText="1"/>
    </xf>
    <xf numFmtId="0" fontId="28" fillId="0" borderId="14" xfId="0" applyFont="1" applyFill="1" applyBorder="1" applyAlignment="1" applyProtection="1">
      <alignment horizontal="center" vertical="center" wrapText="1"/>
    </xf>
    <xf numFmtId="0" fontId="26" fillId="0" borderId="14" xfId="0" applyFont="1" applyFill="1" applyBorder="1" applyAlignment="1" applyProtection="1">
      <alignment horizontal="left" vertical="center" wrapText="1" indent="1"/>
    </xf>
    <xf numFmtId="0" fontId="27" fillId="0" borderId="14" xfId="40" applyFont="1" applyFill="1" applyBorder="1" applyAlignment="1" applyProtection="1">
      <alignment vertical="center" wrapText="1"/>
    </xf>
    <xf numFmtId="0" fontId="28" fillId="0" borderId="14" xfId="40" applyFont="1" applyFill="1" applyBorder="1" applyAlignment="1" applyProtection="1">
      <alignment horizontal="left" vertical="center" wrapText="1" indent="1"/>
    </xf>
    <xf numFmtId="0" fontId="28" fillId="0" borderId="14" xfId="40" applyFont="1" applyFill="1" applyBorder="1" applyAlignment="1" applyProtection="1">
      <alignment horizontal="left" indent="6"/>
    </xf>
    <xf numFmtId="0" fontId="28" fillId="0" borderId="14" xfId="40" applyFont="1" applyFill="1" applyBorder="1" applyAlignment="1" applyProtection="1">
      <alignment horizontal="left" vertical="center" wrapText="1" indent="6"/>
    </xf>
    <xf numFmtId="0" fontId="30" fillId="0" borderId="14" xfId="0" applyFont="1" applyBorder="1" applyAlignment="1" applyProtection="1">
      <alignment horizontal="left" vertical="center" wrapText="1" indent="1"/>
    </xf>
    <xf numFmtId="165" fontId="31" fillId="0" borderId="14" xfId="0" applyNumberFormat="1" applyFont="1" applyBorder="1" applyAlignment="1" applyProtection="1">
      <alignment horizontal="right" vertical="center" wrapText="1" indent="1"/>
    </xf>
    <xf numFmtId="49" fontId="27" fillId="0" borderId="14" xfId="40" applyNumberFormat="1" applyFont="1" applyFill="1" applyBorder="1" applyAlignment="1" applyProtection="1">
      <alignment horizontal="center" vertical="center" wrapText="1"/>
    </xf>
    <xf numFmtId="165" fontId="34" fillId="0" borderId="14" xfId="0" applyNumberFormat="1" applyFont="1" applyBorder="1" applyAlignment="1" applyProtection="1">
      <alignment horizontal="right" vertical="center" wrapText="1" indent="1"/>
    </xf>
    <xf numFmtId="0" fontId="31" fillId="0" borderId="14" xfId="0" applyFont="1" applyBorder="1" applyAlignment="1" applyProtection="1">
      <alignment horizontal="center" vertical="center" wrapText="1"/>
    </xf>
    <xf numFmtId="0" fontId="34" fillId="0" borderId="14" xfId="0" applyFont="1" applyBorder="1" applyAlignment="1" applyProtection="1">
      <alignment horizontal="left" vertical="center" wrapText="1" indent="1"/>
    </xf>
    <xf numFmtId="0" fontId="0" fillId="0" borderId="14" xfId="0" applyFont="1" applyFill="1" applyBorder="1" applyAlignment="1" applyProtection="1">
      <alignment horizontal="left" vertical="center" wrapText="1"/>
    </xf>
    <xf numFmtId="0" fontId="0" fillId="0" borderId="14" xfId="0" applyFont="1" applyFill="1" applyBorder="1" applyAlignment="1" applyProtection="1">
      <alignment vertical="center" wrapText="1"/>
    </xf>
    <xf numFmtId="0" fontId="0" fillId="0" borderId="14" xfId="0" applyFont="1" applyFill="1" applyBorder="1" applyAlignment="1" applyProtection="1">
      <alignment horizontal="right" vertical="center" wrapText="1" indent="1"/>
    </xf>
    <xf numFmtId="0" fontId="29" fillId="0" borderId="14" xfId="0" applyFont="1" applyFill="1" applyBorder="1" applyAlignment="1" applyProtection="1">
      <alignment horizontal="left" vertical="center"/>
    </xf>
    <xf numFmtId="3" fontId="2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4" xfId="0" applyNumberFormat="1" applyFont="1" applyFill="1" applyBorder="1" applyAlignment="1" applyProtection="1">
      <alignment horizontal="center" vertical="center" wrapText="1"/>
    </xf>
    <xf numFmtId="0" fontId="23" fillId="0" borderId="14" xfId="0" applyFont="1" applyFill="1" applyBorder="1" applyAlignment="1" applyProtection="1">
      <alignment horizontal="center" vertical="center" wrapText="1"/>
    </xf>
    <xf numFmtId="0" fontId="27" fillId="0" borderId="14" xfId="0" applyFont="1" applyFill="1" applyBorder="1" applyAlignment="1" applyProtection="1">
      <alignment horizontal="left" vertical="center" wrapText="1" indent="1"/>
    </xf>
    <xf numFmtId="165" fontId="27" fillId="0" borderId="14" xfId="0" applyNumberFormat="1" applyFont="1" applyFill="1" applyBorder="1" applyAlignment="1" applyProtection="1">
      <alignment horizontal="right" vertical="center" wrapText="1" indent="1"/>
    </xf>
    <xf numFmtId="49" fontId="28" fillId="0" borderId="14" xfId="0" applyNumberFormat="1" applyFont="1" applyFill="1" applyBorder="1" applyAlignment="1" applyProtection="1">
      <alignment horizontal="center" vertical="center" wrapText="1"/>
    </xf>
    <xf numFmtId="165" fontId="2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38" fillId="0" borderId="14" xfId="0" applyFont="1" applyFill="1" applyBorder="1" applyAlignment="1" applyProtection="1">
      <alignment vertical="center" wrapText="1"/>
    </xf>
    <xf numFmtId="0" fontId="37" fillId="0" borderId="14" xfId="0" applyFont="1" applyFill="1" applyBorder="1" applyAlignment="1" applyProtection="1">
      <alignment vertical="center" wrapText="1"/>
    </xf>
    <xf numFmtId="165" fontId="27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14" xfId="0" applyFont="1" applyBorder="1" applyAlignment="1" applyProtection="1">
      <alignment horizontal="left" wrapText="1" indent="1"/>
    </xf>
    <xf numFmtId="0" fontId="28" fillId="0" borderId="15" xfId="0" applyFont="1" applyFill="1" applyBorder="1" applyAlignment="1" applyProtection="1">
      <alignment horizontal="left" vertical="center" wrapText="1"/>
    </xf>
    <xf numFmtId="0" fontId="28" fillId="0" borderId="15" xfId="0" applyFont="1" applyFill="1" applyBorder="1" applyAlignment="1" applyProtection="1">
      <alignment vertical="center" wrapText="1"/>
    </xf>
    <xf numFmtId="0" fontId="28" fillId="0" borderId="15" xfId="0" applyFont="1" applyFill="1" applyBorder="1" applyAlignment="1" applyProtection="1">
      <alignment horizontal="right" vertical="center" wrapText="1" indent="1"/>
    </xf>
    <xf numFmtId="0" fontId="0" fillId="0" borderId="15" xfId="0" applyFill="1" applyBorder="1" applyAlignment="1" applyProtection="1">
      <alignment vertical="center" wrapText="1"/>
    </xf>
    <xf numFmtId="0" fontId="0" fillId="0" borderId="14" xfId="0" applyFill="1" applyBorder="1" applyAlignment="1" applyProtection="1">
      <alignment vertical="center" wrapText="1"/>
    </xf>
    <xf numFmtId="0" fontId="0" fillId="0" borderId="14" xfId="0" applyFill="1" applyBorder="1" applyAlignment="1" applyProtection="1">
      <alignment horizontal="left" vertical="center" wrapText="1"/>
    </xf>
    <xf numFmtId="0" fontId="0" fillId="0" borderId="14" xfId="0" applyFill="1" applyBorder="1" applyAlignment="1" applyProtection="1">
      <alignment horizontal="right" vertical="center" wrapText="1" indent="1"/>
    </xf>
    <xf numFmtId="0" fontId="29" fillId="0" borderId="14" xfId="0" applyFont="1" applyFill="1" applyBorder="1" applyAlignment="1" applyProtection="1">
      <alignment vertical="center" wrapText="1"/>
    </xf>
    <xf numFmtId="3" fontId="29" fillId="2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0" xfId="0" applyNumberFormat="1" applyFont="1" applyFill="1" applyBorder="1" applyAlignment="1" applyProtection="1">
      <alignment horizontal="center" vertical="center" wrapText="1"/>
    </xf>
    <xf numFmtId="165" fontId="16" fillId="0" borderId="0" xfId="40" applyNumberFormat="1" applyFont="1" applyFill="1" applyAlignment="1" applyProtection="1">
      <alignment horizontal="right" vertical="center" indent="1"/>
    </xf>
    <xf numFmtId="0" fontId="31" fillId="0" borderId="14" xfId="0" applyFont="1" applyBorder="1" applyAlignment="1" applyProtection="1">
      <alignment horizontal="left" wrapText="1" indent="1"/>
    </xf>
    <xf numFmtId="0" fontId="28" fillId="21" borderId="10" xfId="40" applyFont="1" applyFill="1" applyBorder="1" applyAlignment="1" applyProtection="1">
      <alignment horizontal="left" vertical="center" wrapText="1" indent="1"/>
    </xf>
    <xf numFmtId="3" fontId="16" fillId="17" borderId="12" xfId="0" applyNumberFormat="1" applyFont="1" applyFill="1" applyBorder="1"/>
    <xf numFmtId="3" fontId="47" fillId="0" borderId="14" xfId="0" applyNumberFormat="1" applyFont="1" applyFill="1" applyBorder="1" applyAlignment="1">
      <alignment vertical="center" wrapText="1"/>
    </xf>
    <xf numFmtId="3" fontId="0" fillId="0" borderId="14" xfId="0" applyNumberFormat="1" applyFont="1" applyFill="1" applyBorder="1" applyAlignment="1">
      <alignment vertical="center" wrapText="1"/>
    </xf>
    <xf numFmtId="3" fontId="22" fillId="0" borderId="14" xfId="0" applyNumberFormat="1" applyFont="1" applyFill="1" applyBorder="1" applyAlignment="1">
      <alignment vertical="center" wrapText="1"/>
    </xf>
    <xf numFmtId="165" fontId="27" fillId="0" borderId="14" xfId="0" applyNumberFormat="1" applyFont="1" applyFill="1" applyBorder="1" applyAlignment="1" applyProtection="1">
      <alignment vertical="center" wrapText="1"/>
    </xf>
    <xf numFmtId="165" fontId="28" fillId="0" borderId="14" xfId="0" applyNumberFormat="1" applyFont="1" applyFill="1" applyBorder="1" applyAlignment="1" applyProtection="1">
      <alignment vertical="center" wrapText="1"/>
      <protection locked="0"/>
    </xf>
    <xf numFmtId="3" fontId="47" fillId="0" borderId="14" xfId="0" applyNumberFormat="1" applyFont="1" applyFill="1" applyBorder="1" applyAlignment="1" applyProtection="1">
      <alignment vertical="center" wrapText="1"/>
    </xf>
    <xf numFmtId="165" fontId="27" fillId="0" borderId="14" xfId="0" applyNumberFormat="1" applyFont="1" applyFill="1" applyBorder="1" applyAlignment="1" applyProtection="1">
      <alignment vertical="center" wrapText="1"/>
      <protection locked="0"/>
    </xf>
    <xf numFmtId="165" fontId="16" fillId="0" borderId="0" xfId="40" applyNumberFormat="1" applyFill="1" applyProtection="1"/>
    <xf numFmtId="3" fontId="48" fillId="0" borderId="14" xfId="0" applyNumberFormat="1" applyFont="1" applyFill="1" applyBorder="1" applyAlignment="1">
      <alignment vertical="center" wrapText="1"/>
    </xf>
    <xf numFmtId="0" fontId="30" fillId="0" borderId="10" xfId="0" applyFont="1" applyFill="1" applyBorder="1" applyAlignment="1" applyProtection="1">
      <alignment horizontal="left" vertical="center" wrapText="1" indent="1"/>
    </xf>
    <xf numFmtId="165" fontId="0" fillId="22" borderId="0" xfId="0" applyNumberFormat="1" applyFill="1" applyAlignment="1">
      <alignment vertical="center" wrapText="1"/>
    </xf>
    <xf numFmtId="165" fontId="0" fillId="22" borderId="0" xfId="0" applyNumberFormat="1" applyFill="1" applyAlignment="1" applyProtection="1">
      <alignment vertical="center" wrapText="1"/>
    </xf>
    <xf numFmtId="165" fontId="29" fillId="22" borderId="0" xfId="0" applyNumberFormat="1" applyFont="1" applyFill="1" applyAlignment="1">
      <alignment horizontal="center" vertical="center" wrapText="1"/>
    </xf>
    <xf numFmtId="165" fontId="29" fillId="22" borderId="0" xfId="0" applyNumberFormat="1" applyFont="1" applyFill="1" applyAlignment="1">
      <alignment vertical="center" wrapText="1"/>
    </xf>
    <xf numFmtId="165" fontId="0" fillId="22" borderId="0" xfId="0" applyNumberFormat="1" applyFill="1" applyAlignment="1">
      <alignment horizontal="center" vertical="center" wrapText="1"/>
    </xf>
    <xf numFmtId="165" fontId="23" fillId="0" borderId="0" xfId="0" applyNumberFormat="1" applyFont="1" applyFill="1" applyBorder="1" applyAlignment="1">
      <alignment horizontal="center" vertical="center" wrapText="1"/>
    </xf>
    <xf numFmtId="165" fontId="29" fillId="0" borderId="0" xfId="0" applyNumberFormat="1" applyFont="1" applyFill="1" applyAlignment="1">
      <alignment horizontal="center" vertical="center" wrapText="1"/>
    </xf>
    <xf numFmtId="165" fontId="27" fillId="0" borderId="11" xfId="0" applyNumberFormat="1" applyFont="1" applyFill="1" applyBorder="1" applyAlignment="1" applyProtection="1">
      <alignment horizontal="center" vertical="center" wrapText="1"/>
    </xf>
    <xf numFmtId="165" fontId="29" fillId="0" borderId="0" xfId="0" applyNumberFormat="1" applyFon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3" fontId="0" fillId="0" borderId="10" xfId="40" applyNumberFormat="1" applyFont="1" applyFill="1" applyBorder="1" applyAlignment="1" applyProtection="1"/>
    <xf numFmtId="3" fontId="0" fillId="18" borderId="10" xfId="40" applyNumberFormat="1" applyFont="1" applyFill="1" applyBorder="1" applyAlignment="1" applyProtection="1"/>
    <xf numFmtId="3" fontId="29" fillId="18" borderId="10" xfId="40" applyNumberFormat="1" applyFont="1" applyFill="1" applyBorder="1" applyAlignment="1" applyProtection="1">
      <alignment wrapText="1"/>
    </xf>
    <xf numFmtId="3" fontId="0" fillId="0" borderId="10" xfId="40" applyNumberFormat="1" applyFont="1" applyFill="1" applyBorder="1" applyAlignment="1" applyProtection="1">
      <alignment wrapText="1"/>
      <protection locked="0"/>
    </xf>
    <xf numFmtId="3" fontId="46" fillId="0" borderId="10" xfId="40" applyNumberFormat="1" applyFont="1" applyFill="1" applyBorder="1" applyAlignment="1" applyProtection="1">
      <alignment wrapText="1"/>
      <protection locked="0"/>
    </xf>
    <xf numFmtId="3" fontId="29" fillId="18" borderId="10" xfId="40" applyNumberFormat="1" applyFont="1" applyFill="1" applyBorder="1" applyAlignment="1" applyProtection="1">
      <alignment wrapText="1"/>
      <protection locked="0"/>
    </xf>
    <xf numFmtId="3" fontId="0" fillId="18" borderId="10" xfId="40" applyNumberFormat="1" applyFont="1" applyFill="1" applyBorder="1" applyAlignment="1" applyProtection="1">
      <alignment wrapText="1"/>
      <protection locked="0"/>
    </xf>
    <xf numFmtId="3" fontId="29" fillId="19" borderId="10" xfId="40" applyNumberFormat="1" applyFont="1" applyFill="1" applyBorder="1" applyAlignment="1" applyProtection="1">
      <alignment wrapText="1"/>
      <protection locked="0"/>
    </xf>
    <xf numFmtId="3" fontId="32" fillId="18" borderId="10" xfId="0" applyNumberFormat="1" applyFont="1" applyFill="1" applyBorder="1" applyAlignment="1" applyProtection="1">
      <alignment wrapText="1"/>
    </xf>
    <xf numFmtId="3" fontId="32" fillId="19" borderId="10" xfId="0" applyNumberFormat="1" applyFont="1" applyFill="1" applyBorder="1" applyAlignment="1" applyProtection="1">
      <alignment wrapText="1"/>
    </xf>
    <xf numFmtId="3" fontId="0" fillId="0" borderId="0" xfId="0" applyNumberFormat="1" applyFill="1" applyAlignment="1">
      <alignment vertical="center" wrapText="1"/>
    </xf>
    <xf numFmtId="3" fontId="37" fillId="0" borderId="0" xfId="0" applyNumberFormat="1" applyFont="1" applyFill="1" applyAlignment="1">
      <alignment vertical="center" wrapText="1"/>
    </xf>
    <xf numFmtId="3" fontId="16" fillId="0" borderId="0" xfId="0" applyNumberFormat="1" applyFont="1" applyFill="1" applyAlignment="1">
      <alignment vertical="center" wrapText="1"/>
    </xf>
    <xf numFmtId="3" fontId="22" fillId="0" borderId="14" xfId="0" applyNumberFormat="1" applyFont="1" applyFill="1" applyBorder="1" applyAlignment="1" applyProtection="1">
      <alignment horizontal="center" vertical="center" wrapText="1"/>
    </xf>
    <xf numFmtId="3" fontId="23" fillId="0" borderId="14" xfId="0" applyNumberFormat="1" applyFont="1" applyFill="1" applyBorder="1" applyAlignment="1">
      <alignment horizontal="center" vertical="center" wrapText="1"/>
    </xf>
    <xf numFmtId="3" fontId="27" fillId="0" borderId="14" xfId="40" applyNumberFormat="1" applyFont="1" applyFill="1" applyBorder="1" applyAlignment="1" applyProtection="1">
      <alignment vertical="center" wrapText="1"/>
    </xf>
    <xf numFmtId="3" fontId="28" fillId="0" borderId="14" xfId="40" applyNumberFormat="1" applyFont="1" applyFill="1" applyBorder="1" applyAlignment="1" applyProtection="1">
      <alignment vertical="center" wrapText="1"/>
      <protection locked="0"/>
    </xf>
    <xf numFmtId="3" fontId="38" fillId="0" borderId="14" xfId="0" applyNumberFormat="1" applyFont="1" applyFill="1" applyBorder="1" applyAlignment="1">
      <alignment vertical="center" wrapText="1"/>
    </xf>
    <xf numFmtId="3" fontId="37" fillId="0" borderId="14" xfId="0" applyNumberFormat="1" applyFont="1" applyFill="1" applyBorder="1" applyAlignment="1">
      <alignment vertical="center" wrapText="1"/>
    </xf>
    <xf numFmtId="3" fontId="28" fillId="0" borderId="14" xfId="40" applyNumberFormat="1" applyFont="1" applyFill="1" applyBorder="1" applyAlignment="1" applyProtection="1">
      <alignment vertical="center" wrapText="1"/>
    </xf>
    <xf numFmtId="3" fontId="22" fillId="0" borderId="14" xfId="0" applyNumberFormat="1" applyFont="1" applyFill="1" applyBorder="1" applyAlignment="1" applyProtection="1">
      <alignment vertical="center" wrapText="1"/>
    </xf>
    <xf numFmtId="3" fontId="27" fillId="0" borderId="14" xfId="40" applyNumberFormat="1" applyFont="1" applyFill="1" applyBorder="1" applyAlignment="1" applyProtection="1">
      <alignment horizontal="right" vertical="center" wrapText="1" indent="1"/>
    </xf>
    <xf numFmtId="3" fontId="28" fillId="0" borderId="14" xfId="40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14" xfId="0" applyNumberFormat="1" applyFill="1" applyBorder="1" applyAlignment="1">
      <alignment vertical="center" wrapText="1"/>
    </xf>
    <xf numFmtId="3" fontId="27" fillId="0" borderId="14" xfId="40" applyNumberFormat="1" applyFont="1" applyFill="1" applyBorder="1" applyAlignment="1" applyProtection="1">
      <alignment horizontal="right" vertical="center" wrapText="1" indent="1"/>
      <protection locked="0"/>
    </xf>
    <xf numFmtId="3" fontId="39" fillId="0" borderId="14" xfId="0" applyNumberFormat="1" applyFont="1" applyFill="1" applyBorder="1" applyAlignment="1">
      <alignment vertical="center" wrapText="1"/>
    </xf>
    <xf numFmtId="3" fontId="34" fillId="0" borderId="14" xfId="0" applyNumberFormat="1" applyFont="1" applyBorder="1" applyAlignment="1" applyProtection="1">
      <alignment horizontal="right" vertical="center" wrapText="1" indent="1"/>
    </xf>
    <xf numFmtId="165" fontId="48" fillId="0" borderId="0" xfId="0" applyNumberFormat="1" applyFont="1" applyFill="1" applyAlignment="1">
      <alignment vertical="center" wrapText="1"/>
    </xf>
    <xf numFmtId="165" fontId="48" fillId="22" borderId="0" xfId="0" applyNumberFormat="1" applyFont="1" applyFill="1" applyAlignment="1">
      <alignment vertical="center" wrapText="1"/>
    </xf>
    <xf numFmtId="165" fontId="49" fillId="0" borderId="0" xfId="0" applyNumberFormat="1" applyFont="1" applyFill="1" applyAlignment="1">
      <alignment vertical="center" wrapText="1"/>
    </xf>
    <xf numFmtId="165" fontId="49" fillId="22" borderId="0" xfId="0" applyNumberFormat="1" applyFont="1" applyFill="1" applyAlignment="1">
      <alignment vertical="center" wrapText="1"/>
    </xf>
    <xf numFmtId="3" fontId="28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49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8" fillId="0" borderId="13" xfId="0" applyNumberFormat="1" applyFont="1" applyFill="1" applyBorder="1" applyAlignment="1" applyProtection="1">
      <alignment horizontal="right" vertical="center" wrapText="1"/>
      <protection locked="0"/>
    </xf>
    <xf numFmtId="14" fontId="0" fillId="0" borderId="0" xfId="0" applyNumberFormat="1" applyAlignment="1">
      <alignment horizontal="left"/>
    </xf>
    <xf numFmtId="165" fontId="26" fillId="0" borderId="19" xfId="0" applyNumberFormat="1" applyFont="1" applyFill="1" applyBorder="1" applyAlignment="1" applyProtection="1">
      <alignment horizontal="center" vertical="center" wrapText="1"/>
    </xf>
    <xf numFmtId="165" fontId="26" fillId="0" borderId="20" xfId="0" applyNumberFormat="1" applyFont="1" applyFill="1" applyBorder="1" applyAlignment="1" applyProtection="1">
      <alignment horizontal="center" vertical="center" wrapText="1"/>
    </xf>
    <xf numFmtId="165" fontId="26" fillId="0" borderId="21" xfId="0" applyNumberFormat="1" applyFont="1" applyFill="1" applyBorder="1" applyAlignment="1" applyProtection="1">
      <alignment horizontal="center" vertical="center" wrapText="1"/>
    </xf>
    <xf numFmtId="165" fontId="27" fillId="0" borderId="22" xfId="0" applyNumberFormat="1" applyFont="1" applyFill="1" applyBorder="1" applyAlignment="1" applyProtection="1">
      <alignment horizontal="center" vertical="center" wrapText="1"/>
    </xf>
    <xf numFmtId="165" fontId="27" fillId="0" borderId="23" xfId="0" applyNumberFormat="1" applyFont="1" applyFill="1" applyBorder="1" applyAlignment="1" applyProtection="1">
      <alignment horizontal="center" vertical="center" wrapText="1"/>
    </xf>
    <xf numFmtId="165" fontId="28" fillId="0" borderId="24" xfId="0" applyNumberFormat="1" applyFont="1" applyFill="1" applyBorder="1" applyAlignment="1" applyProtection="1">
      <alignment horizontal="left" vertical="center" wrapText="1"/>
      <protection locked="0"/>
    </xf>
    <xf numFmtId="3" fontId="28" fillId="0" borderId="25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26" xfId="0" applyNumberFormat="1" applyFont="1" applyFill="1" applyBorder="1" applyAlignment="1" applyProtection="1">
      <alignment horizontal="left" vertical="center" wrapText="1"/>
      <protection locked="0"/>
    </xf>
    <xf numFmtId="165" fontId="49" fillId="0" borderId="27" xfId="0" applyNumberFormat="1" applyFont="1" applyFill="1" applyBorder="1" applyAlignment="1" applyProtection="1">
      <alignment horizontal="left" vertical="center" wrapText="1"/>
      <protection locked="0"/>
    </xf>
    <xf numFmtId="165" fontId="0" fillId="0" borderId="28" xfId="0" applyNumberFormat="1" applyFill="1" applyBorder="1" applyAlignment="1" applyProtection="1">
      <alignment horizontal="left" vertical="center" wrapText="1"/>
      <protection locked="0"/>
    </xf>
    <xf numFmtId="165" fontId="28" fillId="0" borderId="29" xfId="0" applyNumberFormat="1" applyFont="1" applyFill="1" applyBorder="1" applyAlignment="1" applyProtection="1">
      <alignment horizontal="left" vertical="center" wrapText="1"/>
      <protection locked="0"/>
    </xf>
    <xf numFmtId="165" fontId="49" fillId="0" borderId="24" xfId="0" applyNumberFormat="1" applyFont="1" applyFill="1" applyBorder="1" applyAlignment="1" applyProtection="1">
      <alignment horizontal="left" vertical="center" wrapText="1"/>
      <protection locked="0"/>
    </xf>
    <xf numFmtId="165" fontId="28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5" fontId="29" fillId="0" borderId="31" xfId="0" applyNumberFormat="1" applyFont="1" applyFill="1" applyBorder="1" applyAlignment="1" applyProtection="1">
      <alignment horizontal="left" vertical="center" wrapText="1"/>
    </xf>
    <xf numFmtId="3" fontId="29" fillId="0" borderId="32" xfId="0" applyNumberFormat="1" applyFont="1" applyFill="1" applyBorder="1" applyAlignment="1" applyProtection="1">
      <alignment horizontal="right" vertical="center" wrapText="1"/>
    </xf>
    <xf numFmtId="165" fontId="29" fillId="0" borderId="14" xfId="0" applyNumberFormat="1" applyFont="1" applyFill="1" applyBorder="1" applyAlignment="1" applyProtection="1">
      <alignment horizontal="center" vertical="center" wrapText="1"/>
    </xf>
    <xf numFmtId="165" fontId="27" fillId="0" borderId="14" xfId="0" applyNumberFormat="1" applyFont="1" applyFill="1" applyBorder="1" applyAlignment="1" applyProtection="1">
      <alignment horizontal="center" vertical="center" wrapText="1"/>
    </xf>
    <xf numFmtId="165" fontId="28" fillId="0" borderId="14" xfId="0" applyNumberFormat="1" applyFont="1" applyFill="1" applyBorder="1" applyAlignment="1" applyProtection="1">
      <alignment horizontal="left" vertical="center" wrapText="1" indent="1"/>
    </xf>
    <xf numFmtId="165" fontId="28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14" xfId="0" applyNumberFormat="1" applyFill="1" applyBorder="1" applyAlignment="1" applyProtection="1">
      <alignment vertical="center" wrapText="1"/>
    </xf>
    <xf numFmtId="165" fontId="29" fillId="0" borderId="14" xfId="0" applyNumberFormat="1" applyFont="1" applyFill="1" applyBorder="1" applyAlignment="1" applyProtection="1">
      <alignment horizontal="left" vertical="center" wrapText="1" indent="1"/>
    </xf>
    <xf numFmtId="165" fontId="27" fillId="0" borderId="14" xfId="0" applyNumberFormat="1" applyFont="1" applyFill="1" applyBorder="1" applyAlignment="1" applyProtection="1">
      <alignment horizontal="left" vertical="center" wrapText="1" indent="1"/>
    </xf>
    <xf numFmtId="165" fontId="35" fillId="0" borderId="14" xfId="0" applyNumberFormat="1" applyFont="1" applyFill="1" applyBorder="1" applyAlignment="1" applyProtection="1">
      <alignment horizontal="right" vertical="center" wrapText="1" indent="1"/>
    </xf>
    <xf numFmtId="165" fontId="29" fillId="0" borderId="14" xfId="0" applyNumberFormat="1" applyFont="1" applyFill="1" applyBorder="1" applyAlignment="1" applyProtection="1">
      <alignment horizontal="right" vertical="center" wrapText="1" indent="1"/>
    </xf>
    <xf numFmtId="165" fontId="26" fillId="0" borderId="34" xfId="0" applyNumberFormat="1" applyFont="1" applyFill="1" applyBorder="1" applyAlignment="1" applyProtection="1">
      <alignment horizontal="center" vertical="center" wrapText="1"/>
    </xf>
    <xf numFmtId="165" fontId="29" fillId="0" borderId="36" xfId="0" applyNumberFormat="1" applyFont="1" applyFill="1" applyBorder="1" applyAlignment="1" applyProtection="1">
      <alignment horizontal="center" vertical="center" wrapText="1"/>
    </xf>
    <xf numFmtId="165" fontId="27" fillId="0" borderId="28" xfId="0" applyNumberFormat="1" applyFont="1" applyFill="1" applyBorder="1" applyAlignment="1" applyProtection="1">
      <alignment horizontal="center" vertical="center" wrapText="1"/>
    </xf>
    <xf numFmtId="165" fontId="27" fillId="0" borderId="36" xfId="0" applyNumberFormat="1" applyFont="1" applyFill="1" applyBorder="1" applyAlignment="1" applyProtection="1">
      <alignment horizontal="center" vertical="center" wrapText="1"/>
    </xf>
    <xf numFmtId="165" fontId="0" fillId="0" borderId="28" xfId="0" applyNumberFormat="1" applyFont="1" applyFill="1" applyBorder="1" applyAlignment="1" applyProtection="1">
      <alignment horizontal="left" vertical="center" wrapText="1" indent="1"/>
    </xf>
    <xf numFmtId="165" fontId="2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36" xfId="0" applyNumberFormat="1" applyFill="1" applyBorder="1" applyAlignment="1" applyProtection="1">
      <alignment vertical="center" wrapText="1"/>
    </xf>
    <xf numFmtId="165" fontId="29" fillId="0" borderId="28" xfId="0" applyNumberFormat="1" applyFont="1" applyFill="1" applyBorder="1" applyAlignment="1" applyProtection="1">
      <alignment horizontal="left" vertical="center" wrapText="1" indent="1"/>
    </xf>
    <xf numFmtId="165" fontId="27" fillId="0" borderId="36" xfId="0" applyNumberFormat="1" applyFont="1" applyFill="1" applyBorder="1" applyAlignment="1" applyProtection="1">
      <alignment horizontal="right" vertical="center" wrapText="1" indent="1"/>
    </xf>
    <xf numFmtId="165" fontId="29" fillId="0" borderId="36" xfId="0" applyNumberFormat="1" applyFont="1" applyFill="1" applyBorder="1" applyAlignment="1" applyProtection="1">
      <alignment horizontal="right" vertical="center" wrapText="1" indent="1"/>
    </xf>
    <xf numFmtId="165" fontId="29" fillId="0" borderId="37" xfId="0" applyNumberFormat="1" applyFont="1" applyFill="1" applyBorder="1" applyAlignment="1" applyProtection="1">
      <alignment horizontal="left" vertical="center" wrapText="1" indent="1"/>
    </xf>
    <xf numFmtId="165" fontId="29" fillId="0" borderId="38" xfId="0" applyNumberFormat="1" applyFont="1" applyFill="1" applyBorder="1" applyAlignment="1" applyProtection="1">
      <alignment horizontal="left" vertical="center" wrapText="1" indent="1"/>
    </xf>
    <xf numFmtId="165" fontId="29" fillId="0" borderId="38" xfId="0" applyNumberFormat="1" applyFont="1" applyFill="1" applyBorder="1" applyAlignment="1" applyProtection="1">
      <alignment horizontal="right" vertical="center" wrapText="1" indent="1"/>
    </xf>
    <xf numFmtId="165" fontId="29" fillId="0" borderId="39" xfId="0" applyNumberFormat="1" applyFont="1" applyFill="1" applyBorder="1" applyAlignment="1" applyProtection="1">
      <alignment horizontal="right" vertical="center" wrapText="1" indent="1"/>
    </xf>
    <xf numFmtId="165" fontId="28" fillId="0" borderId="14" xfId="0" applyNumberFormat="1" applyFont="1" applyFill="1" applyBorder="1" applyAlignment="1" applyProtection="1">
      <alignment horizontal="left" vertical="center" wrapText="1" indent="6"/>
      <protection locked="0"/>
    </xf>
    <xf numFmtId="165" fontId="28" fillId="0" borderId="14" xfId="0" applyNumberFormat="1" applyFont="1" applyFill="1" applyBorder="1" applyAlignment="1" applyProtection="1">
      <alignment horizontal="left" vertical="center" wrapText="1" indent="3"/>
      <protection locked="0"/>
    </xf>
    <xf numFmtId="165" fontId="35" fillId="0" borderId="14" xfId="0" applyNumberFormat="1" applyFont="1" applyFill="1" applyBorder="1" applyAlignment="1" applyProtection="1">
      <alignment horizontal="left" vertical="center" wrapText="1" indent="1"/>
    </xf>
    <xf numFmtId="165" fontId="28" fillId="0" borderId="14" xfId="0" applyNumberFormat="1" applyFont="1" applyFill="1" applyBorder="1" applyAlignment="1" applyProtection="1">
      <alignment horizontal="left" vertical="center" wrapText="1" indent="2"/>
    </xf>
    <xf numFmtId="165" fontId="0" fillId="0" borderId="14" xfId="0" applyNumberFormat="1" applyFill="1" applyBorder="1" applyAlignment="1" applyProtection="1">
      <alignment horizontal="center" vertical="center" wrapText="1"/>
    </xf>
    <xf numFmtId="165" fontId="26" fillId="0" borderId="36" xfId="0" applyNumberFormat="1" applyFont="1" applyFill="1" applyBorder="1" applyAlignment="1" applyProtection="1">
      <alignment horizontal="center" vertical="center" wrapText="1"/>
    </xf>
    <xf numFmtId="165" fontId="0" fillId="0" borderId="28" xfId="0" applyNumberFormat="1" applyFill="1" applyBorder="1" applyAlignment="1" applyProtection="1">
      <alignment vertical="center" wrapText="1"/>
    </xf>
    <xf numFmtId="165" fontId="0" fillId="0" borderId="37" xfId="0" applyNumberFormat="1" applyFill="1" applyBorder="1" applyAlignment="1" applyProtection="1">
      <alignment vertical="center" wrapText="1"/>
    </xf>
    <xf numFmtId="165" fontId="0" fillId="0" borderId="38" xfId="0" applyNumberFormat="1" applyFont="1" applyFill="1" applyBorder="1" applyAlignment="1" applyProtection="1">
      <alignment horizontal="center" vertical="center" wrapText="1"/>
    </xf>
    <xf numFmtId="165" fontId="0" fillId="0" borderId="38" xfId="0" applyNumberFormat="1" applyFill="1" applyBorder="1" applyAlignment="1" applyProtection="1">
      <alignment vertical="center" wrapText="1"/>
    </xf>
    <xf numFmtId="165" fontId="0" fillId="0" borderId="39" xfId="0" applyNumberFormat="1" applyFill="1" applyBorder="1" applyAlignment="1" applyProtection="1">
      <alignment vertical="center" wrapText="1"/>
    </xf>
    <xf numFmtId="0" fontId="50" fillId="0" borderId="0" xfId="0" applyFont="1" applyBorder="1" applyAlignment="1"/>
    <xf numFmtId="0" fontId="51" fillId="0" borderId="0" xfId="0" applyFont="1" applyAlignment="1"/>
    <xf numFmtId="0" fontId="52" fillId="0" borderId="0" xfId="0" applyFont="1"/>
    <xf numFmtId="0" fontId="50" fillId="0" borderId="0" xfId="0" applyFont="1" applyBorder="1" applyAlignment="1">
      <alignment horizontal="right"/>
    </xf>
    <xf numFmtId="0" fontId="50" fillId="0" borderId="0" xfId="0" applyFont="1"/>
    <xf numFmtId="0" fontId="51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55" fillId="0" borderId="0" xfId="0" applyFont="1"/>
    <xf numFmtId="0" fontId="55" fillId="0" borderId="0" xfId="0" applyFont="1" applyBorder="1" applyAlignment="1"/>
    <xf numFmtId="0" fontId="55" fillId="0" borderId="0" xfId="0" applyFont="1" applyBorder="1" applyAlignment="1">
      <alignment horizontal="center"/>
    </xf>
    <xf numFmtId="3" fontId="51" fillId="0" borderId="0" xfId="0" applyNumberFormat="1" applyFont="1" applyAlignment="1">
      <alignment horizontal="center"/>
    </xf>
    <xf numFmtId="0" fontId="55" fillId="0" borderId="40" xfId="0" applyFont="1" applyBorder="1" applyAlignment="1">
      <alignment horizontal="center"/>
    </xf>
    <xf numFmtId="3" fontId="55" fillId="0" borderId="41" xfId="0" applyNumberFormat="1" applyFont="1" applyBorder="1" applyAlignment="1">
      <alignment horizontal="center"/>
    </xf>
    <xf numFmtId="3" fontId="56" fillId="0" borderId="35" xfId="0" applyNumberFormat="1" applyFont="1" applyBorder="1" applyAlignment="1">
      <alignment horizontal="center"/>
    </xf>
    <xf numFmtId="3" fontId="56" fillId="0" borderId="36" xfId="0" applyNumberFormat="1" applyFont="1" applyBorder="1" applyAlignment="1">
      <alignment horizontal="center"/>
    </xf>
    <xf numFmtId="3" fontId="57" fillId="0" borderId="28" xfId="0" applyNumberFormat="1" applyFont="1" applyBorder="1" applyAlignment="1"/>
    <xf numFmtId="3" fontId="57" fillId="0" borderId="36" xfId="0" applyNumberFormat="1" applyFont="1" applyBorder="1" applyAlignment="1">
      <alignment horizontal="right"/>
    </xf>
    <xf numFmtId="0" fontId="57" fillId="0" borderId="28" xfId="0" applyFont="1" applyBorder="1"/>
    <xf numFmtId="0" fontId="57" fillId="0" borderId="37" xfId="0" applyFont="1" applyBorder="1"/>
    <xf numFmtId="0" fontId="52" fillId="0" borderId="0" xfId="0" applyFont="1" applyBorder="1"/>
    <xf numFmtId="3" fontId="52" fillId="0" borderId="0" xfId="0" applyNumberFormat="1" applyFont="1" applyBorder="1" applyAlignment="1">
      <alignment horizontal="center"/>
    </xf>
    <xf numFmtId="3" fontId="52" fillId="0" borderId="0" xfId="0" applyNumberFormat="1" applyFont="1" applyBorder="1"/>
    <xf numFmtId="3" fontId="52" fillId="0" borderId="0" xfId="0" applyNumberFormat="1" applyFont="1"/>
    <xf numFmtId="0" fontId="58" fillId="0" borderId="0" xfId="0" applyFont="1" applyBorder="1" applyAlignment="1">
      <alignment horizontal="right"/>
    </xf>
    <xf numFmtId="165" fontId="59" fillId="0" borderId="0" xfId="0" applyNumberFormat="1" applyFont="1" applyFill="1" applyBorder="1" applyAlignment="1">
      <alignment horizontal="center" vertical="center" wrapText="1"/>
    </xf>
    <xf numFmtId="165" fontId="59" fillId="0" borderId="0" xfId="0" applyNumberFormat="1" applyFont="1" applyFill="1" applyAlignment="1">
      <alignment horizontal="center" vertical="center" wrapText="1"/>
    </xf>
    <xf numFmtId="165" fontId="25" fillId="0" borderId="0" xfId="0" applyNumberFormat="1" applyFont="1" applyFill="1" applyAlignment="1">
      <alignment horizontal="right"/>
    </xf>
    <xf numFmtId="165" fontId="60" fillId="0" borderId="0" xfId="0" applyNumberFormat="1" applyFont="1" applyFill="1" applyAlignment="1">
      <alignment vertical="center"/>
    </xf>
    <xf numFmtId="165" fontId="26" fillId="0" borderId="12" xfId="0" applyNumberFormat="1" applyFont="1" applyFill="1" applyBorder="1" applyAlignment="1">
      <alignment horizontal="center" vertical="center"/>
    </xf>
    <xf numFmtId="165" fontId="26" fillId="0" borderId="12" xfId="0" applyNumberFormat="1" applyFont="1" applyFill="1" applyBorder="1" applyAlignment="1">
      <alignment horizontal="center" vertical="center" wrapText="1"/>
    </xf>
    <xf numFmtId="165" fontId="60" fillId="0" borderId="0" xfId="0" applyNumberFormat="1" applyFont="1" applyFill="1" applyAlignment="1">
      <alignment horizontal="center" vertical="center"/>
    </xf>
    <xf numFmtId="165" fontId="27" fillId="0" borderId="12" xfId="0" applyNumberFormat="1" applyFont="1" applyFill="1" applyBorder="1" applyAlignment="1">
      <alignment horizontal="center" vertical="center" wrapText="1"/>
    </xf>
    <xf numFmtId="165" fontId="60" fillId="0" borderId="0" xfId="0" applyNumberFormat="1" applyFont="1" applyFill="1" applyAlignment="1">
      <alignment horizontal="center" vertical="center" wrapText="1"/>
    </xf>
    <xf numFmtId="165" fontId="27" fillId="0" borderId="12" xfId="0" applyNumberFormat="1" applyFont="1" applyFill="1" applyBorder="1" applyAlignment="1">
      <alignment horizontal="left" vertical="center" wrapText="1" indent="1"/>
    </xf>
    <xf numFmtId="165" fontId="28" fillId="0" borderId="12" xfId="0" applyNumberFormat="1" applyFont="1" applyFill="1" applyBorder="1" applyAlignment="1" applyProtection="1">
      <alignment horizontal="left" vertical="center" wrapText="1" indent="2"/>
    </xf>
    <xf numFmtId="165" fontId="28" fillId="0" borderId="12" xfId="0" applyNumberFormat="1" applyFont="1" applyFill="1" applyBorder="1" applyAlignment="1" applyProtection="1">
      <alignment vertical="center" wrapText="1"/>
    </xf>
    <xf numFmtId="165" fontId="28" fillId="0" borderId="12" xfId="0" applyNumberFormat="1" applyFont="1" applyFill="1" applyBorder="1" applyAlignment="1">
      <alignment vertical="center" wrapText="1"/>
    </xf>
    <xf numFmtId="165" fontId="2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7" fontId="46" fillId="0" borderId="12" xfId="0" applyNumberFormat="1" applyFont="1" applyFill="1" applyBorder="1" applyAlignment="1" applyProtection="1">
      <alignment horizontal="left" vertical="center" wrapText="1" indent="2"/>
      <protection locked="0"/>
    </xf>
    <xf numFmtId="165" fontId="28" fillId="0" borderId="12" xfId="0" applyNumberFormat="1" applyFont="1" applyFill="1" applyBorder="1" applyAlignment="1" applyProtection="1">
      <alignment vertical="center" wrapText="1"/>
      <protection locked="0"/>
    </xf>
    <xf numFmtId="165" fontId="27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5" fontId="61" fillId="0" borderId="12" xfId="0" applyNumberFormat="1" applyFont="1" applyFill="1" applyBorder="1" applyAlignment="1" applyProtection="1">
      <alignment horizontal="left" vertical="center" wrapText="1" indent="2"/>
    </xf>
    <xf numFmtId="165" fontId="27" fillId="0" borderId="12" xfId="0" applyNumberFormat="1" applyFont="1" applyFill="1" applyBorder="1" applyAlignment="1" applyProtection="1">
      <alignment vertical="center" wrapText="1"/>
    </xf>
    <xf numFmtId="165" fontId="27" fillId="16" borderId="12" xfId="0" applyNumberFormat="1" applyFont="1" applyFill="1" applyBorder="1" applyAlignment="1" applyProtection="1">
      <alignment vertical="center" wrapText="1"/>
    </xf>
    <xf numFmtId="165" fontId="28" fillId="16" borderId="12" xfId="0" applyNumberFormat="1" applyFont="1" applyFill="1" applyBorder="1" applyAlignment="1" applyProtection="1">
      <alignment vertical="center" wrapText="1"/>
      <protection locked="0"/>
    </xf>
    <xf numFmtId="165" fontId="28" fillId="0" borderId="12" xfId="0" applyNumberFormat="1" applyFont="1" applyFill="1" applyBorder="1" applyAlignment="1">
      <alignment horizontal="left" vertical="center" wrapText="1" indent="1"/>
    </xf>
    <xf numFmtId="165" fontId="46" fillId="23" borderId="12" xfId="0" applyNumberFormat="1" applyFont="1" applyFill="1" applyBorder="1" applyAlignment="1" applyProtection="1">
      <alignment horizontal="left" vertical="center" wrapText="1" indent="2"/>
    </xf>
    <xf numFmtId="0" fontId="63" fillId="0" borderId="0" xfId="0" applyFont="1" applyFill="1" applyAlignment="1"/>
    <xf numFmtId="0" fontId="62" fillId="0" borderId="0" xfId="0" applyFont="1" applyFill="1"/>
    <xf numFmtId="0" fontId="62" fillId="0" borderId="0" xfId="0" applyFont="1" applyFill="1" applyAlignment="1"/>
    <xf numFmtId="0" fontId="0" fillId="0" borderId="0" xfId="0" applyAlignment="1"/>
    <xf numFmtId="49" fontId="63" fillId="0" borderId="0" xfId="0" applyNumberFormat="1" applyFont="1" applyFill="1" applyAlignment="1"/>
    <xf numFmtId="0" fontId="63" fillId="0" borderId="0" xfId="0" applyFont="1" applyFill="1"/>
    <xf numFmtId="3" fontId="63" fillId="0" borderId="0" xfId="0" applyNumberFormat="1" applyFont="1" applyFill="1"/>
    <xf numFmtId="10" fontId="63" fillId="0" borderId="0" xfId="0" applyNumberFormat="1" applyFont="1" applyFill="1"/>
    <xf numFmtId="0" fontId="64" fillId="0" borderId="0" xfId="0" applyFont="1" applyFill="1" applyAlignment="1"/>
    <xf numFmtId="0" fontId="62" fillId="0" borderId="0" xfId="0" applyFont="1" applyBorder="1" applyAlignment="1">
      <alignment horizontal="center"/>
    </xf>
    <xf numFmtId="0" fontId="62" fillId="0" borderId="0" xfId="0" applyFont="1" applyFill="1" applyAlignment="1">
      <alignment horizontal="center"/>
    </xf>
    <xf numFmtId="3" fontId="62" fillId="0" borderId="14" xfId="0" applyNumberFormat="1" applyFont="1" applyFill="1" applyBorder="1" applyAlignment="1">
      <alignment horizontal="center"/>
    </xf>
    <xf numFmtId="10" fontId="62" fillId="0" borderId="14" xfId="0" applyNumberFormat="1" applyFont="1" applyFill="1" applyBorder="1" applyAlignment="1">
      <alignment horizontal="center"/>
    </xf>
    <xf numFmtId="0" fontId="63" fillId="0" borderId="14" xfId="0" applyFont="1" applyFill="1" applyBorder="1" applyAlignment="1">
      <alignment vertical="center"/>
    </xf>
    <xf numFmtId="0" fontId="62" fillId="0" borderId="14" xfId="0" applyFont="1" applyFill="1" applyBorder="1" applyAlignment="1">
      <alignment vertical="center"/>
    </xf>
    <xf numFmtId="3" fontId="63" fillId="0" borderId="14" xfId="0" applyNumberFormat="1" applyFont="1" applyFill="1" applyBorder="1" applyAlignment="1">
      <alignment horizontal="right"/>
    </xf>
    <xf numFmtId="10" fontId="63" fillId="0" borderId="14" xfId="0" applyNumberFormat="1" applyFont="1" applyFill="1" applyBorder="1" applyAlignment="1">
      <alignment horizontal="center"/>
    </xf>
    <xf numFmtId="49" fontId="65" fillId="0" borderId="14" xfId="0" applyNumberFormat="1" applyFont="1" applyFill="1" applyBorder="1" applyAlignment="1"/>
    <xf numFmtId="0" fontId="66" fillId="0" borderId="14" xfId="0" applyFont="1" applyFill="1" applyBorder="1"/>
    <xf numFmtId="3" fontId="66" fillId="0" borderId="14" xfId="0" applyNumberFormat="1" applyFont="1" applyFill="1" applyBorder="1"/>
    <xf numFmtId="10" fontId="66" fillId="0" borderId="14" xfId="0" applyNumberFormat="1" applyFont="1" applyFill="1" applyBorder="1"/>
    <xf numFmtId="0" fontId="63" fillId="0" borderId="14" xfId="0" applyFont="1" applyFill="1" applyBorder="1"/>
    <xf numFmtId="3" fontId="63" fillId="0" borderId="14" xfId="0" applyNumberFormat="1" applyFont="1" applyFill="1" applyBorder="1"/>
    <xf numFmtId="49" fontId="65" fillId="0" borderId="14" xfId="0" applyNumberFormat="1" applyFont="1" applyFill="1" applyBorder="1" applyAlignment="1">
      <alignment vertical="center"/>
    </xf>
    <xf numFmtId="0" fontId="67" fillId="0" borderId="14" xfId="0" applyFont="1" applyFill="1" applyBorder="1" applyAlignment="1">
      <alignment horizontal="left" vertical="center"/>
    </xf>
    <xf numFmtId="3" fontId="67" fillId="21" borderId="14" xfId="0" applyNumberFormat="1" applyFont="1" applyFill="1" applyBorder="1" applyAlignment="1">
      <alignment vertical="center"/>
    </xf>
    <xf numFmtId="10" fontId="66" fillId="0" borderId="14" xfId="0" applyNumberFormat="1" applyFont="1" applyFill="1" applyBorder="1" applyAlignment="1">
      <alignment vertical="center"/>
    </xf>
    <xf numFmtId="0" fontId="0" fillId="0" borderId="0" xfId="0" applyFont="1" applyFill="1" applyAlignment="1"/>
    <xf numFmtId="0" fontId="62" fillId="0" borderId="0" xfId="0" applyFont="1"/>
    <xf numFmtId="0" fontId="32" fillId="0" borderId="0" xfId="0" applyFont="1" applyFill="1" applyAlignment="1">
      <alignment horizontal="right"/>
    </xf>
    <xf numFmtId="0" fontId="62" fillId="0" borderId="0" xfId="0" applyFont="1" applyAlignment="1">
      <alignment horizontal="center"/>
    </xf>
    <xf numFmtId="0" fontId="68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0" fontId="63" fillId="0" borderId="0" xfId="0" applyFont="1"/>
    <xf numFmtId="3" fontId="63" fillId="0" borderId="0" xfId="0" applyNumberFormat="1" applyFont="1"/>
    <xf numFmtId="0" fontId="62" fillId="0" borderId="14" xfId="0" applyFont="1" applyBorder="1" applyAlignment="1">
      <alignment horizontal="center"/>
    </xf>
    <xf numFmtId="3" fontId="62" fillId="0" borderId="14" xfId="0" applyNumberFormat="1" applyFont="1" applyBorder="1" applyAlignment="1">
      <alignment horizontal="center"/>
    </xf>
    <xf numFmtId="0" fontId="63" fillId="0" borderId="14" xfId="0" applyFont="1" applyBorder="1" applyAlignment="1">
      <alignment horizontal="center"/>
    </xf>
    <xf numFmtId="0" fontId="69" fillId="0" borderId="14" xfId="0" applyFont="1" applyBorder="1"/>
    <xf numFmtId="0" fontId="63" fillId="0" borderId="14" xfId="0" applyFont="1" applyBorder="1" applyAlignment="1">
      <alignment wrapText="1"/>
    </xf>
    <xf numFmtId="0" fontId="63" fillId="0" borderId="14" xfId="0" applyFont="1" applyBorder="1" applyAlignment="1">
      <alignment horizontal="center" vertical="center"/>
    </xf>
    <xf numFmtId="0" fontId="62" fillId="0" borderId="14" xfId="0" applyFont="1" applyBorder="1" applyAlignment="1">
      <alignment horizontal="center" vertical="center"/>
    </xf>
    <xf numFmtId="3" fontId="62" fillId="0" borderId="14" xfId="0" applyNumberFormat="1" applyFont="1" applyBorder="1" applyAlignment="1">
      <alignment vertical="center"/>
    </xf>
    <xf numFmtId="0" fontId="30" fillId="0" borderId="0" xfId="0" applyFont="1" applyFill="1" applyAlignment="1"/>
    <xf numFmtId="0" fontId="30" fillId="0" borderId="0" xfId="0" applyFont="1"/>
    <xf numFmtId="49" fontId="31" fillId="0" borderId="0" xfId="0" applyNumberFormat="1" applyFont="1" applyFill="1" applyAlignment="1">
      <alignment horizontal="right"/>
    </xf>
    <xf numFmtId="0" fontId="30" fillId="0" borderId="0" xfId="0" applyFont="1" applyAlignment="1"/>
    <xf numFmtId="10" fontId="30" fillId="0" borderId="0" xfId="0" applyNumberFormat="1" applyFont="1" applyFill="1" applyAlignment="1"/>
    <xf numFmtId="0" fontId="30" fillId="24" borderId="54" xfId="0" applyFont="1" applyFill="1" applyBorder="1" applyAlignment="1">
      <alignment horizontal="center" vertical="top" wrapText="1"/>
    </xf>
    <xf numFmtId="0" fontId="31" fillId="24" borderId="0" xfId="0" applyFont="1" applyFill="1" applyBorder="1" applyAlignment="1">
      <alignment horizontal="center" vertical="top" wrapText="1"/>
    </xf>
    <xf numFmtId="0" fontId="30" fillId="24" borderId="28" xfId="0" applyFont="1" applyFill="1" applyBorder="1" applyAlignment="1">
      <alignment horizontal="center" vertical="top" wrapText="1"/>
    </xf>
    <xf numFmtId="0" fontId="30" fillId="24" borderId="14" xfId="0" applyFont="1" applyFill="1" applyBorder="1" applyAlignment="1">
      <alignment horizontal="center" vertical="top" wrapText="1"/>
    </xf>
    <xf numFmtId="1" fontId="30" fillId="24" borderId="36" xfId="0" applyNumberFormat="1" applyFont="1" applyFill="1" applyBorder="1" applyAlignment="1">
      <alignment horizontal="center"/>
    </xf>
    <xf numFmtId="0" fontId="31" fillId="0" borderId="56" xfId="0" applyFont="1" applyBorder="1" applyAlignment="1">
      <alignment horizontal="center" vertical="top" wrapText="1"/>
    </xf>
    <xf numFmtId="0" fontId="31" fillId="0" borderId="57" xfId="0" applyFont="1" applyBorder="1" applyAlignment="1">
      <alignment horizontal="left" vertical="top" wrapText="1"/>
    </xf>
    <xf numFmtId="0" fontId="30" fillId="0" borderId="57" xfId="0" applyFont="1" applyBorder="1"/>
    <xf numFmtId="0" fontId="30" fillId="0" borderId="49" xfId="0" applyFont="1" applyBorder="1"/>
    <xf numFmtId="10" fontId="30" fillId="0" borderId="58" xfId="0" applyNumberFormat="1" applyFont="1" applyBorder="1"/>
    <xf numFmtId="0" fontId="30" fillId="0" borderId="28" xfId="0" applyFont="1" applyBorder="1" applyAlignment="1">
      <alignment horizontal="center" vertical="top" wrapText="1"/>
    </xf>
    <xf numFmtId="0" fontId="30" fillId="0" borderId="14" xfId="0" applyFont="1" applyBorder="1" applyAlignment="1">
      <alignment horizontal="left" vertical="top" wrapText="1"/>
    </xf>
    <xf numFmtId="3" fontId="30" fillId="0" borderId="14" xfId="0" applyNumberFormat="1" applyFont="1" applyBorder="1" applyAlignment="1">
      <alignment horizontal="right" vertical="top" wrapText="1"/>
    </xf>
    <xf numFmtId="3" fontId="30" fillId="0" borderId="47" xfId="0" applyNumberFormat="1" applyFont="1" applyBorder="1" applyAlignment="1">
      <alignment horizontal="right" vertical="top" wrapText="1"/>
    </xf>
    <xf numFmtId="10" fontId="30" fillId="0" borderId="36" xfId="0" applyNumberFormat="1" applyFont="1" applyBorder="1"/>
    <xf numFmtId="0" fontId="31" fillId="0" borderId="28" xfId="0" applyFont="1" applyBorder="1" applyAlignment="1">
      <alignment horizontal="center" vertical="top" wrapText="1"/>
    </xf>
    <xf numFmtId="0" fontId="31" fillId="0" borderId="14" xfId="0" applyFont="1" applyBorder="1" applyAlignment="1">
      <alignment horizontal="left" vertical="top" wrapText="1"/>
    </xf>
    <xf numFmtId="3" fontId="31" fillId="0" borderId="14" xfId="0" applyNumberFormat="1" applyFont="1" applyBorder="1" applyAlignment="1">
      <alignment horizontal="right" vertical="top" wrapText="1"/>
    </xf>
    <xf numFmtId="3" fontId="31" fillId="0" borderId="47" xfId="0" applyNumberFormat="1" applyFont="1" applyBorder="1" applyAlignment="1">
      <alignment horizontal="right" vertical="top" wrapText="1"/>
    </xf>
    <xf numFmtId="10" fontId="31" fillId="0" borderId="36" xfId="0" applyNumberFormat="1" applyFont="1" applyBorder="1"/>
    <xf numFmtId="0" fontId="30" fillId="21" borderId="14" xfId="0" applyFont="1" applyFill="1" applyBorder="1" applyAlignment="1">
      <alignment horizontal="left" vertical="top" wrapText="1"/>
    </xf>
    <xf numFmtId="0" fontId="31" fillId="0" borderId="59" xfId="0" applyFont="1" applyBorder="1" applyAlignment="1">
      <alignment horizontal="center" vertical="top" wrapText="1"/>
    </xf>
    <xf numFmtId="0" fontId="31" fillId="0" borderId="60" xfId="0" applyFont="1" applyBorder="1" applyAlignment="1">
      <alignment horizontal="left" vertical="top" wrapText="1"/>
    </xf>
    <xf numFmtId="3" fontId="31" fillId="0" borderId="60" xfId="0" applyNumberFormat="1" applyFont="1" applyBorder="1" applyAlignment="1">
      <alignment horizontal="right" vertical="top" wrapText="1"/>
    </xf>
    <xf numFmtId="3" fontId="31" fillId="0" borderId="43" xfId="0" applyNumberFormat="1" applyFont="1" applyBorder="1" applyAlignment="1">
      <alignment horizontal="right" vertical="top" wrapText="1"/>
    </xf>
    <xf numFmtId="10" fontId="31" fillId="0" borderId="61" xfId="0" applyNumberFormat="1" applyFont="1" applyBorder="1"/>
    <xf numFmtId="0" fontId="31" fillId="0" borderId="33" xfId="0" applyFont="1" applyBorder="1" applyAlignment="1">
      <alignment horizontal="center" vertical="top" wrapText="1"/>
    </xf>
    <xf numFmtId="0" fontId="31" fillId="0" borderId="34" xfId="0" applyFont="1" applyBorder="1" applyAlignment="1">
      <alignment horizontal="left" vertical="top" wrapText="1"/>
    </xf>
    <xf numFmtId="0" fontId="30" fillId="0" borderId="34" xfId="0" applyFont="1" applyBorder="1"/>
    <xf numFmtId="0" fontId="30" fillId="0" borderId="62" xfId="0" applyFont="1" applyBorder="1"/>
    <xf numFmtId="10" fontId="30" fillId="0" borderId="35" xfId="0" applyNumberFormat="1" applyFont="1" applyBorder="1"/>
    <xf numFmtId="0" fontId="31" fillId="0" borderId="37" xfId="0" applyFont="1" applyBorder="1" applyAlignment="1">
      <alignment horizontal="center" vertical="top" wrapText="1"/>
    </xf>
    <xf numFmtId="0" fontId="31" fillId="0" borderId="38" xfId="0" applyFont="1" applyBorder="1" applyAlignment="1">
      <alignment horizontal="left" vertical="top" wrapText="1"/>
    </xf>
    <xf numFmtId="3" fontId="31" fillId="0" borderId="38" xfId="0" applyNumberFormat="1" applyFont="1" applyBorder="1" applyAlignment="1">
      <alignment horizontal="right" vertical="top" wrapText="1"/>
    </xf>
    <xf numFmtId="3" fontId="31" fillId="0" borderId="63" xfId="0" applyNumberFormat="1" applyFont="1" applyBorder="1" applyAlignment="1">
      <alignment horizontal="right" vertical="top" wrapText="1"/>
    </xf>
    <xf numFmtId="10" fontId="31" fillId="0" borderId="39" xfId="0" applyNumberFormat="1" applyFont="1" applyBorder="1"/>
    <xf numFmtId="10" fontId="30" fillId="0" borderId="0" xfId="0" applyNumberFormat="1" applyFont="1"/>
    <xf numFmtId="0" fontId="31" fillId="0" borderId="0" xfId="0" applyFont="1"/>
    <xf numFmtId="0" fontId="31" fillId="25" borderId="64" xfId="0" applyFont="1" applyFill="1" applyBorder="1" applyAlignment="1">
      <alignment horizontal="center" vertical="top" wrapText="1"/>
    </xf>
    <xf numFmtId="0" fontId="31" fillId="25" borderId="65" xfId="0" applyFont="1" applyFill="1" applyBorder="1" applyAlignment="1">
      <alignment horizontal="center" vertical="top" wrapText="1"/>
    </xf>
    <xf numFmtId="0" fontId="31" fillId="25" borderId="66" xfId="0" applyFont="1" applyFill="1" applyBorder="1" applyAlignment="1">
      <alignment horizontal="center" vertical="top" wrapText="1"/>
    </xf>
    <xf numFmtId="0" fontId="30" fillId="0" borderId="57" xfId="0" applyFont="1" applyBorder="1" applyAlignment="1">
      <alignment horizontal="center" vertical="top" wrapText="1"/>
    </xf>
    <xf numFmtId="0" fontId="30" fillId="0" borderId="57" xfId="0" applyFont="1" applyBorder="1" applyAlignment="1">
      <alignment horizontal="left" vertical="top" wrapText="1"/>
    </xf>
    <xf numFmtId="3" fontId="30" fillId="0" borderId="57" xfId="0" applyNumberFormat="1" applyFont="1" applyBorder="1" applyAlignment="1">
      <alignment horizontal="right" vertical="top" wrapText="1"/>
    </xf>
    <xf numFmtId="0" fontId="30" fillId="0" borderId="14" xfId="0" applyFont="1" applyBorder="1" applyAlignment="1">
      <alignment horizontal="center" vertical="top" wrapText="1"/>
    </xf>
    <xf numFmtId="0" fontId="31" fillId="0" borderId="14" xfId="0" applyFont="1" applyBorder="1" applyAlignment="1">
      <alignment horizontal="center" vertical="top" wrapText="1"/>
    </xf>
    <xf numFmtId="0" fontId="47" fillId="0" borderId="14" xfId="0" applyFont="1" applyFill="1" applyBorder="1" applyAlignment="1" applyProtection="1">
      <alignment vertical="center" wrapText="1"/>
    </xf>
    <xf numFmtId="3" fontId="47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3" fontId="22" fillId="0" borderId="0" xfId="0" applyNumberFormat="1" applyFont="1" applyFill="1" applyAlignment="1">
      <alignment vertical="center" wrapText="1"/>
    </xf>
    <xf numFmtId="3" fontId="22" fillId="0" borderId="14" xfId="40" applyNumberFormat="1" applyFont="1" applyFill="1" applyBorder="1" applyAlignment="1" applyProtection="1">
      <alignment vertical="center" wrapText="1"/>
      <protection locked="0"/>
    </xf>
    <xf numFmtId="3" fontId="26" fillId="0" borderId="14" xfId="0" applyNumberFormat="1" applyFont="1" applyFill="1" applyBorder="1" applyAlignment="1">
      <alignment vertical="center" wrapText="1"/>
    </xf>
    <xf numFmtId="3" fontId="26" fillId="0" borderId="14" xfId="40" applyNumberFormat="1" applyFont="1" applyFill="1" applyBorder="1" applyAlignment="1" applyProtection="1">
      <alignment vertical="center" wrapText="1"/>
    </xf>
    <xf numFmtId="3" fontId="26" fillId="0" borderId="14" xfId="40" applyNumberFormat="1" applyFont="1" applyFill="1" applyBorder="1" applyAlignment="1" applyProtection="1">
      <alignment vertical="center" wrapText="1"/>
      <protection locked="0"/>
    </xf>
    <xf numFmtId="3" fontId="34" fillId="0" borderId="14" xfId="0" applyNumberFormat="1" applyFont="1" applyBorder="1" applyAlignment="1" applyProtection="1">
      <alignment vertical="center" wrapText="1"/>
    </xf>
    <xf numFmtId="3" fontId="26" fillId="0" borderId="14" xfId="0" applyNumberFormat="1" applyFont="1" applyFill="1" applyBorder="1" applyAlignment="1" applyProtection="1">
      <alignment vertical="center" wrapText="1"/>
      <protection locked="0"/>
    </xf>
    <xf numFmtId="0" fontId="27" fillId="18" borderId="10" xfId="40" applyFont="1" applyFill="1" applyBorder="1" applyAlignment="1" applyProtection="1">
      <alignment horizontal="left" vertical="center" wrapText="1"/>
    </xf>
    <xf numFmtId="165" fontId="29" fillId="18" borderId="10" xfId="40" applyNumberFormat="1" applyFont="1" applyFill="1" applyBorder="1" applyAlignment="1" applyProtection="1">
      <alignment horizontal="right" vertical="center" wrapText="1"/>
    </xf>
    <xf numFmtId="3" fontId="29" fillId="18" borderId="10" xfId="40" applyNumberFormat="1" applyFont="1" applyFill="1" applyBorder="1" applyAlignment="1" applyProtection="1">
      <alignment vertical="center" wrapText="1"/>
    </xf>
    <xf numFmtId="0" fontId="16" fillId="0" borderId="0" xfId="40" applyFill="1" applyAlignment="1" applyProtection="1">
      <alignment vertical="center"/>
    </xf>
    <xf numFmtId="0" fontId="0" fillId="0" borderId="0" xfId="0" applyAlignment="1">
      <alignment vertical="center"/>
    </xf>
    <xf numFmtId="3" fontId="29" fillId="0" borderId="0" xfId="40" applyNumberFormat="1" applyFont="1" applyFill="1" applyBorder="1" applyAlignment="1" applyProtection="1">
      <alignment vertical="center" wrapText="1"/>
    </xf>
    <xf numFmtId="3" fontId="0" fillId="0" borderId="0" xfId="40" applyNumberFormat="1" applyFont="1" applyFill="1" applyAlignment="1" applyProtection="1"/>
    <xf numFmtId="10" fontId="63" fillId="0" borderId="14" xfId="0" applyNumberFormat="1" applyFont="1" applyFill="1" applyBorder="1"/>
    <xf numFmtId="10" fontId="30" fillId="0" borderId="36" xfId="0" applyNumberFormat="1" applyFont="1" applyBorder="1" applyAlignment="1">
      <alignment vertical="center"/>
    </xf>
    <xf numFmtId="3" fontId="48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8" fillId="0" borderId="18" xfId="0" applyNumberFormat="1" applyFont="1" applyFill="1" applyBorder="1" applyAlignment="1" applyProtection="1">
      <alignment horizontal="right" vertical="center" wrapText="1"/>
      <protection locked="0"/>
    </xf>
    <xf numFmtId="3" fontId="28" fillId="0" borderId="30" xfId="0" applyNumberFormat="1" applyFont="1" applyFill="1" applyBorder="1" applyAlignment="1" applyProtection="1">
      <alignment horizontal="right" vertical="center" wrapText="1"/>
      <protection locked="0"/>
    </xf>
    <xf numFmtId="3" fontId="30" fillId="0" borderId="14" xfId="0" applyNumberFormat="1" applyFont="1" applyBorder="1" applyAlignment="1">
      <alignment horizontal="right" vertical="center" wrapText="1"/>
    </xf>
    <xf numFmtId="3" fontId="30" fillId="0" borderId="47" xfId="0" applyNumberFormat="1" applyFont="1" applyBorder="1" applyAlignment="1">
      <alignment horizontal="right" vertical="center" wrapText="1"/>
    </xf>
    <xf numFmtId="3" fontId="31" fillId="0" borderId="47" xfId="0" applyNumberFormat="1" applyFont="1" applyBorder="1" applyAlignment="1">
      <alignment horizontal="right" vertical="center" wrapText="1"/>
    </xf>
    <xf numFmtId="0" fontId="69" fillId="0" borderId="0" xfId="0" applyFont="1" applyAlignment="1"/>
    <xf numFmtId="0" fontId="69" fillId="0" borderId="0" xfId="0" applyFont="1"/>
    <xf numFmtId="49" fontId="32" fillId="0" borderId="0" xfId="0" applyNumberFormat="1" applyFont="1" applyFill="1" applyAlignment="1">
      <alignment horizontal="right"/>
    </xf>
    <xf numFmtId="0" fontId="53" fillId="0" borderId="0" xfId="0" applyFont="1" applyBorder="1" applyAlignment="1"/>
    <xf numFmtId="49" fontId="53" fillId="0" borderId="0" xfId="0" applyNumberFormat="1" applyFont="1" applyFill="1" applyAlignment="1"/>
    <xf numFmtId="0" fontId="63" fillId="26" borderId="68" xfId="0" applyFont="1" applyFill="1" applyBorder="1" applyAlignment="1">
      <alignment horizontal="center" vertical="top" wrapText="1"/>
    </xf>
    <xf numFmtId="0" fontId="62" fillId="26" borderId="69" xfId="0" applyFont="1" applyFill="1" applyBorder="1" applyAlignment="1">
      <alignment horizontal="center" vertical="top" wrapText="1"/>
    </xf>
    <xf numFmtId="0" fontId="62" fillId="26" borderId="70" xfId="0" applyFont="1" applyFill="1" applyBorder="1" applyAlignment="1">
      <alignment horizontal="center" vertical="top" wrapText="1"/>
    </xf>
    <xf numFmtId="0" fontId="63" fillId="26" borderId="40" xfId="0" applyFont="1" applyFill="1" applyBorder="1" applyAlignment="1">
      <alignment horizontal="center" vertical="top" wrapText="1"/>
    </xf>
    <xf numFmtId="0" fontId="63" fillId="26" borderId="71" xfId="0" applyFont="1" applyFill="1" applyBorder="1" applyAlignment="1">
      <alignment horizontal="center" vertical="top" wrapText="1"/>
    </xf>
    <xf numFmtId="0" fontId="69" fillId="0" borderId="33" xfId="0" applyFont="1" applyBorder="1" applyAlignment="1">
      <alignment horizontal="center" vertical="top" wrapText="1"/>
    </xf>
    <xf numFmtId="0" fontId="69" fillId="0" borderId="34" xfId="0" applyFont="1" applyBorder="1" applyAlignment="1">
      <alignment horizontal="left" vertical="top" wrapText="1"/>
    </xf>
    <xf numFmtId="3" fontId="69" fillId="0" borderId="35" xfId="0" applyNumberFormat="1" applyFont="1" applyBorder="1" applyAlignment="1">
      <alignment horizontal="right" vertical="top" wrapText="1"/>
    </xf>
    <xf numFmtId="0" fontId="69" fillId="0" borderId="28" xfId="0" applyFont="1" applyBorder="1" applyAlignment="1">
      <alignment horizontal="center" vertical="top" wrapText="1"/>
    </xf>
    <xf numFmtId="0" fontId="69" fillId="0" borderId="14" xfId="0" applyFont="1" applyBorder="1" applyAlignment="1">
      <alignment horizontal="left" vertical="top" wrapText="1"/>
    </xf>
    <xf numFmtId="3" fontId="69" fillId="0" borderId="36" xfId="0" applyNumberFormat="1" applyFont="1" applyBorder="1" applyAlignment="1">
      <alignment horizontal="right" vertical="top" wrapText="1"/>
    </xf>
    <xf numFmtId="0" fontId="32" fillId="0" borderId="28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left" vertical="top" wrapText="1"/>
    </xf>
    <xf numFmtId="3" fontId="32" fillId="0" borderId="36" xfId="0" applyNumberFormat="1" applyFont="1" applyBorder="1" applyAlignment="1">
      <alignment horizontal="right" vertical="top" wrapText="1"/>
    </xf>
    <xf numFmtId="0" fontId="32" fillId="0" borderId="37" xfId="0" applyFont="1" applyBorder="1" applyAlignment="1">
      <alignment horizontal="center" vertical="top" wrapText="1"/>
    </xf>
    <xf numFmtId="0" fontId="32" fillId="0" borderId="38" xfId="0" applyFont="1" applyBorder="1" applyAlignment="1">
      <alignment horizontal="left" vertical="top" wrapText="1"/>
    </xf>
    <xf numFmtId="3" fontId="32" fillId="0" borderId="39" xfId="0" applyNumberFormat="1" applyFont="1" applyBorder="1" applyAlignment="1">
      <alignment horizontal="right" vertical="top" wrapText="1"/>
    </xf>
    <xf numFmtId="165" fontId="29" fillId="19" borderId="10" xfId="40" applyNumberFormat="1" applyFont="1" applyFill="1" applyBorder="1" applyAlignment="1" applyProtection="1">
      <alignment horizontal="right" vertical="center" wrapText="1"/>
    </xf>
    <xf numFmtId="3" fontId="29" fillId="19" borderId="10" xfId="40" applyNumberFormat="1" applyFont="1" applyFill="1" applyBorder="1" applyAlignment="1" applyProtection="1">
      <alignment vertical="center" wrapText="1"/>
    </xf>
    <xf numFmtId="0" fontId="39" fillId="0" borderId="14" xfId="0" applyFont="1" applyFill="1" applyBorder="1" applyAlignment="1" applyProtection="1">
      <alignment vertical="center" wrapText="1"/>
    </xf>
    <xf numFmtId="165" fontId="23" fillId="0" borderId="0" xfId="40" applyNumberFormat="1" applyFont="1" applyFill="1" applyBorder="1" applyAlignment="1" applyProtection="1">
      <alignment horizontal="center" vertical="center"/>
    </xf>
    <xf numFmtId="165" fontId="26" fillId="0" borderId="0" xfId="40" applyNumberFormat="1" applyFont="1" applyFill="1" applyBorder="1" applyAlignment="1" applyProtection="1">
      <alignment horizontal="center" vertical="center"/>
    </xf>
    <xf numFmtId="165" fontId="24" fillId="0" borderId="16" xfId="40" applyNumberFormat="1" applyFont="1" applyFill="1" applyBorder="1" applyAlignment="1" applyProtection="1">
      <alignment horizontal="left"/>
    </xf>
    <xf numFmtId="0" fontId="25" fillId="0" borderId="16" xfId="0" applyFont="1" applyFill="1" applyBorder="1" applyAlignment="1" applyProtection="1">
      <alignment horizontal="right" vertical="center"/>
    </xf>
    <xf numFmtId="165" fontId="22" fillId="0" borderId="0" xfId="0" applyNumberFormat="1" applyFont="1" applyFill="1" applyBorder="1" applyAlignment="1" applyProtection="1">
      <alignment horizontal="right" vertical="center" wrapText="1"/>
    </xf>
    <xf numFmtId="165" fontId="0" fillId="0" borderId="0" xfId="40" applyNumberFormat="1" applyFont="1" applyFill="1" applyBorder="1" applyAlignment="1" applyProtection="1">
      <alignment horizontal="center" vertical="center"/>
    </xf>
    <xf numFmtId="165" fontId="24" fillId="0" borderId="16" xfId="40" applyNumberFormat="1" applyFont="1" applyFill="1" applyBorder="1" applyAlignment="1" applyProtection="1">
      <alignment horizontal="left" vertical="center"/>
    </xf>
    <xf numFmtId="165" fontId="36" fillId="0" borderId="0" xfId="0" applyNumberFormat="1" applyFont="1" applyFill="1" applyBorder="1" applyAlignment="1" applyProtection="1">
      <alignment horizontal="center" vertical="center" wrapText="1"/>
    </xf>
    <xf numFmtId="165" fontId="23" fillId="0" borderId="0" xfId="0" applyNumberFormat="1" applyFont="1" applyFill="1" applyBorder="1" applyAlignment="1" applyProtection="1">
      <alignment horizontal="center" vertical="center" wrapText="1"/>
    </xf>
    <xf numFmtId="165" fontId="25" fillId="0" borderId="0" xfId="0" applyNumberFormat="1" applyFont="1" applyFill="1" applyBorder="1" applyAlignment="1" applyProtection="1">
      <alignment horizontal="center" vertical="center"/>
    </xf>
    <xf numFmtId="165" fontId="26" fillId="0" borderId="33" xfId="0" applyNumberFormat="1" applyFont="1" applyFill="1" applyBorder="1" applyAlignment="1" applyProtection="1">
      <alignment horizontal="center" vertical="center" wrapText="1"/>
    </xf>
    <xf numFmtId="165" fontId="26" fillId="0" borderId="28" xfId="0" applyNumberFormat="1" applyFont="1" applyFill="1" applyBorder="1" applyAlignment="1" applyProtection="1">
      <alignment horizontal="center" vertical="center" wrapText="1"/>
    </xf>
    <xf numFmtId="165" fontId="26" fillId="0" borderId="34" xfId="0" applyNumberFormat="1" applyFont="1" applyFill="1" applyBorder="1" applyAlignment="1" applyProtection="1">
      <alignment horizontal="center" vertical="center" wrapText="1"/>
    </xf>
    <xf numFmtId="165" fontId="26" fillId="0" borderId="35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Font="1" applyFill="1" applyBorder="1" applyAlignment="1" applyProtection="1">
      <alignment horizontal="center" vertical="center" wrapText="1"/>
    </xf>
    <xf numFmtId="165" fontId="25" fillId="0" borderId="0" xfId="0" applyNumberFormat="1" applyFont="1" applyFill="1" applyBorder="1" applyAlignment="1" applyProtection="1">
      <alignment horizontal="right" vertical="center"/>
    </xf>
    <xf numFmtId="165" fontId="23" fillId="0" borderId="0" xfId="0" applyNumberFormat="1" applyFont="1" applyFill="1" applyBorder="1" applyAlignment="1">
      <alignment horizontal="center" vertical="center" wrapText="1"/>
    </xf>
    <xf numFmtId="49" fontId="70" fillId="0" borderId="0" xfId="0" applyNumberFormat="1" applyFont="1" applyFill="1" applyAlignment="1">
      <alignment horizontal="right"/>
    </xf>
    <xf numFmtId="0" fontId="50" fillId="0" borderId="0" xfId="0" applyFont="1" applyAlignment="1"/>
    <xf numFmtId="0" fontId="53" fillId="0" borderId="0" xfId="0" applyFont="1" applyBorder="1" applyAlignment="1">
      <alignment horizontal="center"/>
    </xf>
    <xf numFmtId="49" fontId="53" fillId="0" borderId="0" xfId="0" applyNumberFormat="1" applyFont="1" applyFill="1" applyAlignment="1">
      <alignment horizontal="center"/>
    </xf>
    <xf numFmtId="0" fontId="62" fillId="26" borderId="51" xfId="0" applyFont="1" applyFill="1" applyBorder="1" applyAlignment="1">
      <alignment horizontal="center" vertical="top" wrapText="1"/>
    </xf>
    <xf numFmtId="0" fontId="32" fillId="26" borderId="52" xfId="0" applyFont="1" applyFill="1" applyBorder="1"/>
    <xf numFmtId="0" fontId="32" fillId="26" borderId="67" xfId="0" applyFont="1" applyFill="1" applyBorder="1"/>
    <xf numFmtId="0" fontId="29" fillId="0" borderId="14" xfId="0" applyFont="1" applyFill="1" applyBorder="1" applyAlignment="1" applyProtection="1">
      <alignment horizontal="left" vertical="center"/>
    </xf>
    <xf numFmtId="0" fontId="26" fillId="0" borderId="14" xfId="0" applyFont="1" applyFill="1" applyBorder="1" applyAlignment="1" applyProtection="1">
      <alignment horizontal="center" vertical="center" indent="1"/>
    </xf>
    <xf numFmtId="49" fontId="26" fillId="0" borderId="14" xfId="0" applyNumberFormat="1" applyFont="1" applyFill="1" applyBorder="1" applyAlignment="1" applyProtection="1">
      <alignment horizontal="center" vertical="center" indent="1"/>
    </xf>
    <xf numFmtId="0" fontId="25" fillId="0" borderId="14" xfId="0" applyFont="1" applyFill="1" applyBorder="1" applyAlignment="1" applyProtection="1">
      <alignment horizontal="right" vertical="center"/>
    </xf>
    <xf numFmtId="49" fontId="26" fillId="0" borderId="14" xfId="0" applyNumberFormat="1" applyFont="1" applyFill="1" applyBorder="1" applyAlignment="1" applyProtection="1">
      <alignment horizontal="center" vertical="center"/>
    </xf>
    <xf numFmtId="0" fontId="26" fillId="0" borderId="14" xfId="0" applyFont="1" applyFill="1" applyBorder="1" applyAlignment="1" applyProtection="1">
      <alignment horizontal="right" vertical="center"/>
    </xf>
    <xf numFmtId="0" fontId="41" fillId="0" borderId="0" xfId="0" applyFont="1" applyBorder="1" applyAlignment="1">
      <alignment horizontal="right"/>
    </xf>
    <xf numFmtId="0" fontId="43" fillId="0" borderId="0" xfId="0" applyFont="1" applyBorder="1" applyAlignment="1">
      <alignment horizontal="center"/>
    </xf>
    <xf numFmtId="0" fontId="42" fillId="0" borderId="17" xfId="0" applyFont="1" applyFill="1" applyBorder="1" applyAlignment="1">
      <alignment horizontal="center" vertical="center"/>
    </xf>
    <xf numFmtId="3" fontId="57" fillId="0" borderId="36" xfId="0" applyNumberFormat="1" applyFont="1" applyBorder="1" applyAlignment="1">
      <alignment horizontal="right" vertical="center"/>
    </xf>
    <xf numFmtId="0" fontId="37" fillId="0" borderId="39" xfId="0" applyFont="1" applyBorder="1" applyAlignment="1">
      <alignment horizontal="right" vertical="center"/>
    </xf>
    <xf numFmtId="0" fontId="50" fillId="0" borderId="0" xfId="0" applyFont="1" applyBorder="1" applyAlignment="1">
      <alignment horizontal="right"/>
    </xf>
    <xf numFmtId="0" fontId="55" fillId="0" borderId="0" xfId="0" applyFont="1" applyBorder="1" applyAlignment="1">
      <alignment horizontal="center"/>
    </xf>
    <xf numFmtId="0" fontId="55" fillId="0" borderId="33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165" fontId="26" fillId="0" borderId="12" xfId="0" applyNumberFormat="1" applyFont="1" applyFill="1" applyBorder="1" applyAlignment="1">
      <alignment horizontal="center" vertical="center"/>
    </xf>
    <xf numFmtId="0" fontId="58" fillId="0" borderId="0" xfId="0" applyFont="1" applyBorder="1" applyAlignment="1">
      <alignment horizontal="right"/>
    </xf>
    <xf numFmtId="164" fontId="59" fillId="0" borderId="0" xfId="0" applyNumberFormat="1" applyFont="1" applyFill="1" applyBorder="1" applyAlignment="1">
      <alignment horizontal="left" vertical="center" wrapText="1"/>
    </xf>
    <xf numFmtId="165" fontId="59" fillId="0" borderId="0" xfId="0" applyNumberFormat="1" applyFont="1" applyFill="1" applyBorder="1" applyAlignment="1">
      <alignment horizontal="right" vertical="center" wrapText="1"/>
    </xf>
    <xf numFmtId="165" fontId="59" fillId="0" borderId="0" xfId="0" applyNumberFormat="1" applyFont="1" applyFill="1" applyBorder="1" applyAlignment="1">
      <alignment horizontal="center" vertical="center" wrapText="1"/>
    </xf>
    <xf numFmtId="165" fontId="26" fillId="0" borderId="12" xfId="0" applyNumberFormat="1" applyFont="1" applyFill="1" applyBorder="1" applyAlignment="1">
      <alignment horizontal="left" vertical="center" wrapText="1" indent="2"/>
    </xf>
    <xf numFmtId="165" fontId="0" fillId="0" borderId="42" xfId="0" applyNumberFormat="1" applyFill="1" applyBorder="1" applyAlignment="1">
      <alignment horizontal="center" vertical="center" wrapText="1"/>
    </xf>
    <xf numFmtId="165" fontId="26" fillId="0" borderId="12" xfId="0" applyNumberFormat="1" applyFont="1" applyFill="1" applyBorder="1" applyAlignment="1">
      <alignment horizontal="center" vertical="center" wrapText="1"/>
    </xf>
    <xf numFmtId="0" fontId="62" fillId="0" borderId="0" xfId="0" applyFont="1" applyFill="1" applyAlignment="1">
      <alignment horizontal="right"/>
    </xf>
    <xf numFmtId="0" fontId="0" fillId="0" borderId="0" xfId="0" applyAlignment="1"/>
    <xf numFmtId="0" fontId="62" fillId="0" borderId="0" xfId="0" applyFont="1" applyFill="1" applyAlignment="1">
      <alignment horizontal="center"/>
    </xf>
    <xf numFmtId="0" fontId="62" fillId="0" borderId="0" xfId="0" applyFont="1" applyBorder="1" applyAlignment="1">
      <alignment horizontal="center"/>
    </xf>
    <xf numFmtId="0" fontId="62" fillId="0" borderId="43" xfId="0" applyFont="1" applyFill="1" applyBorder="1" applyAlignment="1">
      <alignment horizontal="center" vertical="center"/>
    </xf>
    <xf numFmtId="0" fontId="62" fillId="0" borderId="44" xfId="0" applyFont="1" applyFill="1" applyBorder="1" applyAlignment="1">
      <alignment horizontal="center" vertical="center"/>
    </xf>
    <xf numFmtId="0" fontId="62" fillId="0" borderId="45" xfId="0" applyFont="1" applyFill="1" applyBorder="1" applyAlignment="1">
      <alignment horizontal="center" vertical="center"/>
    </xf>
    <xf numFmtId="0" fontId="62" fillId="0" borderId="46" xfId="0" applyFont="1" applyFill="1" applyBorder="1" applyAlignment="1">
      <alignment horizontal="center" vertical="center"/>
    </xf>
    <xf numFmtId="0" fontId="62" fillId="0" borderId="49" xfId="0" applyFont="1" applyFill="1" applyBorder="1" applyAlignment="1">
      <alignment horizontal="center" vertical="center"/>
    </xf>
    <xf numFmtId="0" fontId="62" fillId="0" borderId="50" xfId="0" applyFont="1" applyFill="1" applyBorder="1" applyAlignment="1">
      <alignment horizontal="center" vertical="center"/>
    </xf>
    <xf numFmtId="0" fontId="62" fillId="0" borderId="47" xfId="0" applyFont="1" applyFill="1" applyBorder="1" applyAlignment="1">
      <alignment horizontal="center"/>
    </xf>
    <xf numFmtId="0" fontId="0" fillId="0" borderId="48" xfId="0" applyBorder="1" applyAlignment="1">
      <alignment horizontal="center"/>
    </xf>
    <xf numFmtId="0" fontId="32" fillId="0" borderId="0" xfId="0" applyFont="1" applyFill="1" applyAlignment="1">
      <alignment horizontal="right"/>
    </xf>
    <xf numFmtId="0" fontId="62" fillId="0" borderId="0" xfId="0" applyFont="1" applyAlignment="1">
      <alignment horizontal="center"/>
    </xf>
    <xf numFmtId="49" fontId="62" fillId="0" borderId="0" xfId="0" applyNumberFormat="1" applyFont="1" applyFill="1" applyAlignment="1">
      <alignment horizontal="right"/>
    </xf>
    <xf numFmtId="0" fontId="63" fillId="0" borderId="0" xfId="0" applyFont="1" applyAlignment="1"/>
    <xf numFmtId="0" fontId="32" fillId="24" borderId="51" xfId="0" applyFont="1" applyFill="1" applyBorder="1" applyAlignment="1">
      <alignment horizontal="center" vertical="top" wrapText="1"/>
    </xf>
    <xf numFmtId="0" fontId="32" fillId="24" borderId="52" xfId="0" applyFont="1" applyFill="1" applyBorder="1" applyAlignment="1">
      <alignment horizontal="center" vertical="top" wrapText="1"/>
    </xf>
    <xf numFmtId="10" fontId="31" fillId="24" borderId="53" xfId="0" applyNumberFormat="1" applyFont="1" applyFill="1" applyBorder="1" applyAlignment="1">
      <alignment horizontal="center"/>
    </xf>
    <xf numFmtId="10" fontId="31" fillId="24" borderId="55" xfId="0" applyNumberFormat="1" applyFont="1" applyFill="1" applyBorder="1" applyAlignment="1">
      <alignment horizontal="center"/>
    </xf>
    <xf numFmtId="0" fontId="70" fillId="25" borderId="64" xfId="0" applyFont="1" applyFill="1" applyBorder="1" applyAlignment="1">
      <alignment horizontal="center" vertical="top" wrapText="1"/>
    </xf>
    <xf numFmtId="0" fontId="70" fillId="25" borderId="65" xfId="0" applyFont="1" applyFill="1" applyBorder="1"/>
    <xf numFmtId="0" fontId="70" fillId="25" borderId="66" xfId="0" applyFont="1" applyFill="1" applyBorder="1"/>
  </cellXfs>
  <cellStyles count="45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perhivatkozás" xfId="27"/>
    <cellStyle name="Hivatkozott cella" xfId="28" builtinId="24" customBuiltin="1"/>
    <cellStyle name="Jegyzet" xfId="29" builtinId="10" customBuiltin="1"/>
    <cellStyle name="Jelölőszín 1" xfId="30" builtinId="29" customBuiltin="1"/>
    <cellStyle name="Jelölőszín 2" xfId="31" builtinId="33" customBuiltin="1"/>
    <cellStyle name="Jelölőszín 3" xfId="32" builtinId="37" customBuiltin="1"/>
    <cellStyle name="Jelölőszín 4" xfId="33" builtinId="41" customBuiltin="1"/>
    <cellStyle name="Jelölőszín 5" xfId="34" builtinId="45" customBuiltin="1"/>
    <cellStyle name="Jelölőszín 6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Már látott hiperhivatkozás" xfId="39"/>
    <cellStyle name="Normál" xfId="0" builtinId="0"/>
    <cellStyle name="Normál_KVRENMUNKA" xfId="40"/>
    <cellStyle name="Összesen" xfId="41" builtinId="25" customBuiltin="1"/>
    <cellStyle name="Rossz" xfId="42" builtinId="27" customBuiltin="1"/>
    <cellStyle name="Semleges" xfId="43" builtinId="28" customBuiltin="1"/>
    <cellStyle name="Számítás" xfId="44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C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F66CC"/>
      <rgbColor rgb="00993366"/>
      <rgbColor rgb="00FFFFCC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FE7F5"/>
      <rgbColor rgb="00CCFFCC"/>
      <rgbColor rgb="00FFFF99"/>
      <rgbColor rgb="0099CCFF"/>
      <rgbColor rgb="00FF99CC"/>
      <rgbColor rgb="00BFBFB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ta/Desktop/2016%20TERVEZ&#201;S/BAJ&#211;T%20&#214;nkorm&#225;nyzat/2016.%20&#201;VI%20Z&#193;R&#193;S/2016.%20&#233;vi%20z&#225;r&#225;s/2016.%20&#233;vi%20z&#225;r&#225;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ta/Desktop/2016.%20&#233;vi%20z&#225;r&#225;s%20Baj&#243;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őlap"/>
      <sheetName val="1. összesítő"/>
      <sheetName val="2.1.sz.mell  "/>
      <sheetName val="2.2.sz.mell  "/>
      <sheetName val="3.beruházás"/>
      <sheetName val="4.Felújítás"/>
      <sheetName val="5. sz. mell Önkormányzat"/>
      <sheetName val="6. KÖH"/>
      <sheetName val="Óvoda    7. sz. mell"/>
      <sheetName val="8. Létszám"/>
      <sheetName val="9. közvetített"/>
      <sheetName val="10. többéves"/>
      <sheetName val="11. támogatások"/>
      <sheetName val="11- 1 civil szervezetek tám."/>
      <sheetName val="12. vagyon"/>
      <sheetName val="13 eredmény"/>
      <sheetName val="14. maradván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2016.évi költségvetési beszámoló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őlap"/>
      <sheetName val="1. összesítő"/>
      <sheetName val="2.1.sz.mell  "/>
      <sheetName val="2.2.sz.mell  "/>
      <sheetName val="3.beruházás"/>
      <sheetName val="4.Felújítás"/>
      <sheetName val="5. sz. mell Önkormányzat"/>
      <sheetName val="6. KÖH"/>
      <sheetName val="Óvoda    7. sz. mell"/>
      <sheetName val="8. Létszám"/>
      <sheetName val="9. közvetített"/>
      <sheetName val="10. többéves"/>
      <sheetName val="11. támogatások"/>
      <sheetName val="11- 1 civil szervezetek tám."/>
      <sheetName val="12. vagyon"/>
      <sheetName val="13 eredmény"/>
      <sheetName val="14. maradván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2016.évi költségvetési beszámoló</v>
          </cell>
        </row>
        <row r="4">
          <cell r="A4" t="str">
            <v>Költségvetési szerv megnevezése</v>
          </cell>
          <cell r="B4" t="str">
            <v>Hétszínvirág Óvoda Bajót</v>
          </cell>
          <cell r="C4" t="str">
            <v>03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abSelected="1" workbookViewId="0">
      <selection activeCell="A20" sqref="A20"/>
    </sheetView>
  </sheetViews>
  <sheetFormatPr defaultColWidth="12.83203125" defaultRowHeight="12.75" x14ac:dyDescent="0.2"/>
  <cols>
    <col min="1" max="1" width="89.6640625" customWidth="1"/>
  </cols>
  <sheetData>
    <row r="1" spans="1:1" x14ac:dyDescent="0.2">
      <c r="A1" s="224">
        <v>42886</v>
      </c>
    </row>
    <row r="13" spans="1:1" ht="19.5" x14ac:dyDescent="0.3">
      <c r="A13" s="1" t="s">
        <v>0</v>
      </c>
    </row>
    <row r="14" spans="1:1" ht="19.5" x14ac:dyDescent="0.3">
      <c r="A14" s="1" t="s">
        <v>836</v>
      </c>
    </row>
    <row r="30" spans="1:1" x14ac:dyDescent="0.2">
      <c r="A30" s="2"/>
    </row>
  </sheetData>
  <sheetProtection selectLockedCells="1" selectUnlockedCells="1"/>
  <pageMargins left="0.78749999999999998" right="0.78749999999999998" top="0.88611111111111107" bottom="0.88611111111111107" header="0.51180555555555551" footer="0.51180555555555551"/>
  <pageSetup paperSize="9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SheetLayoutView="100" workbookViewId="0">
      <selection activeCell="H8" sqref="H8"/>
    </sheetView>
  </sheetViews>
  <sheetFormatPr defaultRowHeight="18.75" x14ac:dyDescent="0.3"/>
  <cols>
    <col min="1" max="1" width="80" style="276" bestFit="1" customWidth="1"/>
    <col min="2" max="2" width="22.83203125" style="296" bestFit="1" customWidth="1"/>
    <col min="3" max="256" width="9.33203125" style="276"/>
    <col min="257" max="257" width="100.33203125" style="276" customWidth="1"/>
    <col min="258" max="258" width="26.5" style="276" customWidth="1"/>
    <col min="259" max="512" width="9.33203125" style="276"/>
    <col min="513" max="513" width="100.33203125" style="276" customWidth="1"/>
    <col min="514" max="514" width="26.5" style="276" customWidth="1"/>
    <col min="515" max="768" width="9.33203125" style="276"/>
    <col min="769" max="769" width="100.33203125" style="276" customWidth="1"/>
    <col min="770" max="770" width="26.5" style="276" customWidth="1"/>
    <col min="771" max="1024" width="9.33203125" style="276"/>
    <col min="1025" max="1025" width="100.33203125" style="276" customWidth="1"/>
    <col min="1026" max="1026" width="26.5" style="276" customWidth="1"/>
    <col min="1027" max="1280" width="9.33203125" style="276"/>
    <col min="1281" max="1281" width="100.33203125" style="276" customWidth="1"/>
    <col min="1282" max="1282" width="26.5" style="276" customWidth="1"/>
    <col min="1283" max="1536" width="9.33203125" style="276"/>
    <col min="1537" max="1537" width="100.33203125" style="276" customWidth="1"/>
    <col min="1538" max="1538" width="26.5" style="276" customWidth="1"/>
    <col min="1539" max="1792" width="9.33203125" style="276"/>
    <col min="1793" max="1793" width="100.33203125" style="276" customWidth="1"/>
    <col min="1794" max="1794" width="26.5" style="276" customWidth="1"/>
    <col min="1795" max="2048" width="9.33203125" style="276"/>
    <col min="2049" max="2049" width="100.33203125" style="276" customWidth="1"/>
    <col min="2050" max="2050" width="26.5" style="276" customWidth="1"/>
    <col min="2051" max="2304" width="9.33203125" style="276"/>
    <col min="2305" max="2305" width="100.33203125" style="276" customWidth="1"/>
    <col min="2306" max="2306" width="26.5" style="276" customWidth="1"/>
    <col min="2307" max="2560" width="9.33203125" style="276"/>
    <col min="2561" max="2561" width="100.33203125" style="276" customWidth="1"/>
    <col min="2562" max="2562" width="26.5" style="276" customWidth="1"/>
    <col min="2563" max="2816" width="9.33203125" style="276"/>
    <col min="2817" max="2817" width="100.33203125" style="276" customWidth="1"/>
    <col min="2818" max="2818" width="26.5" style="276" customWidth="1"/>
    <col min="2819" max="3072" width="9.33203125" style="276"/>
    <col min="3073" max="3073" width="100.33203125" style="276" customWidth="1"/>
    <col min="3074" max="3074" width="26.5" style="276" customWidth="1"/>
    <col min="3075" max="3328" width="9.33203125" style="276"/>
    <col min="3329" max="3329" width="100.33203125" style="276" customWidth="1"/>
    <col min="3330" max="3330" width="26.5" style="276" customWidth="1"/>
    <col min="3331" max="3584" width="9.33203125" style="276"/>
    <col min="3585" max="3585" width="100.33203125" style="276" customWidth="1"/>
    <col min="3586" max="3586" width="26.5" style="276" customWidth="1"/>
    <col min="3587" max="3840" width="9.33203125" style="276"/>
    <col min="3841" max="3841" width="100.33203125" style="276" customWidth="1"/>
    <col min="3842" max="3842" width="26.5" style="276" customWidth="1"/>
    <col min="3843" max="4096" width="9.33203125" style="276"/>
    <col min="4097" max="4097" width="100.33203125" style="276" customWidth="1"/>
    <col min="4098" max="4098" width="26.5" style="276" customWidth="1"/>
    <col min="4099" max="4352" width="9.33203125" style="276"/>
    <col min="4353" max="4353" width="100.33203125" style="276" customWidth="1"/>
    <col min="4354" max="4354" width="26.5" style="276" customWidth="1"/>
    <col min="4355" max="4608" width="9.33203125" style="276"/>
    <col min="4609" max="4609" width="100.33203125" style="276" customWidth="1"/>
    <col min="4610" max="4610" width="26.5" style="276" customWidth="1"/>
    <col min="4611" max="4864" width="9.33203125" style="276"/>
    <col min="4865" max="4865" width="100.33203125" style="276" customWidth="1"/>
    <col min="4866" max="4866" width="26.5" style="276" customWidth="1"/>
    <col min="4867" max="5120" width="9.33203125" style="276"/>
    <col min="5121" max="5121" width="100.33203125" style="276" customWidth="1"/>
    <col min="5122" max="5122" width="26.5" style="276" customWidth="1"/>
    <col min="5123" max="5376" width="9.33203125" style="276"/>
    <col min="5377" max="5377" width="100.33203125" style="276" customWidth="1"/>
    <col min="5378" max="5378" width="26.5" style="276" customWidth="1"/>
    <col min="5379" max="5632" width="9.33203125" style="276"/>
    <col min="5633" max="5633" width="100.33203125" style="276" customWidth="1"/>
    <col min="5634" max="5634" width="26.5" style="276" customWidth="1"/>
    <col min="5635" max="5888" width="9.33203125" style="276"/>
    <col min="5889" max="5889" width="100.33203125" style="276" customWidth="1"/>
    <col min="5890" max="5890" width="26.5" style="276" customWidth="1"/>
    <col min="5891" max="6144" width="9.33203125" style="276"/>
    <col min="6145" max="6145" width="100.33203125" style="276" customWidth="1"/>
    <col min="6146" max="6146" width="26.5" style="276" customWidth="1"/>
    <col min="6147" max="6400" width="9.33203125" style="276"/>
    <col min="6401" max="6401" width="100.33203125" style="276" customWidth="1"/>
    <col min="6402" max="6402" width="26.5" style="276" customWidth="1"/>
    <col min="6403" max="6656" width="9.33203125" style="276"/>
    <col min="6657" max="6657" width="100.33203125" style="276" customWidth="1"/>
    <col min="6658" max="6658" width="26.5" style="276" customWidth="1"/>
    <col min="6659" max="6912" width="9.33203125" style="276"/>
    <col min="6913" max="6913" width="100.33203125" style="276" customWidth="1"/>
    <col min="6914" max="6914" width="26.5" style="276" customWidth="1"/>
    <col min="6915" max="7168" width="9.33203125" style="276"/>
    <col min="7169" max="7169" width="100.33203125" style="276" customWidth="1"/>
    <col min="7170" max="7170" width="26.5" style="276" customWidth="1"/>
    <col min="7171" max="7424" width="9.33203125" style="276"/>
    <col min="7425" max="7425" width="100.33203125" style="276" customWidth="1"/>
    <col min="7426" max="7426" width="26.5" style="276" customWidth="1"/>
    <col min="7427" max="7680" width="9.33203125" style="276"/>
    <col min="7681" max="7681" width="100.33203125" style="276" customWidth="1"/>
    <col min="7682" max="7682" width="26.5" style="276" customWidth="1"/>
    <col min="7683" max="7936" width="9.33203125" style="276"/>
    <col min="7937" max="7937" width="100.33203125" style="276" customWidth="1"/>
    <col min="7938" max="7938" width="26.5" style="276" customWidth="1"/>
    <col min="7939" max="8192" width="9.33203125" style="276"/>
    <col min="8193" max="8193" width="100.33203125" style="276" customWidth="1"/>
    <col min="8194" max="8194" width="26.5" style="276" customWidth="1"/>
    <col min="8195" max="8448" width="9.33203125" style="276"/>
    <col min="8449" max="8449" width="100.33203125" style="276" customWidth="1"/>
    <col min="8450" max="8450" width="26.5" style="276" customWidth="1"/>
    <col min="8451" max="8704" width="9.33203125" style="276"/>
    <col min="8705" max="8705" width="100.33203125" style="276" customWidth="1"/>
    <col min="8706" max="8706" width="26.5" style="276" customWidth="1"/>
    <col min="8707" max="8960" width="9.33203125" style="276"/>
    <col min="8961" max="8961" width="100.33203125" style="276" customWidth="1"/>
    <col min="8962" max="8962" width="26.5" style="276" customWidth="1"/>
    <col min="8963" max="9216" width="9.33203125" style="276"/>
    <col min="9217" max="9217" width="100.33203125" style="276" customWidth="1"/>
    <col min="9218" max="9218" width="26.5" style="276" customWidth="1"/>
    <col min="9219" max="9472" width="9.33203125" style="276"/>
    <col min="9473" max="9473" width="100.33203125" style="276" customWidth="1"/>
    <col min="9474" max="9474" width="26.5" style="276" customWidth="1"/>
    <col min="9475" max="9728" width="9.33203125" style="276"/>
    <col min="9729" max="9729" width="100.33203125" style="276" customWidth="1"/>
    <col min="9730" max="9730" width="26.5" style="276" customWidth="1"/>
    <col min="9731" max="9984" width="9.33203125" style="276"/>
    <col min="9985" max="9985" width="100.33203125" style="276" customWidth="1"/>
    <col min="9986" max="9986" width="26.5" style="276" customWidth="1"/>
    <col min="9987" max="10240" width="9.33203125" style="276"/>
    <col min="10241" max="10241" width="100.33203125" style="276" customWidth="1"/>
    <col min="10242" max="10242" width="26.5" style="276" customWidth="1"/>
    <col min="10243" max="10496" width="9.33203125" style="276"/>
    <col min="10497" max="10497" width="100.33203125" style="276" customWidth="1"/>
    <col min="10498" max="10498" width="26.5" style="276" customWidth="1"/>
    <col min="10499" max="10752" width="9.33203125" style="276"/>
    <col min="10753" max="10753" width="100.33203125" style="276" customWidth="1"/>
    <col min="10754" max="10754" width="26.5" style="276" customWidth="1"/>
    <col min="10755" max="11008" width="9.33203125" style="276"/>
    <col min="11009" max="11009" width="100.33203125" style="276" customWidth="1"/>
    <col min="11010" max="11010" width="26.5" style="276" customWidth="1"/>
    <col min="11011" max="11264" width="9.33203125" style="276"/>
    <col min="11265" max="11265" width="100.33203125" style="276" customWidth="1"/>
    <col min="11266" max="11266" width="26.5" style="276" customWidth="1"/>
    <col min="11267" max="11520" width="9.33203125" style="276"/>
    <col min="11521" max="11521" width="100.33203125" style="276" customWidth="1"/>
    <col min="11522" max="11522" width="26.5" style="276" customWidth="1"/>
    <col min="11523" max="11776" width="9.33203125" style="276"/>
    <col min="11777" max="11777" width="100.33203125" style="276" customWidth="1"/>
    <col min="11778" max="11778" width="26.5" style="276" customWidth="1"/>
    <col min="11779" max="12032" width="9.33203125" style="276"/>
    <col min="12033" max="12033" width="100.33203125" style="276" customWidth="1"/>
    <col min="12034" max="12034" width="26.5" style="276" customWidth="1"/>
    <col min="12035" max="12288" width="9.33203125" style="276"/>
    <col min="12289" max="12289" width="100.33203125" style="276" customWidth="1"/>
    <col min="12290" max="12290" width="26.5" style="276" customWidth="1"/>
    <col min="12291" max="12544" width="9.33203125" style="276"/>
    <col min="12545" max="12545" width="100.33203125" style="276" customWidth="1"/>
    <col min="12546" max="12546" width="26.5" style="276" customWidth="1"/>
    <col min="12547" max="12800" width="9.33203125" style="276"/>
    <col min="12801" max="12801" width="100.33203125" style="276" customWidth="1"/>
    <col min="12802" max="12802" width="26.5" style="276" customWidth="1"/>
    <col min="12803" max="13056" width="9.33203125" style="276"/>
    <col min="13057" max="13057" width="100.33203125" style="276" customWidth="1"/>
    <col min="13058" max="13058" width="26.5" style="276" customWidth="1"/>
    <col min="13059" max="13312" width="9.33203125" style="276"/>
    <col min="13313" max="13313" width="100.33203125" style="276" customWidth="1"/>
    <col min="13314" max="13314" width="26.5" style="276" customWidth="1"/>
    <col min="13315" max="13568" width="9.33203125" style="276"/>
    <col min="13569" max="13569" width="100.33203125" style="276" customWidth="1"/>
    <col min="13570" max="13570" width="26.5" style="276" customWidth="1"/>
    <col min="13571" max="13824" width="9.33203125" style="276"/>
    <col min="13825" max="13825" width="100.33203125" style="276" customWidth="1"/>
    <col min="13826" max="13826" width="26.5" style="276" customWidth="1"/>
    <col min="13827" max="14080" width="9.33203125" style="276"/>
    <col min="14081" max="14081" width="100.33203125" style="276" customWidth="1"/>
    <col min="14082" max="14082" width="26.5" style="276" customWidth="1"/>
    <col min="14083" max="14336" width="9.33203125" style="276"/>
    <col min="14337" max="14337" width="100.33203125" style="276" customWidth="1"/>
    <col min="14338" max="14338" width="26.5" style="276" customWidth="1"/>
    <col min="14339" max="14592" width="9.33203125" style="276"/>
    <col min="14593" max="14593" width="100.33203125" style="276" customWidth="1"/>
    <col min="14594" max="14594" width="26.5" style="276" customWidth="1"/>
    <col min="14595" max="14848" width="9.33203125" style="276"/>
    <col min="14849" max="14849" width="100.33203125" style="276" customWidth="1"/>
    <col min="14850" max="14850" width="26.5" style="276" customWidth="1"/>
    <col min="14851" max="15104" width="9.33203125" style="276"/>
    <col min="15105" max="15105" width="100.33203125" style="276" customWidth="1"/>
    <col min="15106" max="15106" width="26.5" style="276" customWidth="1"/>
    <col min="15107" max="15360" width="9.33203125" style="276"/>
    <col min="15361" max="15361" width="100.33203125" style="276" customWidth="1"/>
    <col min="15362" max="15362" width="26.5" style="276" customWidth="1"/>
    <col min="15363" max="15616" width="9.33203125" style="276"/>
    <col min="15617" max="15617" width="100.33203125" style="276" customWidth="1"/>
    <col min="15618" max="15618" width="26.5" style="276" customWidth="1"/>
    <col min="15619" max="15872" width="9.33203125" style="276"/>
    <col min="15873" max="15873" width="100.33203125" style="276" customWidth="1"/>
    <col min="15874" max="15874" width="26.5" style="276" customWidth="1"/>
    <col min="15875" max="16128" width="9.33203125" style="276"/>
    <col min="16129" max="16129" width="100.33203125" style="276" customWidth="1"/>
    <col min="16130" max="16130" width="26.5" style="276" customWidth="1"/>
    <col min="16131" max="16384" width="9.33203125" style="276"/>
  </cols>
  <sheetData>
    <row r="1" spans="1:13" x14ac:dyDescent="0.3">
      <c r="A1" s="499" t="s">
        <v>877</v>
      </c>
      <c r="B1" s="499"/>
      <c r="C1" s="274"/>
      <c r="D1" s="275"/>
      <c r="E1" s="275"/>
      <c r="F1" s="275"/>
      <c r="G1" s="275"/>
      <c r="H1" s="275"/>
      <c r="I1" s="275"/>
      <c r="J1" s="275"/>
      <c r="K1" s="275"/>
      <c r="L1" s="275"/>
      <c r="M1" s="275"/>
    </row>
    <row r="2" spans="1:13" x14ac:dyDescent="0.3">
      <c r="A2" s="277"/>
      <c r="B2" s="277"/>
      <c r="C2" s="274"/>
      <c r="D2" s="275"/>
      <c r="E2" s="275"/>
      <c r="F2" s="275"/>
      <c r="G2" s="275"/>
      <c r="H2" s="275"/>
      <c r="I2" s="275"/>
      <c r="J2" s="275"/>
      <c r="K2" s="275"/>
      <c r="L2" s="275"/>
      <c r="M2" s="275"/>
    </row>
    <row r="3" spans="1:13" x14ac:dyDescent="0.3">
      <c r="A3" s="277"/>
      <c r="B3" s="277"/>
      <c r="C3" s="274"/>
      <c r="D3" s="275"/>
      <c r="E3" s="275"/>
      <c r="F3" s="275"/>
      <c r="G3" s="275"/>
      <c r="H3" s="275"/>
      <c r="I3" s="275"/>
      <c r="J3" s="275"/>
      <c r="K3" s="275"/>
      <c r="L3" s="275"/>
      <c r="M3" s="275"/>
    </row>
    <row r="4" spans="1:13" x14ac:dyDescent="0.3">
      <c r="A4" s="278"/>
      <c r="B4" s="278"/>
      <c r="C4" s="278"/>
    </row>
    <row r="5" spans="1:13" s="281" customFormat="1" x14ac:dyDescent="0.3">
      <c r="A5" s="483" t="s">
        <v>834</v>
      </c>
      <c r="B5" s="483"/>
      <c r="C5" s="274"/>
      <c r="D5" s="275"/>
      <c r="E5" s="279"/>
      <c r="F5" s="279"/>
      <c r="G5" s="280"/>
      <c r="H5" s="280"/>
    </row>
    <row r="6" spans="1:13" s="281" customFormat="1" x14ac:dyDescent="0.3">
      <c r="A6" s="483" t="str">
        <f>'[1]Óvoda    7. sz. mell'!A2:F2</f>
        <v>2016.évi költségvetési beszámoló</v>
      </c>
      <c r="B6" s="483"/>
      <c r="C6" s="274"/>
      <c r="D6" s="279"/>
      <c r="E6" s="279"/>
      <c r="F6" s="279"/>
      <c r="G6" s="280"/>
      <c r="H6" s="280"/>
    </row>
    <row r="7" spans="1:13" s="281" customFormat="1" x14ac:dyDescent="0.3">
      <c r="A7" s="500" t="s">
        <v>456</v>
      </c>
      <c r="B7" s="500"/>
      <c r="C7" s="282"/>
      <c r="D7" s="279"/>
      <c r="E7" s="279"/>
      <c r="F7" s="279"/>
      <c r="G7" s="280"/>
      <c r="H7" s="280"/>
    </row>
    <row r="8" spans="1:13" s="281" customFormat="1" x14ac:dyDescent="0.3">
      <c r="A8" s="283"/>
      <c r="B8" s="283"/>
      <c r="C8" s="282"/>
      <c r="D8" s="279"/>
      <c r="E8" s="279"/>
      <c r="F8" s="279"/>
      <c r="G8" s="280"/>
      <c r="H8" s="280"/>
    </row>
    <row r="9" spans="1:13" s="281" customFormat="1" ht="19.5" thickBot="1" x14ac:dyDescent="0.35">
      <c r="A9" s="279"/>
      <c r="B9" s="284"/>
      <c r="C9" s="279"/>
      <c r="D9" s="279"/>
      <c r="E9" s="279"/>
      <c r="F9" s="279"/>
      <c r="G9" s="280"/>
      <c r="H9" s="280"/>
    </row>
    <row r="10" spans="1:13" ht="19.5" thickBot="1" x14ac:dyDescent="0.35">
      <c r="A10" s="285" t="s">
        <v>457</v>
      </c>
      <c r="B10" s="286" t="s">
        <v>458</v>
      </c>
    </row>
    <row r="11" spans="1:13" x14ac:dyDescent="0.3">
      <c r="A11" s="501" t="s">
        <v>459</v>
      </c>
      <c r="B11" s="287" t="s">
        <v>460</v>
      </c>
    </row>
    <row r="12" spans="1:13" x14ac:dyDescent="0.3">
      <c r="A12" s="502"/>
      <c r="B12" s="288" t="s">
        <v>461</v>
      </c>
    </row>
    <row r="13" spans="1:13" ht="24.95" customHeight="1" x14ac:dyDescent="0.3">
      <c r="A13" s="289" t="s">
        <v>462</v>
      </c>
      <c r="B13" s="290"/>
    </row>
    <row r="14" spans="1:13" ht="24.95" customHeight="1" x14ac:dyDescent="0.3">
      <c r="A14" s="289" t="s">
        <v>463</v>
      </c>
      <c r="B14" s="290"/>
    </row>
    <row r="15" spans="1:13" ht="24.95" customHeight="1" x14ac:dyDescent="0.3">
      <c r="A15" s="289" t="s">
        <v>464</v>
      </c>
      <c r="B15" s="290"/>
    </row>
    <row r="16" spans="1:13" ht="24.95" customHeight="1" x14ac:dyDescent="0.3">
      <c r="A16" s="289" t="s">
        <v>465</v>
      </c>
      <c r="B16" s="290"/>
    </row>
    <row r="17" spans="1:2" ht="24.95" customHeight="1" x14ac:dyDescent="0.3">
      <c r="A17" s="289" t="s">
        <v>466</v>
      </c>
      <c r="B17" s="290">
        <v>78327</v>
      </c>
    </row>
    <row r="18" spans="1:2" ht="24.95" customHeight="1" x14ac:dyDescent="0.3">
      <c r="A18" s="289" t="s">
        <v>467</v>
      </c>
      <c r="B18" s="290"/>
    </row>
    <row r="19" spans="1:2" ht="24.95" customHeight="1" x14ac:dyDescent="0.3">
      <c r="A19" s="289" t="s">
        <v>468</v>
      </c>
      <c r="B19" s="290">
        <v>35000</v>
      </c>
    </row>
    <row r="20" spans="1:2" ht="24.95" customHeight="1" x14ac:dyDescent="0.3">
      <c r="A20" s="289" t="s">
        <v>469</v>
      </c>
      <c r="B20" s="290"/>
    </row>
    <row r="21" spans="1:2" ht="24.95" customHeight="1" x14ac:dyDescent="0.3">
      <c r="A21" s="289" t="s">
        <v>470</v>
      </c>
      <c r="B21" s="290"/>
    </row>
    <row r="22" spans="1:2" ht="24.95" customHeight="1" x14ac:dyDescent="0.3">
      <c r="A22" s="289" t="s">
        <v>471</v>
      </c>
      <c r="B22" s="290"/>
    </row>
    <row r="23" spans="1:2" ht="24.95" customHeight="1" x14ac:dyDescent="0.3">
      <c r="A23" s="289" t="s">
        <v>472</v>
      </c>
      <c r="B23" s="290"/>
    </row>
    <row r="24" spans="1:2" ht="24.95" customHeight="1" x14ac:dyDescent="0.3">
      <c r="A24" s="289" t="s">
        <v>473</v>
      </c>
      <c r="B24" s="290"/>
    </row>
    <row r="25" spans="1:2" ht="24.95" customHeight="1" x14ac:dyDescent="0.3">
      <c r="A25" s="289" t="s">
        <v>474</v>
      </c>
      <c r="B25" s="290">
        <v>20257</v>
      </c>
    </row>
    <row r="26" spans="1:2" ht="24.95" customHeight="1" x14ac:dyDescent="0.3">
      <c r="A26" s="289" t="s">
        <v>475</v>
      </c>
      <c r="B26" s="290"/>
    </row>
    <row r="27" spans="1:2" ht="24.95" customHeight="1" x14ac:dyDescent="0.3">
      <c r="A27" s="289" t="s">
        <v>476</v>
      </c>
      <c r="B27" s="290"/>
    </row>
    <row r="28" spans="1:2" ht="24.95" customHeight="1" x14ac:dyDescent="0.3">
      <c r="A28" s="291" t="s">
        <v>477</v>
      </c>
      <c r="B28" s="497"/>
    </row>
    <row r="29" spans="1:2" ht="24.95" customHeight="1" thickBot="1" x14ac:dyDescent="0.35">
      <c r="A29" s="292"/>
      <c r="B29" s="498"/>
    </row>
    <row r="30" spans="1:2" x14ac:dyDescent="0.3">
      <c r="A30" s="293"/>
      <c r="B30" s="294"/>
    </row>
    <row r="31" spans="1:2" x14ac:dyDescent="0.3">
      <c r="A31" s="293"/>
      <c r="B31" s="295"/>
    </row>
  </sheetData>
  <sheetProtection selectLockedCells="1" selectUnlockedCells="1"/>
  <mergeCells count="6">
    <mergeCell ref="B28:B29"/>
    <mergeCell ref="A1:B1"/>
    <mergeCell ref="A5:B5"/>
    <mergeCell ref="A6:B6"/>
    <mergeCell ref="A7:B7"/>
    <mergeCell ref="A11:A12"/>
  </mergeCells>
  <pageMargins left="0.59055118110236227" right="0.19685039370078741" top="1.0629921259842521" bottom="1.0629921259842521" header="0.78740157480314965" footer="0.78740157480314965"/>
  <pageSetup paperSize="9" firstPageNumber="0" orientation="portrait" horizontalDpi="300" verticalDpi="300" r:id="rId1"/>
  <headerFooter alignWithMargins="0">
    <oddHeader>&amp;C&amp;"Times New Roman,Normál"&amp;12&amp;A</oddHeader>
    <oddFooter>&amp;C&amp;"Times New Roman,Normál"&amp;12Oldal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3"/>
  <sheetViews>
    <sheetView workbookViewId="0">
      <selection activeCell="I7" sqref="I7"/>
    </sheetView>
  </sheetViews>
  <sheetFormatPr defaultRowHeight="12.75" x14ac:dyDescent="0.2"/>
  <cols>
    <col min="1" max="1" width="6.83203125" style="189" customWidth="1"/>
    <col min="2" max="2" width="48" style="59" bestFit="1" customWidth="1"/>
    <col min="3" max="8" width="12.83203125" style="59" customWidth="1"/>
    <col min="9" max="9" width="13.83203125" style="59" customWidth="1"/>
    <col min="10" max="256" width="9.33203125" style="59"/>
    <col min="257" max="257" width="6.83203125" style="59" customWidth="1"/>
    <col min="258" max="258" width="48" style="59" bestFit="1" customWidth="1"/>
    <col min="259" max="264" width="12.83203125" style="59" customWidth="1"/>
    <col min="265" max="265" width="13.83203125" style="59" customWidth="1"/>
    <col min="266" max="512" width="9.33203125" style="59"/>
    <col min="513" max="513" width="6.83203125" style="59" customWidth="1"/>
    <col min="514" max="514" width="48" style="59" bestFit="1" customWidth="1"/>
    <col min="515" max="520" width="12.83203125" style="59" customWidth="1"/>
    <col min="521" max="521" width="13.83203125" style="59" customWidth="1"/>
    <col min="522" max="768" width="9.33203125" style="59"/>
    <col min="769" max="769" width="6.83203125" style="59" customWidth="1"/>
    <col min="770" max="770" width="48" style="59" bestFit="1" customWidth="1"/>
    <col min="771" max="776" width="12.83203125" style="59" customWidth="1"/>
    <col min="777" max="777" width="13.83203125" style="59" customWidth="1"/>
    <col min="778" max="1024" width="9.33203125" style="59"/>
    <col min="1025" max="1025" width="6.83203125" style="59" customWidth="1"/>
    <col min="1026" max="1026" width="48" style="59" bestFit="1" customWidth="1"/>
    <col min="1027" max="1032" width="12.83203125" style="59" customWidth="1"/>
    <col min="1033" max="1033" width="13.83203125" style="59" customWidth="1"/>
    <col min="1034" max="1280" width="9.33203125" style="59"/>
    <col min="1281" max="1281" width="6.83203125" style="59" customWidth="1"/>
    <col min="1282" max="1282" width="48" style="59" bestFit="1" customWidth="1"/>
    <col min="1283" max="1288" width="12.83203125" style="59" customWidth="1"/>
    <col min="1289" max="1289" width="13.83203125" style="59" customWidth="1"/>
    <col min="1290" max="1536" width="9.33203125" style="59"/>
    <col min="1537" max="1537" width="6.83203125" style="59" customWidth="1"/>
    <col min="1538" max="1538" width="48" style="59" bestFit="1" customWidth="1"/>
    <col min="1539" max="1544" width="12.83203125" style="59" customWidth="1"/>
    <col min="1545" max="1545" width="13.83203125" style="59" customWidth="1"/>
    <col min="1546" max="1792" width="9.33203125" style="59"/>
    <col min="1793" max="1793" width="6.83203125" style="59" customWidth="1"/>
    <col min="1794" max="1794" width="48" style="59" bestFit="1" customWidth="1"/>
    <col min="1795" max="1800" width="12.83203125" style="59" customWidth="1"/>
    <col min="1801" max="1801" width="13.83203125" style="59" customWidth="1"/>
    <col min="1802" max="2048" width="9.33203125" style="59"/>
    <col min="2049" max="2049" width="6.83203125" style="59" customWidth="1"/>
    <col min="2050" max="2050" width="48" style="59" bestFit="1" customWidth="1"/>
    <col min="2051" max="2056" width="12.83203125" style="59" customWidth="1"/>
    <col min="2057" max="2057" width="13.83203125" style="59" customWidth="1"/>
    <col min="2058" max="2304" width="9.33203125" style="59"/>
    <col min="2305" max="2305" width="6.83203125" style="59" customWidth="1"/>
    <col min="2306" max="2306" width="48" style="59" bestFit="1" customWidth="1"/>
    <col min="2307" max="2312" width="12.83203125" style="59" customWidth="1"/>
    <col min="2313" max="2313" width="13.83203125" style="59" customWidth="1"/>
    <col min="2314" max="2560" width="9.33203125" style="59"/>
    <col min="2561" max="2561" width="6.83203125" style="59" customWidth="1"/>
    <col min="2562" max="2562" width="48" style="59" bestFit="1" customWidth="1"/>
    <col min="2563" max="2568" width="12.83203125" style="59" customWidth="1"/>
    <col min="2569" max="2569" width="13.83203125" style="59" customWidth="1"/>
    <col min="2570" max="2816" width="9.33203125" style="59"/>
    <col min="2817" max="2817" width="6.83203125" style="59" customWidth="1"/>
    <col min="2818" max="2818" width="48" style="59" bestFit="1" customWidth="1"/>
    <col min="2819" max="2824" width="12.83203125" style="59" customWidth="1"/>
    <col min="2825" max="2825" width="13.83203125" style="59" customWidth="1"/>
    <col min="2826" max="3072" width="9.33203125" style="59"/>
    <col min="3073" max="3073" width="6.83203125" style="59" customWidth="1"/>
    <col min="3074" max="3074" width="48" style="59" bestFit="1" customWidth="1"/>
    <col min="3075" max="3080" width="12.83203125" style="59" customWidth="1"/>
    <col min="3081" max="3081" width="13.83203125" style="59" customWidth="1"/>
    <col min="3082" max="3328" width="9.33203125" style="59"/>
    <col min="3329" max="3329" width="6.83203125" style="59" customWidth="1"/>
    <col min="3330" max="3330" width="48" style="59" bestFit="1" customWidth="1"/>
    <col min="3331" max="3336" width="12.83203125" style="59" customWidth="1"/>
    <col min="3337" max="3337" width="13.83203125" style="59" customWidth="1"/>
    <col min="3338" max="3584" width="9.33203125" style="59"/>
    <col min="3585" max="3585" width="6.83203125" style="59" customWidth="1"/>
    <col min="3586" max="3586" width="48" style="59" bestFit="1" customWidth="1"/>
    <col min="3587" max="3592" width="12.83203125" style="59" customWidth="1"/>
    <col min="3593" max="3593" width="13.83203125" style="59" customWidth="1"/>
    <col min="3594" max="3840" width="9.33203125" style="59"/>
    <col min="3841" max="3841" width="6.83203125" style="59" customWidth="1"/>
    <col min="3842" max="3842" width="48" style="59" bestFit="1" customWidth="1"/>
    <col min="3843" max="3848" width="12.83203125" style="59" customWidth="1"/>
    <col min="3849" max="3849" width="13.83203125" style="59" customWidth="1"/>
    <col min="3850" max="4096" width="9.33203125" style="59"/>
    <col min="4097" max="4097" width="6.83203125" style="59" customWidth="1"/>
    <col min="4098" max="4098" width="48" style="59" bestFit="1" customWidth="1"/>
    <col min="4099" max="4104" width="12.83203125" style="59" customWidth="1"/>
    <col min="4105" max="4105" width="13.83203125" style="59" customWidth="1"/>
    <col min="4106" max="4352" width="9.33203125" style="59"/>
    <col min="4353" max="4353" width="6.83203125" style="59" customWidth="1"/>
    <col min="4354" max="4354" width="48" style="59" bestFit="1" customWidth="1"/>
    <col min="4355" max="4360" width="12.83203125" style="59" customWidth="1"/>
    <col min="4361" max="4361" width="13.83203125" style="59" customWidth="1"/>
    <col min="4362" max="4608" width="9.33203125" style="59"/>
    <col min="4609" max="4609" width="6.83203125" style="59" customWidth="1"/>
    <col min="4610" max="4610" width="48" style="59" bestFit="1" customWidth="1"/>
    <col min="4611" max="4616" width="12.83203125" style="59" customWidth="1"/>
    <col min="4617" max="4617" width="13.83203125" style="59" customWidth="1"/>
    <col min="4618" max="4864" width="9.33203125" style="59"/>
    <col min="4865" max="4865" width="6.83203125" style="59" customWidth="1"/>
    <col min="4866" max="4866" width="48" style="59" bestFit="1" customWidth="1"/>
    <col min="4867" max="4872" width="12.83203125" style="59" customWidth="1"/>
    <col min="4873" max="4873" width="13.83203125" style="59" customWidth="1"/>
    <col min="4874" max="5120" width="9.33203125" style="59"/>
    <col min="5121" max="5121" width="6.83203125" style="59" customWidth="1"/>
    <col min="5122" max="5122" width="48" style="59" bestFit="1" customWidth="1"/>
    <col min="5123" max="5128" width="12.83203125" style="59" customWidth="1"/>
    <col min="5129" max="5129" width="13.83203125" style="59" customWidth="1"/>
    <col min="5130" max="5376" width="9.33203125" style="59"/>
    <col min="5377" max="5377" width="6.83203125" style="59" customWidth="1"/>
    <col min="5378" max="5378" width="48" style="59" bestFit="1" customWidth="1"/>
    <col min="5379" max="5384" width="12.83203125" style="59" customWidth="1"/>
    <col min="5385" max="5385" width="13.83203125" style="59" customWidth="1"/>
    <col min="5386" max="5632" width="9.33203125" style="59"/>
    <col min="5633" max="5633" width="6.83203125" style="59" customWidth="1"/>
    <col min="5634" max="5634" width="48" style="59" bestFit="1" customWidth="1"/>
    <col min="5635" max="5640" width="12.83203125" style="59" customWidth="1"/>
    <col min="5641" max="5641" width="13.83203125" style="59" customWidth="1"/>
    <col min="5642" max="5888" width="9.33203125" style="59"/>
    <col min="5889" max="5889" width="6.83203125" style="59" customWidth="1"/>
    <col min="5890" max="5890" width="48" style="59" bestFit="1" customWidth="1"/>
    <col min="5891" max="5896" width="12.83203125" style="59" customWidth="1"/>
    <col min="5897" max="5897" width="13.83203125" style="59" customWidth="1"/>
    <col min="5898" max="6144" width="9.33203125" style="59"/>
    <col min="6145" max="6145" width="6.83203125" style="59" customWidth="1"/>
    <col min="6146" max="6146" width="48" style="59" bestFit="1" customWidth="1"/>
    <col min="6147" max="6152" width="12.83203125" style="59" customWidth="1"/>
    <col min="6153" max="6153" width="13.83203125" style="59" customWidth="1"/>
    <col min="6154" max="6400" width="9.33203125" style="59"/>
    <col min="6401" max="6401" width="6.83203125" style="59" customWidth="1"/>
    <col min="6402" max="6402" width="48" style="59" bestFit="1" customWidth="1"/>
    <col min="6403" max="6408" width="12.83203125" style="59" customWidth="1"/>
    <col min="6409" max="6409" width="13.83203125" style="59" customWidth="1"/>
    <col min="6410" max="6656" width="9.33203125" style="59"/>
    <col min="6657" max="6657" width="6.83203125" style="59" customWidth="1"/>
    <col min="6658" max="6658" width="48" style="59" bestFit="1" customWidth="1"/>
    <col min="6659" max="6664" width="12.83203125" style="59" customWidth="1"/>
    <col min="6665" max="6665" width="13.83203125" style="59" customWidth="1"/>
    <col min="6666" max="6912" width="9.33203125" style="59"/>
    <col min="6913" max="6913" width="6.83203125" style="59" customWidth="1"/>
    <col min="6914" max="6914" width="48" style="59" bestFit="1" customWidth="1"/>
    <col min="6915" max="6920" width="12.83203125" style="59" customWidth="1"/>
    <col min="6921" max="6921" width="13.83203125" style="59" customWidth="1"/>
    <col min="6922" max="7168" width="9.33203125" style="59"/>
    <col min="7169" max="7169" width="6.83203125" style="59" customWidth="1"/>
    <col min="7170" max="7170" width="48" style="59" bestFit="1" customWidth="1"/>
    <col min="7171" max="7176" width="12.83203125" style="59" customWidth="1"/>
    <col min="7177" max="7177" width="13.83203125" style="59" customWidth="1"/>
    <col min="7178" max="7424" width="9.33203125" style="59"/>
    <col min="7425" max="7425" width="6.83203125" style="59" customWidth="1"/>
    <col min="7426" max="7426" width="48" style="59" bestFit="1" customWidth="1"/>
    <col min="7427" max="7432" width="12.83203125" style="59" customWidth="1"/>
    <col min="7433" max="7433" width="13.83203125" style="59" customWidth="1"/>
    <col min="7434" max="7680" width="9.33203125" style="59"/>
    <col min="7681" max="7681" width="6.83203125" style="59" customWidth="1"/>
    <col min="7682" max="7682" width="48" style="59" bestFit="1" customWidth="1"/>
    <col min="7683" max="7688" width="12.83203125" style="59" customWidth="1"/>
    <col min="7689" max="7689" width="13.83203125" style="59" customWidth="1"/>
    <col min="7690" max="7936" width="9.33203125" style="59"/>
    <col min="7937" max="7937" width="6.83203125" style="59" customWidth="1"/>
    <col min="7938" max="7938" width="48" style="59" bestFit="1" customWidth="1"/>
    <col min="7939" max="7944" width="12.83203125" style="59" customWidth="1"/>
    <col min="7945" max="7945" width="13.83203125" style="59" customWidth="1"/>
    <col min="7946" max="8192" width="9.33203125" style="59"/>
    <col min="8193" max="8193" width="6.83203125" style="59" customWidth="1"/>
    <col min="8194" max="8194" width="48" style="59" bestFit="1" customWidth="1"/>
    <col min="8195" max="8200" width="12.83203125" style="59" customWidth="1"/>
    <col min="8201" max="8201" width="13.83203125" style="59" customWidth="1"/>
    <col min="8202" max="8448" width="9.33203125" style="59"/>
    <col min="8449" max="8449" width="6.83203125" style="59" customWidth="1"/>
    <col min="8450" max="8450" width="48" style="59" bestFit="1" customWidth="1"/>
    <col min="8451" max="8456" width="12.83203125" style="59" customWidth="1"/>
    <col min="8457" max="8457" width="13.83203125" style="59" customWidth="1"/>
    <col min="8458" max="8704" width="9.33203125" style="59"/>
    <col min="8705" max="8705" width="6.83203125" style="59" customWidth="1"/>
    <col min="8706" max="8706" width="48" style="59" bestFit="1" customWidth="1"/>
    <col min="8707" max="8712" width="12.83203125" style="59" customWidth="1"/>
    <col min="8713" max="8713" width="13.83203125" style="59" customWidth="1"/>
    <col min="8714" max="8960" width="9.33203125" style="59"/>
    <col min="8961" max="8961" width="6.83203125" style="59" customWidth="1"/>
    <col min="8962" max="8962" width="48" style="59" bestFit="1" customWidth="1"/>
    <col min="8963" max="8968" width="12.83203125" style="59" customWidth="1"/>
    <col min="8969" max="8969" width="13.83203125" style="59" customWidth="1"/>
    <col min="8970" max="9216" width="9.33203125" style="59"/>
    <col min="9217" max="9217" width="6.83203125" style="59" customWidth="1"/>
    <col min="9218" max="9218" width="48" style="59" bestFit="1" customWidth="1"/>
    <col min="9219" max="9224" width="12.83203125" style="59" customWidth="1"/>
    <col min="9225" max="9225" width="13.83203125" style="59" customWidth="1"/>
    <col min="9226" max="9472" width="9.33203125" style="59"/>
    <col min="9473" max="9473" width="6.83203125" style="59" customWidth="1"/>
    <col min="9474" max="9474" width="48" style="59" bestFit="1" customWidth="1"/>
    <col min="9475" max="9480" width="12.83203125" style="59" customWidth="1"/>
    <col min="9481" max="9481" width="13.83203125" style="59" customWidth="1"/>
    <col min="9482" max="9728" width="9.33203125" style="59"/>
    <col min="9729" max="9729" width="6.83203125" style="59" customWidth="1"/>
    <col min="9730" max="9730" width="48" style="59" bestFit="1" customWidth="1"/>
    <col min="9731" max="9736" width="12.83203125" style="59" customWidth="1"/>
    <col min="9737" max="9737" width="13.83203125" style="59" customWidth="1"/>
    <col min="9738" max="9984" width="9.33203125" style="59"/>
    <col min="9985" max="9985" width="6.83203125" style="59" customWidth="1"/>
    <col min="9986" max="9986" width="48" style="59" bestFit="1" customWidth="1"/>
    <col min="9987" max="9992" width="12.83203125" style="59" customWidth="1"/>
    <col min="9993" max="9993" width="13.83203125" style="59" customWidth="1"/>
    <col min="9994" max="10240" width="9.33203125" style="59"/>
    <col min="10241" max="10241" width="6.83203125" style="59" customWidth="1"/>
    <col min="10242" max="10242" width="48" style="59" bestFit="1" customWidth="1"/>
    <col min="10243" max="10248" width="12.83203125" style="59" customWidth="1"/>
    <col min="10249" max="10249" width="13.83203125" style="59" customWidth="1"/>
    <col min="10250" max="10496" width="9.33203125" style="59"/>
    <col min="10497" max="10497" width="6.83203125" style="59" customWidth="1"/>
    <col min="10498" max="10498" width="48" style="59" bestFit="1" customWidth="1"/>
    <col min="10499" max="10504" width="12.83203125" style="59" customWidth="1"/>
    <col min="10505" max="10505" width="13.83203125" style="59" customWidth="1"/>
    <col min="10506" max="10752" width="9.33203125" style="59"/>
    <col min="10753" max="10753" width="6.83203125" style="59" customWidth="1"/>
    <col min="10754" max="10754" width="48" style="59" bestFit="1" customWidth="1"/>
    <col min="10755" max="10760" width="12.83203125" style="59" customWidth="1"/>
    <col min="10761" max="10761" width="13.83203125" style="59" customWidth="1"/>
    <col min="10762" max="11008" width="9.33203125" style="59"/>
    <col min="11009" max="11009" width="6.83203125" style="59" customWidth="1"/>
    <col min="11010" max="11010" width="48" style="59" bestFit="1" customWidth="1"/>
    <col min="11011" max="11016" width="12.83203125" style="59" customWidth="1"/>
    <col min="11017" max="11017" width="13.83203125" style="59" customWidth="1"/>
    <col min="11018" max="11264" width="9.33203125" style="59"/>
    <col min="11265" max="11265" width="6.83203125" style="59" customWidth="1"/>
    <col min="11266" max="11266" width="48" style="59" bestFit="1" customWidth="1"/>
    <col min="11267" max="11272" width="12.83203125" style="59" customWidth="1"/>
    <col min="11273" max="11273" width="13.83203125" style="59" customWidth="1"/>
    <col min="11274" max="11520" width="9.33203125" style="59"/>
    <col min="11521" max="11521" width="6.83203125" style="59" customWidth="1"/>
    <col min="11522" max="11522" width="48" style="59" bestFit="1" customWidth="1"/>
    <col min="11523" max="11528" width="12.83203125" style="59" customWidth="1"/>
    <col min="11529" max="11529" width="13.83203125" style="59" customWidth="1"/>
    <col min="11530" max="11776" width="9.33203125" style="59"/>
    <col min="11777" max="11777" width="6.83203125" style="59" customWidth="1"/>
    <col min="11778" max="11778" width="48" style="59" bestFit="1" customWidth="1"/>
    <col min="11779" max="11784" width="12.83203125" style="59" customWidth="1"/>
    <col min="11785" max="11785" width="13.83203125" style="59" customWidth="1"/>
    <col min="11786" max="12032" width="9.33203125" style="59"/>
    <col min="12033" max="12033" width="6.83203125" style="59" customWidth="1"/>
    <col min="12034" max="12034" width="48" style="59" bestFit="1" customWidth="1"/>
    <col min="12035" max="12040" width="12.83203125" style="59" customWidth="1"/>
    <col min="12041" max="12041" width="13.83203125" style="59" customWidth="1"/>
    <col min="12042" max="12288" width="9.33203125" style="59"/>
    <col min="12289" max="12289" width="6.83203125" style="59" customWidth="1"/>
    <col min="12290" max="12290" width="48" style="59" bestFit="1" customWidth="1"/>
    <col min="12291" max="12296" width="12.83203125" style="59" customWidth="1"/>
    <col min="12297" max="12297" width="13.83203125" style="59" customWidth="1"/>
    <col min="12298" max="12544" width="9.33203125" style="59"/>
    <col min="12545" max="12545" width="6.83203125" style="59" customWidth="1"/>
    <col min="12546" max="12546" width="48" style="59" bestFit="1" customWidth="1"/>
    <col min="12547" max="12552" width="12.83203125" style="59" customWidth="1"/>
    <col min="12553" max="12553" width="13.83203125" style="59" customWidth="1"/>
    <col min="12554" max="12800" width="9.33203125" style="59"/>
    <col min="12801" max="12801" width="6.83203125" style="59" customWidth="1"/>
    <col min="12802" max="12802" width="48" style="59" bestFit="1" customWidth="1"/>
    <col min="12803" max="12808" width="12.83203125" style="59" customWidth="1"/>
    <col min="12809" max="12809" width="13.83203125" style="59" customWidth="1"/>
    <col min="12810" max="13056" width="9.33203125" style="59"/>
    <col min="13057" max="13057" width="6.83203125" style="59" customWidth="1"/>
    <col min="13058" max="13058" width="48" style="59" bestFit="1" customWidth="1"/>
    <col min="13059" max="13064" width="12.83203125" style="59" customWidth="1"/>
    <col min="13065" max="13065" width="13.83203125" style="59" customWidth="1"/>
    <col min="13066" max="13312" width="9.33203125" style="59"/>
    <col min="13313" max="13313" width="6.83203125" style="59" customWidth="1"/>
    <col min="13314" max="13314" width="48" style="59" bestFit="1" customWidth="1"/>
    <col min="13315" max="13320" width="12.83203125" style="59" customWidth="1"/>
    <col min="13321" max="13321" width="13.83203125" style="59" customWidth="1"/>
    <col min="13322" max="13568" width="9.33203125" style="59"/>
    <col min="13569" max="13569" width="6.83203125" style="59" customWidth="1"/>
    <col min="13570" max="13570" width="48" style="59" bestFit="1" customWidth="1"/>
    <col min="13571" max="13576" width="12.83203125" style="59" customWidth="1"/>
    <col min="13577" max="13577" width="13.83203125" style="59" customWidth="1"/>
    <col min="13578" max="13824" width="9.33203125" style="59"/>
    <col min="13825" max="13825" width="6.83203125" style="59" customWidth="1"/>
    <col min="13826" max="13826" width="48" style="59" bestFit="1" customWidth="1"/>
    <col min="13827" max="13832" width="12.83203125" style="59" customWidth="1"/>
    <col min="13833" max="13833" width="13.83203125" style="59" customWidth="1"/>
    <col min="13834" max="14080" width="9.33203125" style="59"/>
    <col min="14081" max="14081" width="6.83203125" style="59" customWidth="1"/>
    <col min="14082" max="14082" width="48" style="59" bestFit="1" customWidth="1"/>
    <col min="14083" max="14088" width="12.83203125" style="59" customWidth="1"/>
    <col min="14089" max="14089" width="13.83203125" style="59" customWidth="1"/>
    <col min="14090" max="14336" width="9.33203125" style="59"/>
    <col min="14337" max="14337" width="6.83203125" style="59" customWidth="1"/>
    <col min="14338" max="14338" width="48" style="59" bestFit="1" customWidth="1"/>
    <col min="14339" max="14344" width="12.83203125" style="59" customWidth="1"/>
    <col min="14345" max="14345" width="13.83203125" style="59" customWidth="1"/>
    <col min="14346" max="14592" width="9.33203125" style="59"/>
    <col min="14593" max="14593" width="6.83203125" style="59" customWidth="1"/>
    <col min="14594" max="14594" width="48" style="59" bestFit="1" customWidth="1"/>
    <col min="14595" max="14600" width="12.83203125" style="59" customWidth="1"/>
    <col min="14601" max="14601" width="13.83203125" style="59" customWidth="1"/>
    <col min="14602" max="14848" width="9.33203125" style="59"/>
    <col min="14849" max="14849" width="6.83203125" style="59" customWidth="1"/>
    <col min="14850" max="14850" width="48" style="59" bestFit="1" customWidth="1"/>
    <col min="14851" max="14856" width="12.83203125" style="59" customWidth="1"/>
    <col min="14857" max="14857" width="13.83203125" style="59" customWidth="1"/>
    <col min="14858" max="15104" width="9.33203125" style="59"/>
    <col min="15105" max="15105" width="6.83203125" style="59" customWidth="1"/>
    <col min="15106" max="15106" width="48" style="59" bestFit="1" customWidth="1"/>
    <col min="15107" max="15112" width="12.83203125" style="59" customWidth="1"/>
    <col min="15113" max="15113" width="13.83203125" style="59" customWidth="1"/>
    <col min="15114" max="15360" width="9.33203125" style="59"/>
    <col min="15361" max="15361" width="6.83203125" style="59" customWidth="1"/>
    <col min="15362" max="15362" width="48" style="59" bestFit="1" customWidth="1"/>
    <col min="15363" max="15368" width="12.83203125" style="59" customWidth="1"/>
    <col min="15369" max="15369" width="13.83203125" style="59" customWidth="1"/>
    <col min="15370" max="15616" width="9.33203125" style="59"/>
    <col min="15617" max="15617" width="6.83203125" style="59" customWidth="1"/>
    <col min="15618" max="15618" width="48" style="59" bestFit="1" customWidth="1"/>
    <col min="15619" max="15624" width="12.83203125" style="59" customWidth="1"/>
    <col min="15625" max="15625" width="13.83203125" style="59" customWidth="1"/>
    <col min="15626" max="15872" width="9.33203125" style="59"/>
    <col min="15873" max="15873" width="6.83203125" style="59" customWidth="1"/>
    <col min="15874" max="15874" width="48" style="59" bestFit="1" customWidth="1"/>
    <col min="15875" max="15880" width="12.83203125" style="59" customWidth="1"/>
    <col min="15881" max="15881" width="13.83203125" style="59" customWidth="1"/>
    <col min="15882" max="16128" width="9.33203125" style="59"/>
    <col min="16129" max="16129" width="6.83203125" style="59" customWidth="1"/>
    <col min="16130" max="16130" width="48" style="59" bestFit="1" customWidth="1"/>
    <col min="16131" max="16136" width="12.83203125" style="59" customWidth="1"/>
    <col min="16137" max="16137" width="13.83203125" style="59" customWidth="1"/>
    <col min="16138" max="16384" width="9.33203125" style="59"/>
  </cols>
  <sheetData>
    <row r="1" spans="1:256" x14ac:dyDescent="0.2">
      <c r="A1" s="504" t="s">
        <v>878</v>
      </c>
      <c r="B1" s="504"/>
      <c r="C1" s="504"/>
      <c r="D1" s="504"/>
      <c r="E1" s="504"/>
      <c r="F1" s="504"/>
      <c r="G1" s="504"/>
      <c r="H1" s="504"/>
      <c r="I1" s="504"/>
    </row>
    <row r="2" spans="1:256" x14ac:dyDescent="0.2">
      <c r="A2" s="297"/>
      <c r="B2" s="297"/>
      <c r="C2" s="297"/>
      <c r="D2" s="297"/>
      <c r="E2" s="297"/>
      <c r="F2" s="297"/>
      <c r="G2" s="297"/>
      <c r="H2" s="297"/>
      <c r="I2" s="297"/>
    </row>
    <row r="3" spans="1:256" x14ac:dyDescent="0.2">
      <c r="A3" s="505"/>
      <c r="B3" s="505"/>
      <c r="H3" s="506"/>
      <c r="I3" s="506"/>
    </row>
    <row r="4" spans="1:256" x14ac:dyDescent="0.2">
      <c r="A4" s="507" t="s">
        <v>872</v>
      </c>
      <c r="B4" s="507"/>
      <c r="C4" s="507"/>
      <c r="D4" s="507"/>
      <c r="E4" s="507"/>
      <c r="F4" s="507"/>
      <c r="G4" s="507"/>
      <c r="H4" s="507"/>
      <c r="I4" s="507"/>
    </row>
    <row r="5" spans="1:256" x14ac:dyDescent="0.2">
      <c r="A5" s="507" t="s">
        <v>478</v>
      </c>
      <c r="B5" s="507"/>
      <c r="C5" s="507"/>
      <c r="D5" s="507"/>
      <c r="E5" s="507"/>
      <c r="F5" s="507"/>
      <c r="G5" s="507"/>
      <c r="H5" s="507"/>
      <c r="I5" s="507"/>
    </row>
    <row r="6" spans="1:256" x14ac:dyDescent="0.2">
      <c r="A6" s="507" t="s">
        <v>479</v>
      </c>
      <c r="B6" s="507"/>
      <c r="C6" s="507"/>
      <c r="D6" s="507"/>
      <c r="E6" s="507"/>
      <c r="F6" s="507"/>
      <c r="G6" s="507"/>
      <c r="H6" s="507"/>
      <c r="I6" s="507"/>
    </row>
    <row r="7" spans="1:256" x14ac:dyDescent="0.2">
      <c r="A7" s="298"/>
      <c r="B7" s="298"/>
      <c r="C7" s="298"/>
      <c r="D7" s="298"/>
      <c r="E7" s="298"/>
      <c r="F7" s="298"/>
      <c r="G7" s="298"/>
      <c r="H7" s="298"/>
      <c r="I7" s="298"/>
    </row>
    <row r="8" spans="1:256" x14ac:dyDescent="0.2">
      <c r="A8" s="298"/>
      <c r="B8" s="298"/>
      <c r="C8" s="298"/>
      <c r="D8" s="298"/>
      <c r="E8" s="298"/>
      <c r="F8" s="298"/>
      <c r="G8" s="298"/>
      <c r="H8" s="298"/>
      <c r="I8" s="298"/>
    </row>
    <row r="9" spans="1:256" x14ac:dyDescent="0.2">
      <c r="A9" s="298"/>
      <c r="B9" s="298"/>
      <c r="C9" s="298"/>
      <c r="D9" s="298"/>
      <c r="E9" s="298"/>
      <c r="F9" s="298"/>
      <c r="G9" s="298"/>
      <c r="H9" s="298"/>
      <c r="I9" s="298"/>
    </row>
    <row r="10" spans="1:256" x14ac:dyDescent="0.2">
      <c r="A10" s="299"/>
      <c r="B10" s="299"/>
      <c r="C10" s="299"/>
      <c r="D10" s="299"/>
      <c r="E10" s="299"/>
      <c r="F10" s="299"/>
      <c r="G10" s="299"/>
      <c r="H10" s="299"/>
      <c r="I10" s="299"/>
    </row>
    <row r="11" spans="1:256" ht="13.5" x14ac:dyDescent="0.25">
      <c r="I11" s="300" t="s">
        <v>271</v>
      </c>
    </row>
    <row r="12" spans="1:256" ht="14.25" x14ac:dyDescent="0.2">
      <c r="A12" s="510" t="s">
        <v>6</v>
      </c>
      <c r="B12" s="503" t="s">
        <v>480</v>
      </c>
      <c r="C12" s="510" t="s">
        <v>481</v>
      </c>
      <c r="D12" s="510" t="s">
        <v>482</v>
      </c>
      <c r="E12" s="503" t="s">
        <v>483</v>
      </c>
      <c r="F12" s="503"/>
      <c r="G12" s="503"/>
      <c r="H12" s="503"/>
      <c r="I12" s="503" t="s">
        <v>484</v>
      </c>
      <c r="J12" s="301"/>
      <c r="K12" s="301"/>
      <c r="L12" s="301"/>
      <c r="M12" s="301"/>
      <c r="N12" s="301"/>
      <c r="O12" s="301"/>
      <c r="P12" s="301"/>
      <c r="Q12" s="301"/>
      <c r="R12" s="301"/>
      <c r="S12" s="301"/>
      <c r="T12" s="301"/>
      <c r="U12" s="301"/>
      <c r="V12" s="301"/>
      <c r="W12" s="301"/>
      <c r="X12" s="301"/>
      <c r="Y12" s="301"/>
      <c r="Z12" s="301"/>
      <c r="AA12" s="301"/>
      <c r="AB12" s="301"/>
      <c r="AC12" s="301"/>
      <c r="AD12" s="301"/>
      <c r="AE12" s="301"/>
      <c r="AF12" s="301"/>
      <c r="AG12" s="301"/>
      <c r="AH12" s="301"/>
      <c r="AI12" s="301"/>
      <c r="AJ12" s="301"/>
      <c r="AK12" s="301"/>
      <c r="AL12" s="301"/>
      <c r="AM12" s="301"/>
      <c r="AN12" s="301"/>
      <c r="AO12" s="301"/>
      <c r="AP12" s="301"/>
      <c r="AQ12" s="301"/>
      <c r="AR12" s="301"/>
      <c r="AS12" s="301"/>
      <c r="AT12" s="301"/>
      <c r="AU12" s="301"/>
      <c r="AV12" s="301"/>
      <c r="AW12" s="301"/>
      <c r="AX12" s="301"/>
      <c r="AY12" s="301"/>
      <c r="AZ12" s="301"/>
      <c r="BA12" s="301"/>
      <c r="BB12" s="301"/>
      <c r="BC12" s="301"/>
      <c r="BD12" s="301"/>
      <c r="BE12" s="301"/>
      <c r="BF12" s="301"/>
      <c r="BG12" s="301"/>
      <c r="BH12" s="301"/>
      <c r="BI12" s="301"/>
      <c r="BJ12" s="301"/>
      <c r="BK12" s="301"/>
      <c r="BL12" s="301"/>
      <c r="BM12" s="301"/>
      <c r="BN12" s="301"/>
      <c r="BO12" s="301"/>
      <c r="BP12" s="301"/>
      <c r="BQ12" s="301"/>
      <c r="BR12" s="301"/>
      <c r="BS12" s="301"/>
      <c r="BT12" s="301"/>
      <c r="BU12" s="301"/>
      <c r="BV12" s="301"/>
      <c r="BW12" s="301"/>
      <c r="BX12" s="301"/>
      <c r="BY12" s="301"/>
      <c r="BZ12" s="301"/>
      <c r="CA12" s="301"/>
      <c r="CB12" s="301"/>
      <c r="CC12" s="301"/>
      <c r="CD12" s="301"/>
      <c r="CE12" s="301"/>
      <c r="CF12" s="301"/>
      <c r="CG12" s="301"/>
      <c r="CH12" s="301"/>
      <c r="CI12" s="301"/>
      <c r="CJ12" s="301"/>
      <c r="CK12" s="301"/>
      <c r="CL12" s="301"/>
      <c r="CM12" s="301"/>
      <c r="CN12" s="301"/>
      <c r="CO12" s="301"/>
      <c r="CP12" s="301"/>
      <c r="CQ12" s="301"/>
      <c r="CR12" s="301"/>
      <c r="CS12" s="301"/>
      <c r="CT12" s="301"/>
      <c r="CU12" s="301"/>
      <c r="CV12" s="301"/>
      <c r="CW12" s="301"/>
      <c r="CX12" s="301"/>
      <c r="CY12" s="301"/>
      <c r="CZ12" s="301"/>
      <c r="DA12" s="301"/>
      <c r="DB12" s="301"/>
      <c r="DC12" s="301"/>
      <c r="DD12" s="301"/>
      <c r="DE12" s="301"/>
      <c r="DF12" s="301"/>
      <c r="DG12" s="301"/>
      <c r="DH12" s="301"/>
      <c r="DI12" s="301"/>
      <c r="DJ12" s="301"/>
      <c r="DK12" s="301"/>
      <c r="DL12" s="301"/>
      <c r="DM12" s="301"/>
      <c r="DN12" s="301"/>
      <c r="DO12" s="301"/>
      <c r="DP12" s="301"/>
      <c r="DQ12" s="301"/>
      <c r="DR12" s="301"/>
      <c r="DS12" s="301"/>
      <c r="DT12" s="301"/>
      <c r="DU12" s="301"/>
      <c r="DV12" s="301"/>
      <c r="DW12" s="301"/>
      <c r="DX12" s="301"/>
      <c r="DY12" s="301"/>
      <c r="DZ12" s="301"/>
      <c r="EA12" s="301"/>
      <c r="EB12" s="301"/>
      <c r="EC12" s="301"/>
      <c r="ED12" s="301"/>
      <c r="EE12" s="301"/>
      <c r="EF12" s="301"/>
      <c r="EG12" s="301"/>
      <c r="EH12" s="301"/>
      <c r="EI12" s="301"/>
      <c r="EJ12" s="301"/>
      <c r="EK12" s="301"/>
      <c r="EL12" s="301"/>
      <c r="EM12" s="301"/>
      <c r="EN12" s="301"/>
      <c r="EO12" s="301"/>
      <c r="EP12" s="301"/>
      <c r="EQ12" s="301"/>
      <c r="ER12" s="301"/>
      <c r="ES12" s="301"/>
      <c r="ET12" s="301"/>
      <c r="EU12" s="301"/>
      <c r="EV12" s="301"/>
      <c r="EW12" s="301"/>
      <c r="EX12" s="301"/>
      <c r="EY12" s="301"/>
      <c r="EZ12" s="301"/>
      <c r="FA12" s="301"/>
      <c r="FB12" s="301"/>
      <c r="FC12" s="301"/>
      <c r="FD12" s="301"/>
      <c r="FE12" s="301"/>
      <c r="FF12" s="301"/>
      <c r="FG12" s="301"/>
      <c r="FH12" s="301"/>
      <c r="FI12" s="301"/>
      <c r="FJ12" s="301"/>
      <c r="FK12" s="301"/>
      <c r="FL12" s="301"/>
      <c r="FM12" s="301"/>
      <c r="FN12" s="301"/>
      <c r="FO12" s="301"/>
      <c r="FP12" s="301"/>
      <c r="FQ12" s="301"/>
      <c r="FR12" s="301"/>
      <c r="FS12" s="301"/>
      <c r="FT12" s="301"/>
      <c r="FU12" s="301"/>
      <c r="FV12" s="301"/>
      <c r="FW12" s="301"/>
      <c r="FX12" s="301"/>
      <c r="FY12" s="301"/>
      <c r="FZ12" s="301"/>
      <c r="GA12" s="301"/>
      <c r="GB12" s="301"/>
      <c r="GC12" s="301"/>
      <c r="GD12" s="301"/>
      <c r="GE12" s="301"/>
      <c r="GF12" s="301"/>
      <c r="GG12" s="301"/>
      <c r="GH12" s="301"/>
      <c r="GI12" s="301"/>
      <c r="GJ12" s="301"/>
      <c r="GK12" s="301"/>
      <c r="GL12" s="301"/>
      <c r="GM12" s="301"/>
      <c r="GN12" s="301"/>
      <c r="GO12" s="301"/>
      <c r="GP12" s="301"/>
      <c r="GQ12" s="301"/>
      <c r="GR12" s="301"/>
      <c r="GS12" s="301"/>
      <c r="GT12" s="301"/>
      <c r="GU12" s="301"/>
      <c r="GV12" s="301"/>
      <c r="GW12" s="301"/>
      <c r="GX12" s="301"/>
      <c r="GY12" s="301"/>
      <c r="GZ12" s="301"/>
      <c r="HA12" s="301"/>
      <c r="HB12" s="301"/>
      <c r="HC12" s="301"/>
      <c r="HD12" s="301"/>
      <c r="HE12" s="301"/>
      <c r="HF12" s="301"/>
      <c r="HG12" s="301"/>
      <c r="HH12" s="301"/>
      <c r="HI12" s="301"/>
      <c r="HJ12" s="301"/>
      <c r="HK12" s="301"/>
      <c r="HL12" s="301"/>
      <c r="HM12" s="301"/>
      <c r="HN12" s="301"/>
      <c r="HO12" s="301"/>
      <c r="HP12" s="301"/>
      <c r="HQ12" s="301"/>
      <c r="HR12" s="301"/>
      <c r="HS12" s="301"/>
      <c r="HT12" s="301"/>
      <c r="HU12" s="301"/>
      <c r="HV12" s="301"/>
      <c r="HW12" s="301"/>
      <c r="HX12" s="301"/>
      <c r="HY12" s="301"/>
      <c r="HZ12" s="301"/>
      <c r="IA12" s="301"/>
      <c r="IB12" s="301"/>
      <c r="IC12" s="301"/>
      <c r="ID12" s="301"/>
      <c r="IE12" s="301"/>
      <c r="IF12" s="301"/>
      <c r="IG12" s="301"/>
      <c r="IH12" s="301"/>
      <c r="II12" s="301"/>
      <c r="IJ12" s="301"/>
      <c r="IK12" s="301"/>
      <c r="IL12" s="301"/>
      <c r="IM12" s="301"/>
      <c r="IN12" s="301"/>
      <c r="IO12" s="301"/>
      <c r="IP12" s="301"/>
      <c r="IQ12" s="301"/>
      <c r="IR12" s="301"/>
      <c r="IS12" s="301"/>
      <c r="IT12" s="301"/>
      <c r="IU12" s="301"/>
      <c r="IV12" s="301"/>
    </row>
    <row r="13" spans="1:256" ht="14.25" x14ac:dyDescent="0.2">
      <c r="A13" s="510"/>
      <c r="B13" s="503"/>
      <c r="C13" s="503"/>
      <c r="D13" s="510"/>
      <c r="E13" s="302">
        <v>2016</v>
      </c>
      <c r="F13" s="302">
        <v>2017</v>
      </c>
      <c r="G13" s="302">
        <v>2017</v>
      </c>
      <c r="H13" s="303">
        <v>2019</v>
      </c>
      <c r="I13" s="503"/>
      <c r="J13" s="304"/>
      <c r="K13" s="304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  <c r="AK13" s="304"/>
      <c r="AL13" s="304"/>
      <c r="AM13" s="304"/>
      <c r="AN13" s="304"/>
      <c r="AO13" s="304"/>
      <c r="AP13" s="304"/>
      <c r="AQ13" s="304"/>
      <c r="AR13" s="304"/>
      <c r="AS13" s="304"/>
      <c r="AT13" s="304"/>
      <c r="AU13" s="304"/>
      <c r="AV13" s="304"/>
      <c r="AW13" s="304"/>
      <c r="AX13" s="304"/>
      <c r="AY13" s="304"/>
      <c r="AZ13" s="304"/>
      <c r="BA13" s="304"/>
      <c r="BB13" s="304"/>
      <c r="BC13" s="304"/>
      <c r="BD13" s="304"/>
      <c r="BE13" s="304"/>
      <c r="BF13" s="304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  <c r="BQ13" s="304"/>
      <c r="BR13" s="304"/>
      <c r="BS13" s="304"/>
      <c r="BT13" s="304"/>
      <c r="BU13" s="304"/>
      <c r="BV13" s="304"/>
      <c r="BW13" s="304"/>
      <c r="BX13" s="304"/>
      <c r="BY13" s="304"/>
      <c r="BZ13" s="304"/>
      <c r="CA13" s="304"/>
      <c r="CB13" s="304"/>
      <c r="CC13" s="304"/>
      <c r="CD13" s="304"/>
      <c r="CE13" s="304"/>
      <c r="CF13" s="304"/>
      <c r="CG13" s="304"/>
      <c r="CH13" s="304"/>
      <c r="CI13" s="304"/>
      <c r="CJ13" s="304"/>
      <c r="CK13" s="304"/>
      <c r="CL13" s="304"/>
      <c r="CM13" s="304"/>
      <c r="CN13" s="304"/>
      <c r="CO13" s="304"/>
      <c r="CP13" s="304"/>
      <c r="CQ13" s="304"/>
      <c r="CR13" s="304"/>
      <c r="CS13" s="304"/>
      <c r="CT13" s="304"/>
      <c r="CU13" s="304"/>
      <c r="CV13" s="304"/>
      <c r="CW13" s="304"/>
      <c r="CX13" s="304"/>
      <c r="CY13" s="304"/>
      <c r="CZ13" s="304"/>
      <c r="DA13" s="304"/>
      <c r="DB13" s="304"/>
      <c r="DC13" s="304"/>
      <c r="DD13" s="304"/>
      <c r="DE13" s="304"/>
      <c r="DF13" s="304"/>
      <c r="DG13" s="304"/>
      <c r="DH13" s="304"/>
      <c r="DI13" s="304"/>
      <c r="DJ13" s="304"/>
      <c r="DK13" s="304"/>
      <c r="DL13" s="304"/>
      <c r="DM13" s="304"/>
      <c r="DN13" s="304"/>
      <c r="DO13" s="304"/>
      <c r="DP13" s="304"/>
      <c r="DQ13" s="304"/>
      <c r="DR13" s="304"/>
      <c r="DS13" s="304"/>
      <c r="DT13" s="304"/>
      <c r="DU13" s="304"/>
      <c r="DV13" s="304"/>
      <c r="DW13" s="304"/>
      <c r="DX13" s="304"/>
      <c r="DY13" s="304"/>
      <c r="DZ13" s="304"/>
      <c r="EA13" s="304"/>
      <c r="EB13" s="304"/>
      <c r="EC13" s="304"/>
      <c r="ED13" s="304"/>
      <c r="EE13" s="304"/>
      <c r="EF13" s="304"/>
      <c r="EG13" s="304"/>
      <c r="EH13" s="304"/>
      <c r="EI13" s="304"/>
      <c r="EJ13" s="304"/>
      <c r="EK13" s="304"/>
      <c r="EL13" s="304"/>
      <c r="EM13" s="304"/>
      <c r="EN13" s="304"/>
      <c r="EO13" s="304"/>
      <c r="EP13" s="304"/>
      <c r="EQ13" s="304"/>
      <c r="ER13" s="304"/>
      <c r="ES13" s="304"/>
      <c r="ET13" s="304"/>
      <c r="EU13" s="304"/>
      <c r="EV13" s="304"/>
      <c r="EW13" s="304"/>
      <c r="EX13" s="304"/>
      <c r="EY13" s="304"/>
      <c r="EZ13" s="304"/>
      <c r="FA13" s="304"/>
      <c r="FB13" s="304"/>
      <c r="FC13" s="304"/>
      <c r="FD13" s="304"/>
      <c r="FE13" s="304"/>
      <c r="FF13" s="304"/>
      <c r="FG13" s="304"/>
      <c r="FH13" s="304"/>
      <c r="FI13" s="304"/>
      <c r="FJ13" s="304"/>
      <c r="FK13" s="304"/>
      <c r="FL13" s="304"/>
      <c r="FM13" s="304"/>
      <c r="FN13" s="304"/>
      <c r="FO13" s="304"/>
      <c r="FP13" s="304"/>
      <c r="FQ13" s="304"/>
      <c r="FR13" s="304"/>
      <c r="FS13" s="304"/>
      <c r="FT13" s="304"/>
      <c r="FU13" s="304"/>
      <c r="FV13" s="304"/>
      <c r="FW13" s="304"/>
      <c r="FX13" s="304"/>
      <c r="FY13" s="304"/>
      <c r="FZ13" s="304"/>
      <c r="GA13" s="304"/>
      <c r="GB13" s="304"/>
      <c r="GC13" s="304"/>
      <c r="GD13" s="304"/>
      <c r="GE13" s="304"/>
      <c r="GF13" s="304"/>
      <c r="GG13" s="304"/>
      <c r="GH13" s="304"/>
      <c r="GI13" s="304"/>
      <c r="GJ13" s="304"/>
      <c r="GK13" s="304"/>
      <c r="GL13" s="304"/>
      <c r="GM13" s="304"/>
      <c r="GN13" s="304"/>
      <c r="GO13" s="304"/>
      <c r="GP13" s="304"/>
      <c r="GQ13" s="304"/>
      <c r="GR13" s="304"/>
      <c r="GS13" s="304"/>
      <c r="GT13" s="304"/>
      <c r="GU13" s="304"/>
      <c r="GV13" s="304"/>
      <c r="GW13" s="304"/>
      <c r="GX13" s="304"/>
      <c r="GY13" s="304"/>
      <c r="GZ13" s="304"/>
      <c r="HA13" s="304"/>
      <c r="HB13" s="304"/>
      <c r="HC13" s="304"/>
      <c r="HD13" s="304"/>
      <c r="HE13" s="304"/>
      <c r="HF13" s="304"/>
      <c r="HG13" s="304"/>
      <c r="HH13" s="304"/>
      <c r="HI13" s="304"/>
      <c r="HJ13" s="304"/>
      <c r="HK13" s="304"/>
      <c r="HL13" s="304"/>
      <c r="HM13" s="304"/>
      <c r="HN13" s="304"/>
      <c r="HO13" s="304"/>
      <c r="HP13" s="304"/>
      <c r="HQ13" s="304"/>
      <c r="HR13" s="304"/>
      <c r="HS13" s="304"/>
      <c r="HT13" s="304"/>
      <c r="HU13" s="304"/>
      <c r="HV13" s="304"/>
      <c r="HW13" s="304"/>
      <c r="HX13" s="304"/>
      <c r="HY13" s="304"/>
      <c r="HZ13" s="304"/>
      <c r="IA13" s="304"/>
      <c r="IB13" s="304"/>
      <c r="IC13" s="304"/>
      <c r="ID13" s="304"/>
      <c r="IE13" s="304"/>
      <c r="IF13" s="304"/>
      <c r="IG13" s="304"/>
      <c r="IH13" s="304"/>
      <c r="II13" s="304"/>
      <c r="IJ13" s="304"/>
      <c r="IK13" s="304"/>
      <c r="IL13" s="304"/>
      <c r="IM13" s="304"/>
      <c r="IN13" s="304"/>
      <c r="IO13" s="304"/>
      <c r="IP13" s="304"/>
      <c r="IQ13" s="304"/>
      <c r="IR13" s="304"/>
      <c r="IS13" s="304"/>
      <c r="IT13" s="304"/>
      <c r="IU13" s="304"/>
      <c r="IV13" s="304"/>
    </row>
    <row r="14" spans="1:256" ht="14.25" x14ac:dyDescent="0.2">
      <c r="A14" s="305">
        <v>1</v>
      </c>
      <c r="B14" s="305">
        <v>2</v>
      </c>
      <c r="C14" s="305">
        <v>3</v>
      </c>
      <c r="D14" s="305">
        <v>4</v>
      </c>
      <c r="E14" s="305">
        <v>5</v>
      </c>
      <c r="F14" s="305">
        <v>6</v>
      </c>
      <c r="G14" s="305">
        <v>7</v>
      </c>
      <c r="H14" s="305">
        <v>8</v>
      </c>
      <c r="I14" s="305" t="s">
        <v>485</v>
      </c>
      <c r="J14" s="306"/>
      <c r="K14" s="306"/>
      <c r="L14" s="306"/>
      <c r="M14" s="306"/>
      <c r="N14" s="306"/>
      <c r="O14" s="306"/>
      <c r="P14" s="306"/>
      <c r="Q14" s="306"/>
      <c r="R14" s="306"/>
      <c r="S14" s="306"/>
      <c r="T14" s="306"/>
      <c r="U14" s="306"/>
      <c r="V14" s="306"/>
      <c r="W14" s="306"/>
      <c r="X14" s="306"/>
      <c r="Y14" s="306"/>
      <c r="Z14" s="306"/>
      <c r="AA14" s="306"/>
      <c r="AB14" s="306"/>
      <c r="AC14" s="306"/>
      <c r="AD14" s="306"/>
      <c r="AE14" s="306"/>
      <c r="AF14" s="306"/>
      <c r="AG14" s="306"/>
      <c r="AH14" s="306"/>
      <c r="AI14" s="306"/>
      <c r="AJ14" s="306"/>
      <c r="AK14" s="306"/>
      <c r="AL14" s="306"/>
      <c r="AM14" s="306"/>
      <c r="AN14" s="306"/>
      <c r="AO14" s="306"/>
      <c r="AP14" s="306"/>
      <c r="AQ14" s="306"/>
      <c r="AR14" s="306"/>
      <c r="AS14" s="306"/>
      <c r="AT14" s="306"/>
      <c r="AU14" s="306"/>
      <c r="AV14" s="306"/>
      <c r="AW14" s="306"/>
      <c r="AX14" s="306"/>
      <c r="AY14" s="306"/>
      <c r="AZ14" s="306"/>
      <c r="BA14" s="306"/>
      <c r="BB14" s="306"/>
      <c r="BC14" s="306"/>
      <c r="BD14" s="306"/>
      <c r="BE14" s="306"/>
      <c r="BF14" s="306"/>
      <c r="BG14" s="306"/>
      <c r="BH14" s="306"/>
      <c r="BI14" s="306"/>
      <c r="BJ14" s="306"/>
      <c r="BK14" s="306"/>
      <c r="BL14" s="306"/>
      <c r="BM14" s="306"/>
      <c r="BN14" s="306"/>
      <c r="BO14" s="306"/>
      <c r="BP14" s="306"/>
      <c r="BQ14" s="306"/>
      <c r="BR14" s="306"/>
      <c r="BS14" s="306"/>
      <c r="BT14" s="306"/>
      <c r="BU14" s="306"/>
      <c r="BV14" s="306"/>
      <c r="BW14" s="306"/>
      <c r="BX14" s="306"/>
      <c r="BY14" s="306"/>
      <c r="BZ14" s="306"/>
      <c r="CA14" s="306"/>
      <c r="CB14" s="306"/>
      <c r="CC14" s="306"/>
      <c r="CD14" s="306"/>
      <c r="CE14" s="306"/>
      <c r="CF14" s="306"/>
      <c r="CG14" s="306"/>
      <c r="CH14" s="306"/>
      <c r="CI14" s="306"/>
      <c r="CJ14" s="306"/>
      <c r="CK14" s="306"/>
      <c r="CL14" s="306"/>
      <c r="CM14" s="306"/>
      <c r="CN14" s="306"/>
      <c r="CO14" s="306"/>
      <c r="CP14" s="306"/>
      <c r="CQ14" s="306"/>
      <c r="CR14" s="306"/>
      <c r="CS14" s="306"/>
      <c r="CT14" s="306"/>
      <c r="CU14" s="306"/>
      <c r="CV14" s="306"/>
      <c r="CW14" s="306"/>
      <c r="CX14" s="306"/>
      <c r="CY14" s="306"/>
      <c r="CZ14" s="306"/>
      <c r="DA14" s="306"/>
      <c r="DB14" s="306"/>
      <c r="DC14" s="306"/>
      <c r="DD14" s="306"/>
      <c r="DE14" s="306"/>
      <c r="DF14" s="306"/>
      <c r="DG14" s="306"/>
      <c r="DH14" s="306"/>
      <c r="DI14" s="306"/>
      <c r="DJ14" s="306"/>
      <c r="DK14" s="306"/>
      <c r="DL14" s="306"/>
      <c r="DM14" s="306"/>
      <c r="DN14" s="306"/>
      <c r="DO14" s="306"/>
      <c r="DP14" s="306"/>
      <c r="DQ14" s="306"/>
      <c r="DR14" s="306"/>
      <c r="DS14" s="306"/>
      <c r="DT14" s="306"/>
      <c r="DU14" s="306"/>
      <c r="DV14" s="306"/>
      <c r="DW14" s="306"/>
      <c r="DX14" s="306"/>
      <c r="DY14" s="306"/>
      <c r="DZ14" s="306"/>
      <c r="EA14" s="306"/>
      <c r="EB14" s="306"/>
      <c r="EC14" s="306"/>
      <c r="ED14" s="306"/>
      <c r="EE14" s="306"/>
      <c r="EF14" s="306"/>
      <c r="EG14" s="306"/>
      <c r="EH14" s="306"/>
      <c r="EI14" s="306"/>
      <c r="EJ14" s="306"/>
      <c r="EK14" s="306"/>
      <c r="EL14" s="306"/>
      <c r="EM14" s="306"/>
      <c r="EN14" s="306"/>
      <c r="EO14" s="306"/>
      <c r="EP14" s="306"/>
      <c r="EQ14" s="306"/>
      <c r="ER14" s="306"/>
      <c r="ES14" s="306"/>
      <c r="ET14" s="306"/>
      <c r="EU14" s="306"/>
      <c r="EV14" s="306"/>
      <c r="EW14" s="306"/>
      <c r="EX14" s="306"/>
      <c r="EY14" s="306"/>
      <c r="EZ14" s="306"/>
      <c r="FA14" s="306"/>
      <c r="FB14" s="306"/>
      <c r="FC14" s="306"/>
      <c r="FD14" s="306"/>
      <c r="FE14" s="306"/>
      <c r="FF14" s="306"/>
      <c r="FG14" s="306"/>
      <c r="FH14" s="306"/>
      <c r="FI14" s="306"/>
      <c r="FJ14" s="306"/>
      <c r="FK14" s="306"/>
      <c r="FL14" s="306"/>
      <c r="FM14" s="306"/>
      <c r="FN14" s="306"/>
      <c r="FO14" s="306"/>
      <c r="FP14" s="306"/>
      <c r="FQ14" s="306"/>
      <c r="FR14" s="306"/>
      <c r="FS14" s="306"/>
      <c r="FT14" s="306"/>
      <c r="FU14" s="306"/>
      <c r="FV14" s="306"/>
      <c r="FW14" s="306"/>
      <c r="FX14" s="306"/>
      <c r="FY14" s="306"/>
      <c r="FZ14" s="306"/>
      <c r="GA14" s="306"/>
      <c r="GB14" s="306"/>
      <c r="GC14" s="306"/>
      <c r="GD14" s="306"/>
      <c r="GE14" s="306"/>
      <c r="GF14" s="306"/>
      <c r="GG14" s="306"/>
      <c r="GH14" s="306"/>
      <c r="GI14" s="306"/>
      <c r="GJ14" s="306"/>
      <c r="GK14" s="306"/>
      <c r="GL14" s="306"/>
      <c r="GM14" s="306"/>
      <c r="GN14" s="306"/>
      <c r="GO14" s="306"/>
      <c r="GP14" s="306"/>
      <c r="GQ14" s="306"/>
      <c r="GR14" s="306"/>
      <c r="GS14" s="306"/>
      <c r="GT14" s="306"/>
      <c r="GU14" s="306"/>
      <c r="GV14" s="306"/>
      <c r="GW14" s="306"/>
      <c r="GX14" s="306"/>
      <c r="GY14" s="306"/>
      <c r="GZ14" s="306"/>
      <c r="HA14" s="306"/>
      <c r="HB14" s="306"/>
      <c r="HC14" s="306"/>
      <c r="HD14" s="306"/>
      <c r="HE14" s="306"/>
      <c r="HF14" s="306"/>
      <c r="HG14" s="306"/>
      <c r="HH14" s="306"/>
      <c r="HI14" s="306"/>
      <c r="HJ14" s="306"/>
      <c r="HK14" s="306"/>
      <c r="HL14" s="306"/>
      <c r="HM14" s="306"/>
      <c r="HN14" s="306"/>
      <c r="HO14" s="306"/>
      <c r="HP14" s="306"/>
      <c r="HQ14" s="306"/>
      <c r="HR14" s="306"/>
      <c r="HS14" s="306"/>
      <c r="HT14" s="306"/>
      <c r="HU14" s="306"/>
      <c r="HV14" s="306"/>
      <c r="HW14" s="306"/>
      <c r="HX14" s="306"/>
      <c r="HY14" s="306"/>
      <c r="HZ14" s="306"/>
      <c r="IA14" s="306"/>
      <c r="IB14" s="306"/>
      <c r="IC14" s="306"/>
      <c r="ID14" s="306"/>
      <c r="IE14" s="306"/>
      <c r="IF14" s="306"/>
      <c r="IG14" s="306"/>
      <c r="IH14" s="306"/>
      <c r="II14" s="306"/>
      <c r="IJ14" s="306"/>
      <c r="IK14" s="306"/>
      <c r="IL14" s="306"/>
      <c r="IM14" s="306"/>
      <c r="IN14" s="306"/>
      <c r="IO14" s="306"/>
      <c r="IP14" s="306"/>
      <c r="IQ14" s="306"/>
      <c r="IR14" s="306"/>
      <c r="IS14" s="306"/>
      <c r="IT14" s="306"/>
      <c r="IU14" s="306"/>
      <c r="IV14" s="306"/>
    </row>
    <row r="15" spans="1:256" x14ac:dyDescent="0.2">
      <c r="A15" s="305" t="s">
        <v>14</v>
      </c>
      <c r="B15" s="307" t="s">
        <v>486</v>
      </c>
      <c r="C15" s="308"/>
      <c r="D15" s="309">
        <f>SUM(D16:D17)</f>
        <v>0</v>
      </c>
      <c r="E15" s="309">
        <f>SUM(E16:E17)</f>
        <v>0</v>
      </c>
      <c r="F15" s="309">
        <f>SUM(F16:F17)</f>
        <v>0</v>
      </c>
      <c r="G15" s="309">
        <f>SUM(G16:G17)</f>
        <v>0</v>
      </c>
      <c r="H15" s="309">
        <f>SUM(H16:H17)</f>
        <v>0</v>
      </c>
      <c r="I15" s="310">
        <f>SUM(D15:H15)</f>
        <v>0</v>
      </c>
    </row>
    <row r="16" spans="1:256" x14ac:dyDescent="0.2">
      <c r="A16" s="305" t="s">
        <v>27</v>
      </c>
      <c r="B16" s="311"/>
      <c r="C16" s="312"/>
      <c r="D16" s="313"/>
      <c r="E16" s="313"/>
      <c r="F16" s="313"/>
      <c r="G16" s="313"/>
      <c r="H16" s="313"/>
      <c r="I16" s="310"/>
    </row>
    <row r="17" spans="1:9" x14ac:dyDescent="0.2">
      <c r="A17" s="305" t="s">
        <v>40</v>
      </c>
      <c r="B17" s="311"/>
      <c r="C17" s="312"/>
      <c r="D17" s="313"/>
      <c r="E17" s="313"/>
      <c r="F17" s="313"/>
      <c r="G17" s="313"/>
      <c r="H17" s="313"/>
      <c r="I17" s="310">
        <f>SUM(D17:H17)</f>
        <v>0</v>
      </c>
    </row>
    <row r="18" spans="1:9" ht="21" x14ac:dyDescent="0.2">
      <c r="A18" s="305" t="s">
        <v>236</v>
      </c>
      <c r="B18" s="314" t="s">
        <v>487</v>
      </c>
      <c r="C18" s="315">
        <v>2014</v>
      </c>
      <c r="D18" s="316">
        <f>3000-E18</f>
        <v>2625</v>
      </c>
      <c r="E18" s="316">
        <f>3*125</f>
        <v>375</v>
      </c>
      <c r="F18" s="316">
        <v>0</v>
      </c>
      <c r="G18" s="317"/>
      <c r="H18" s="317">
        <f>SUM(H19:H21)</f>
        <v>0</v>
      </c>
      <c r="I18" s="316">
        <f>SUM(D18:H18)</f>
        <v>3000</v>
      </c>
    </row>
    <row r="19" spans="1:9" x14ac:dyDescent="0.2">
      <c r="A19" s="305" t="s">
        <v>70</v>
      </c>
      <c r="B19" s="311"/>
      <c r="C19" s="312"/>
      <c r="D19" s="313"/>
      <c r="E19" s="313"/>
      <c r="F19" s="313"/>
      <c r="G19" s="318"/>
      <c r="H19" s="318"/>
      <c r="I19" s="310">
        <f>SUM(D19:H19)</f>
        <v>0</v>
      </c>
    </row>
    <row r="20" spans="1:9" x14ac:dyDescent="0.2">
      <c r="A20" s="305" t="s">
        <v>94</v>
      </c>
      <c r="B20" s="319"/>
      <c r="C20" s="312"/>
      <c r="D20" s="313"/>
      <c r="E20" s="313"/>
      <c r="F20" s="313"/>
      <c r="G20" s="318"/>
      <c r="H20" s="318"/>
      <c r="I20" s="310">
        <f>SUM(D20:H20)</f>
        <v>0</v>
      </c>
    </row>
    <row r="21" spans="1:9" x14ac:dyDescent="0.2">
      <c r="A21" s="305" t="s">
        <v>253</v>
      </c>
      <c r="B21" s="319"/>
      <c r="C21" s="312"/>
      <c r="D21" s="313"/>
      <c r="E21" s="313"/>
      <c r="F21" s="313"/>
      <c r="G21" s="313"/>
      <c r="H21" s="313"/>
      <c r="I21" s="310">
        <f>SUM(D21:H21)</f>
        <v>0</v>
      </c>
    </row>
    <row r="22" spans="1:9" x14ac:dyDescent="0.2">
      <c r="A22" s="508" t="s">
        <v>488</v>
      </c>
      <c r="B22" s="508"/>
      <c r="C22" s="320"/>
      <c r="D22" s="316">
        <f t="shared" ref="D22:I22" si="0">D18+D15</f>
        <v>2625</v>
      </c>
      <c r="E22" s="316">
        <f t="shared" si="0"/>
        <v>375</v>
      </c>
      <c r="F22" s="316">
        <f t="shared" si="0"/>
        <v>0</v>
      </c>
      <c r="G22" s="316">
        <f t="shared" si="0"/>
        <v>0</v>
      </c>
      <c r="H22" s="316">
        <f t="shared" si="0"/>
        <v>0</v>
      </c>
      <c r="I22" s="316">
        <f t="shared" si="0"/>
        <v>3000</v>
      </c>
    </row>
    <row r="23" spans="1:9" x14ac:dyDescent="0.2">
      <c r="F23" s="509"/>
      <c r="G23" s="509"/>
      <c r="H23" s="509"/>
    </row>
  </sheetData>
  <mergeCells count="14">
    <mergeCell ref="A22:B22"/>
    <mergeCell ref="F23:H23"/>
    <mergeCell ref="A12:A13"/>
    <mergeCell ref="B12:B13"/>
    <mergeCell ref="C12:C13"/>
    <mergeCell ref="D12:D13"/>
    <mergeCell ref="E12:H12"/>
    <mergeCell ref="I12:I13"/>
    <mergeCell ref="A1:I1"/>
    <mergeCell ref="A3:B3"/>
    <mergeCell ref="H3:I3"/>
    <mergeCell ref="A4:I4"/>
    <mergeCell ref="A5:I5"/>
    <mergeCell ref="A6:I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D7" sqref="D7"/>
    </sheetView>
  </sheetViews>
  <sheetFormatPr defaultRowHeight="15.95" customHeight="1" x14ac:dyDescent="0.25"/>
  <cols>
    <col min="1" max="1" width="5.83203125" style="325" customWidth="1"/>
    <col min="2" max="2" width="48.6640625" style="326" customWidth="1"/>
    <col min="3" max="3" width="13.6640625" style="327" bestFit="1" customWidth="1"/>
    <col min="4" max="4" width="12.83203125" style="327" bestFit="1" customWidth="1"/>
    <col min="5" max="5" width="11.6640625" style="328" bestFit="1" customWidth="1"/>
    <col min="6" max="256" width="9.33203125" style="326"/>
    <col min="257" max="257" width="5.83203125" style="326" customWidth="1"/>
    <col min="258" max="258" width="48.6640625" style="326" customWidth="1"/>
    <col min="259" max="259" width="13.6640625" style="326" bestFit="1" customWidth="1"/>
    <col min="260" max="260" width="12.83203125" style="326" bestFit="1" customWidth="1"/>
    <col min="261" max="261" width="11.6640625" style="326" bestFit="1" customWidth="1"/>
    <col min="262" max="512" width="9.33203125" style="326"/>
    <col min="513" max="513" width="5.83203125" style="326" customWidth="1"/>
    <col min="514" max="514" width="48.6640625" style="326" customWidth="1"/>
    <col min="515" max="515" width="13.6640625" style="326" bestFit="1" customWidth="1"/>
    <col min="516" max="516" width="12.83203125" style="326" bestFit="1" customWidth="1"/>
    <col min="517" max="517" width="11.6640625" style="326" bestFit="1" customWidth="1"/>
    <col min="518" max="768" width="9.33203125" style="326"/>
    <col min="769" max="769" width="5.83203125" style="326" customWidth="1"/>
    <col min="770" max="770" width="48.6640625" style="326" customWidth="1"/>
    <col min="771" max="771" width="13.6640625" style="326" bestFit="1" customWidth="1"/>
    <col min="772" max="772" width="12.83203125" style="326" bestFit="1" customWidth="1"/>
    <col min="773" max="773" width="11.6640625" style="326" bestFit="1" customWidth="1"/>
    <col min="774" max="1024" width="9.33203125" style="326"/>
    <col min="1025" max="1025" width="5.83203125" style="326" customWidth="1"/>
    <col min="1026" max="1026" width="48.6640625" style="326" customWidth="1"/>
    <col min="1027" max="1027" width="13.6640625" style="326" bestFit="1" customWidth="1"/>
    <col min="1028" max="1028" width="12.83203125" style="326" bestFit="1" customWidth="1"/>
    <col min="1029" max="1029" width="11.6640625" style="326" bestFit="1" customWidth="1"/>
    <col min="1030" max="1280" width="9.33203125" style="326"/>
    <col min="1281" max="1281" width="5.83203125" style="326" customWidth="1"/>
    <col min="1282" max="1282" width="48.6640625" style="326" customWidth="1"/>
    <col min="1283" max="1283" width="13.6640625" style="326" bestFit="1" customWidth="1"/>
    <col min="1284" max="1284" width="12.83203125" style="326" bestFit="1" customWidth="1"/>
    <col min="1285" max="1285" width="11.6640625" style="326" bestFit="1" customWidth="1"/>
    <col min="1286" max="1536" width="9.33203125" style="326"/>
    <col min="1537" max="1537" width="5.83203125" style="326" customWidth="1"/>
    <col min="1538" max="1538" width="48.6640625" style="326" customWidth="1"/>
    <col min="1539" max="1539" width="13.6640625" style="326" bestFit="1" customWidth="1"/>
    <col min="1540" max="1540" width="12.83203125" style="326" bestFit="1" customWidth="1"/>
    <col min="1541" max="1541" width="11.6640625" style="326" bestFit="1" customWidth="1"/>
    <col min="1542" max="1792" width="9.33203125" style="326"/>
    <col min="1793" max="1793" width="5.83203125" style="326" customWidth="1"/>
    <col min="1794" max="1794" width="48.6640625" style="326" customWidth="1"/>
    <col min="1795" max="1795" width="13.6640625" style="326" bestFit="1" customWidth="1"/>
    <col min="1796" max="1796" width="12.83203125" style="326" bestFit="1" customWidth="1"/>
    <col min="1797" max="1797" width="11.6640625" style="326" bestFit="1" customWidth="1"/>
    <col min="1798" max="2048" width="9.33203125" style="326"/>
    <col min="2049" max="2049" width="5.83203125" style="326" customWidth="1"/>
    <col min="2050" max="2050" width="48.6640625" style="326" customWidth="1"/>
    <col min="2051" max="2051" width="13.6640625" style="326" bestFit="1" customWidth="1"/>
    <col min="2052" max="2052" width="12.83203125" style="326" bestFit="1" customWidth="1"/>
    <col min="2053" max="2053" width="11.6640625" style="326" bestFit="1" customWidth="1"/>
    <col min="2054" max="2304" width="9.33203125" style="326"/>
    <col min="2305" max="2305" width="5.83203125" style="326" customWidth="1"/>
    <col min="2306" max="2306" width="48.6640625" style="326" customWidth="1"/>
    <col min="2307" max="2307" width="13.6640625" style="326" bestFit="1" customWidth="1"/>
    <col min="2308" max="2308" width="12.83203125" style="326" bestFit="1" customWidth="1"/>
    <col min="2309" max="2309" width="11.6640625" style="326" bestFit="1" customWidth="1"/>
    <col min="2310" max="2560" width="9.33203125" style="326"/>
    <col min="2561" max="2561" width="5.83203125" style="326" customWidth="1"/>
    <col min="2562" max="2562" width="48.6640625" style="326" customWidth="1"/>
    <col min="2563" max="2563" width="13.6640625" style="326" bestFit="1" customWidth="1"/>
    <col min="2564" max="2564" width="12.83203125" style="326" bestFit="1" customWidth="1"/>
    <col min="2565" max="2565" width="11.6640625" style="326" bestFit="1" customWidth="1"/>
    <col min="2566" max="2816" width="9.33203125" style="326"/>
    <col min="2817" max="2817" width="5.83203125" style="326" customWidth="1"/>
    <col min="2818" max="2818" width="48.6640625" style="326" customWidth="1"/>
    <col min="2819" max="2819" width="13.6640625" style="326" bestFit="1" customWidth="1"/>
    <col min="2820" max="2820" width="12.83203125" style="326" bestFit="1" customWidth="1"/>
    <col min="2821" max="2821" width="11.6640625" style="326" bestFit="1" customWidth="1"/>
    <col min="2822" max="3072" width="9.33203125" style="326"/>
    <col min="3073" max="3073" width="5.83203125" style="326" customWidth="1"/>
    <col min="3074" max="3074" width="48.6640625" style="326" customWidth="1"/>
    <col min="3075" max="3075" width="13.6640625" style="326" bestFit="1" customWidth="1"/>
    <col min="3076" max="3076" width="12.83203125" style="326" bestFit="1" customWidth="1"/>
    <col min="3077" max="3077" width="11.6640625" style="326" bestFit="1" customWidth="1"/>
    <col min="3078" max="3328" width="9.33203125" style="326"/>
    <col min="3329" max="3329" width="5.83203125" style="326" customWidth="1"/>
    <col min="3330" max="3330" width="48.6640625" style="326" customWidth="1"/>
    <col min="3331" max="3331" width="13.6640625" style="326" bestFit="1" customWidth="1"/>
    <col min="3332" max="3332" width="12.83203125" style="326" bestFit="1" customWidth="1"/>
    <col min="3333" max="3333" width="11.6640625" style="326" bestFit="1" customWidth="1"/>
    <col min="3334" max="3584" width="9.33203125" style="326"/>
    <col min="3585" max="3585" width="5.83203125" style="326" customWidth="1"/>
    <col min="3586" max="3586" width="48.6640625" style="326" customWidth="1"/>
    <col min="3587" max="3587" width="13.6640625" style="326" bestFit="1" customWidth="1"/>
    <col min="3588" max="3588" width="12.83203125" style="326" bestFit="1" customWidth="1"/>
    <col min="3589" max="3589" width="11.6640625" style="326" bestFit="1" customWidth="1"/>
    <col min="3590" max="3840" width="9.33203125" style="326"/>
    <col min="3841" max="3841" width="5.83203125" style="326" customWidth="1"/>
    <col min="3842" max="3842" width="48.6640625" style="326" customWidth="1"/>
    <col min="3843" max="3843" width="13.6640625" style="326" bestFit="1" customWidth="1"/>
    <col min="3844" max="3844" width="12.83203125" style="326" bestFit="1" customWidth="1"/>
    <col min="3845" max="3845" width="11.6640625" style="326" bestFit="1" customWidth="1"/>
    <col min="3846" max="4096" width="9.33203125" style="326"/>
    <col min="4097" max="4097" width="5.83203125" style="326" customWidth="1"/>
    <col min="4098" max="4098" width="48.6640625" style="326" customWidth="1"/>
    <col min="4099" max="4099" width="13.6640625" style="326" bestFit="1" customWidth="1"/>
    <col min="4100" max="4100" width="12.83203125" style="326" bestFit="1" customWidth="1"/>
    <col min="4101" max="4101" width="11.6640625" style="326" bestFit="1" customWidth="1"/>
    <col min="4102" max="4352" width="9.33203125" style="326"/>
    <col min="4353" max="4353" width="5.83203125" style="326" customWidth="1"/>
    <col min="4354" max="4354" width="48.6640625" style="326" customWidth="1"/>
    <col min="4355" max="4355" width="13.6640625" style="326" bestFit="1" customWidth="1"/>
    <col min="4356" max="4356" width="12.83203125" style="326" bestFit="1" customWidth="1"/>
    <col min="4357" max="4357" width="11.6640625" style="326" bestFit="1" customWidth="1"/>
    <col min="4358" max="4608" width="9.33203125" style="326"/>
    <col min="4609" max="4609" width="5.83203125" style="326" customWidth="1"/>
    <col min="4610" max="4610" width="48.6640625" style="326" customWidth="1"/>
    <col min="4611" max="4611" width="13.6640625" style="326" bestFit="1" customWidth="1"/>
    <col min="4612" max="4612" width="12.83203125" style="326" bestFit="1" customWidth="1"/>
    <col min="4613" max="4613" width="11.6640625" style="326" bestFit="1" customWidth="1"/>
    <col min="4614" max="4864" width="9.33203125" style="326"/>
    <col min="4865" max="4865" width="5.83203125" style="326" customWidth="1"/>
    <col min="4866" max="4866" width="48.6640625" style="326" customWidth="1"/>
    <col min="4867" max="4867" width="13.6640625" style="326" bestFit="1" customWidth="1"/>
    <col min="4868" max="4868" width="12.83203125" style="326" bestFit="1" customWidth="1"/>
    <col min="4869" max="4869" width="11.6640625" style="326" bestFit="1" customWidth="1"/>
    <col min="4870" max="5120" width="9.33203125" style="326"/>
    <col min="5121" max="5121" width="5.83203125" style="326" customWidth="1"/>
    <col min="5122" max="5122" width="48.6640625" style="326" customWidth="1"/>
    <col min="5123" max="5123" width="13.6640625" style="326" bestFit="1" customWidth="1"/>
    <col min="5124" max="5124" width="12.83203125" style="326" bestFit="1" customWidth="1"/>
    <col min="5125" max="5125" width="11.6640625" style="326" bestFit="1" customWidth="1"/>
    <col min="5126" max="5376" width="9.33203125" style="326"/>
    <col min="5377" max="5377" width="5.83203125" style="326" customWidth="1"/>
    <col min="5378" max="5378" width="48.6640625" style="326" customWidth="1"/>
    <col min="5379" max="5379" width="13.6640625" style="326" bestFit="1" customWidth="1"/>
    <col min="5380" max="5380" width="12.83203125" style="326" bestFit="1" customWidth="1"/>
    <col min="5381" max="5381" width="11.6640625" style="326" bestFit="1" customWidth="1"/>
    <col min="5382" max="5632" width="9.33203125" style="326"/>
    <col min="5633" max="5633" width="5.83203125" style="326" customWidth="1"/>
    <col min="5634" max="5634" width="48.6640625" style="326" customWidth="1"/>
    <col min="5635" max="5635" width="13.6640625" style="326" bestFit="1" customWidth="1"/>
    <col min="5636" max="5636" width="12.83203125" style="326" bestFit="1" customWidth="1"/>
    <col min="5637" max="5637" width="11.6640625" style="326" bestFit="1" customWidth="1"/>
    <col min="5638" max="5888" width="9.33203125" style="326"/>
    <col min="5889" max="5889" width="5.83203125" style="326" customWidth="1"/>
    <col min="5890" max="5890" width="48.6640625" style="326" customWidth="1"/>
    <col min="5891" max="5891" width="13.6640625" style="326" bestFit="1" customWidth="1"/>
    <col min="5892" max="5892" width="12.83203125" style="326" bestFit="1" customWidth="1"/>
    <col min="5893" max="5893" width="11.6640625" style="326" bestFit="1" customWidth="1"/>
    <col min="5894" max="6144" width="9.33203125" style="326"/>
    <col min="6145" max="6145" width="5.83203125" style="326" customWidth="1"/>
    <col min="6146" max="6146" width="48.6640625" style="326" customWidth="1"/>
    <col min="6147" max="6147" width="13.6640625" style="326" bestFit="1" customWidth="1"/>
    <col min="6148" max="6148" width="12.83203125" style="326" bestFit="1" customWidth="1"/>
    <col min="6149" max="6149" width="11.6640625" style="326" bestFit="1" customWidth="1"/>
    <col min="6150" max="6400" width="9.33203125" style="326"/>
    <col min="6401" max="6401" width="5.83203125" style="326" customWidth="1"/>
    <col min="6402" max="6402" width="48.6640625" style="326" customWidth="1"/>
    <col min="6403" max="6403" width="13.6640625" style="326" bestFit="1" customWidth="1"/>
    <col min="6404" max="6404" width="12.83203125" style="326" bestFit="1" customWidth="1"/>
    <col min="6405" max="6405" width="11.6640625" style="326" bestFit="1" customWidth="1"/>
    <col min="6406" max="6656" width="9.33203125" style="326"/>
    <col min="6657" max="6657" width="5.83203125" style="326" customWidth="1"/>
    <col min="6658" max="6658" width="48.6640625" style="326" customWidth="1"/>
    <col min="6659" max="6659" width="13.6640625" style="326" bestFit="1" customWidth="1"/>
    <col min="6660" max="6660" width="12.83203125" style="326" bestFit="1" customWidth="1"/>
    <col min="6661" max="6661" width="11.6640625" style="326" bestFit="1" customWidth="1"/>
    <col min="6662" max="6912" width="9.33203125" style="326"/>
    <col min="6913" max="6913" width="5.83203125" style="326" customWidth="1"/>
    <col min="6914" max="6914" width="48.6640625" style="326" customWidth="1"/>
    <col min="6915" max="6915" width="13.6640625" style="326" bestFit="1" customWidth="1"/>
    <col min="6916" max="6916" width="12.83203125" style="326" bestFit="1" customWidth="1"/>
    <col min="6917" max="6917" width="11.6640625" style="326" bestFit="1" customWidth="1"/>
    <col min="6918" max="7168" width="9.33203125" style="326"/>
    <col min="7169" max="7169" width="5.83203125" style="326" customWidth="1"/>
    <col min="7170" max="7170" width="48.6640625" style="326" customWidth="1"/>
    <col min="7171" max="7171" width="13.6640625" style="326" bestFit="1" customWidth="1"/>
    <col min="7172" max="7172" width="12.83203125" style="326" bestFit="1" customWidth="1"/>
    <col min="7173" max="7173" width="11.6640625" style="326" bestFit="1" customWidth="1"/>
    <col min="7174" max="7424" width="9.33203125" style="326"/>
    <col min="7425" max="7425" width="5.83203125" style="326" customWidth="1"/>
    <col min="7426" max="7426" width="48.6640625" style="326" customWidth="1"/>
    <col min="7427" max="7427" width="13.6640625" style="326" bestFit="1" customWidth="1"/>
    <col min="7428" max="7428" width="12.83203125" style="326" bestFit="1" customWidth="1"/>
    <col min="7429" max="7429" width="11.6640625" style="326" bestFit="1" customWidth="1"/>
    <col min="7430" max="7680" width="9.33203125" style="326"/>
    <col min="7681" max="7681" width="5.83203125" style="326" customWidth="1"/>
    <col min="7682" max="7682" width="48.6640625" style="326" customWidth="1"/>
    <col min="7683" max="7683" width="13.6640625" style="326" bestFit="1" customWidth="1"/>
    <col min="7684" max="7684" width="12.83203125" style="326" bestFit="1" customWidth="1"/>
    <col min="7685" max="7685" width="11.6640625" style="326" bestFit="1" customWidth="1"/>
    <col min="7686" max="7936" width="9.33203125" style="326"/>
    <col min="7937" max="7937" width="5.83203125" style="326" customWidth="1"/>
    <col min="7938" max="7938" width="48.6640625" style="326" customWidth="1"/>
    <col min="7939" max="7939" width="13.6640625" style="326" bestFit="1" customWidth="1"/>
    <col min="7940" max="7940" width="12.83203125" style="326" bestFit="1" customWidth="1"/>
    <col min="7941" max="7941" width="11.6640625" style="326" bestFit="1" customWidth="1"/>
    <col min="7942" max="8192" width="9.33203125" style="326"/>
    <col min="8193" max="8193" width="5.83203125" style="326" customWidth="1"/>
    <col min="8194" max="8194" width="48.6640625" style="326" customWidth="1"/>
    <col min="8195" max="8195" width="13.6640625" style="326" bestFit="1" customWidth="1"/>
    <col min="8196" max="8196" width="12.83203125" style="326" bestFit="1" customWidth="1"/>
    <col min="8197" max="8197" width="11.6640625" style="326" bestFit="1" customWidth="1"/>
    <col min="8198" max="8448" width="9.33203125" style="326"/>
    <col min="8449" max="8449" width="5.83203125" style="326" customWidth="1"/>
    <col min="8450" max="8450" width="48.6640625" style="326" customWidth="1"/>
    <col min="8451" max="8451" width="13.6640625" style="326" bestFit="1" customWidth="1"/>
    <col min="8452" max="8452" width="12.83203125" style="326" bestFit="1" customWidth="1"/>
    <col min="8453" max="8453" width="11.6640625" style="326" bestFit="1" customWidth="1"/>
    <col min="8454" max="8704" width="9.33203125" style="326"/>
    <col min="8705" max="8705" width="5.83203125" style="326" customWidth="1"/>
    <col min="8706" max="8706" width="48.6640625" style="326" customWidth="1"/>
    <col min="8707" max="8707" width="13.6640625" style="326" bestFit="1" customWidth="1"/>
    <col min="8708" max="8708" width="12.83203125" style="326" bestFit="1" customWidth="1"/>
    <col min="8709" max="8709" width="11.6640625" style="326" bestFit="1" customWidth="1"/>
    <col min="8710" max="8960" width="9.33203125" style="326"/>
    <col min="8961" max="8961" width="5.83203125" style="326" customWidth="1"/>
    <col min="8962" max="8962" width="48.6640625" style="326" customWidth="1"/>
    <col min="8963" max="8963" width="13.6640625" style="326" bestFit="1" customWidth="1"/>
    <col min="8964" max="8964" width="12.83203125" style="326" bestFit="1" customWidth="1"/>
    <col min="8965" max="8965" width="11.6640625" style="326" bestFit="1" customWidth="1"/>
    <col min="8966" max="9216" width="9.33203125" style="326"/>
    <col min="9217" max="9217" width="5.83203125" style="326" customWidth="1"/>
    <col min="9218" max="9218" width="48.6640625" style="326" customWidth="1"/>
    <col min="9219" max="9219" width="13.6640625" style="326" bestFit="1" customWidth="1"/>
    <col min="9220" max="9220" width="12.83203125" style="326" bestFit="1" customWidth="1"/>
    <col min="9221" max="9221" width="11.6640625" style="326" bestFit="1" customWidth="1"/>
    <col min="9222" max="9472" width="9.33203125" style="326"/>
    <col min="9473" max="9473" width="5.83203125" style="326" customWidth="1"/>
    <col min="9474" max="9474" width="48.6640625" style="326" customWidth="1"/>
    <col min="9475" max="9475" width="13.6640625" style="326" bestFit="1" customWidth="1"/>
    <col min="9476" max="9476" width="12.83203125" style="326" bestFit="1" customWidth="1"/>
    <col min="9477" max="9477" width="11.6640625" style="326" bestFit="1" customWidth="1"/>
    <col min="9478" max="9728" width="9.33203125" style="326"/>
    <col min="9729" max="9729" width="5.83203125" style="326" customWidth="1"/>
    <col min="9730" max="9730" width="48.6640625" style="326" customWidth="1"/>
    <col min="9731" max="9731" width="13.6640625" style="326" bestFit="1" customWidth="1"/>
    <col min="9732" max="9732" width="12.83203125" style="326" bestFit="1" customWidth="1"/>
    <col min="9733" max="9733" width="11.6640625" style="326" bestFit="1" customWidth="1"/>
    <col min="9734" max="9984" width="9.33203125" style="326"/>
    <col min="9985" max="9985" width="5.83203125" style="326" customWidth="1"/>
    <col min="9986" max="9986" width="48.6640625" style="326" customWidth="1"/>
    <col min="9987" max="9987" width="13.6640625" style="326" bestFit="1" customWidth="1"/>
    <col min="9988" max="9988" width="12.83203125" style="326" bestFit="1" customWidth="1"/>
    <col min="9989" max="9989" width="11.6640625" style="326" bestFit="1" customWidth="1"/>
    <col min="9990" max="10240" width="9.33203125" style="326"/>
    <col min="10241" max="10241" width="5.83203125" style="326" customWidth="1"/>
    <col min="10242" max="10242" width="48.6640625" style="326" customWidth="1"/>
    <col min="10243" max="10243" width="13.6640625" style="326" bestFit="1" customWidth="1"/>
    <col min="10244" max="10244" width="12.83203125" style="326" bestFit="1" customWidth="1"/>
    <col min="10245" max="10245" width="11.6640625" style="326" bestFit="1" customWidth="1"/>
    <col min="10246" max="10496" width="9.33203125" style="326"/>
    <col min="10497" max="10497" width="5.83203125" style="326" customWidth="1"/>
    <col min="10498" max="10498" width="48.6640625" style="326" customWidth="1"/>
    <col min="10499" max="10499" width="13.6640625" style="326" bestFit="1" customWidth="1"/>
    <col min="10500" max="10500" width="12.83203125" style="326" bestFit="1" customWidth="1"/>
    <col min="10501" max="10501" width="11.6640625" style="326" bestFit="1" customWidth="1"/>
    <col min="10502" max="10752" width="9.33203125" style="326"/>
    <col min="10753" max="10753" width="5.83203125" style="326" customWidth="1"/>
    <col min="10754" max="10754" width="48.6640625" style="326" customWidth="1"/>
    <col min="10755" max="10755" width="13.6640625" style="326" bestFit="1" customWidth="1"/>
    <col min="10756" max="10756" width="12.83203125" style="326" bestFit="1" customWidth="1"/>
    <col min="10757" max="10757" width="11.6640625" style="326" bestFit="1" customWidth="1"/>
    <col min="10758" max="11008" width="9.33203125" style="326"/>
    <col min="11009" max="11009" width="5.83203125" style="326" customWidth="1"/>
    <col min="11010" max="11010" width="48.6640625" style="326" customWidth="1"/>
    <col min="11011" max="11011" width="13.6640625" style="326" bestFit="1" customWidth="1"/>
    <col min="11012" max="11012" width="12.83203125" style="326" bestFit="1" customWidth="1"/>
    <col min="11013" max="11013" width="11.6640625" style="326" bestFit="1" customWidth="1"/>
    <col min="11014" max="11264" width="9.33203125" style="326"/>
    <col min="11265" max="11265" width="5.83203125" style="326" customWidth="1"/>
    <col min="11266" max="11266" width="48.6640625" style="326" customWidth="1"/>
    <col min="11267" max="11267" width="13.6640625" style="326" bestFit="1" customWidth="1"/>
    <col min="11268" max="11268" width="12.83203125" style="326" bestFit="1" customWidth="1"/>
    <col min="11269" max="11269" width="11.6640625" style="326" bestFit="1" customWidth="1"/>
    <col min="11270" max="11520" width="9.33203125" style="326"/>
    <col min="11521" max="11521" width="5.83203125" style="326" customWidth="1"/>
    <col min="11522" max="11522" width="48.6640625" style="326" customWidth="1"/>
    <col min="11523" max="11523" width="13.6640625" style="326" bestFit="1" customWidth="1"/>
    <col min="11524" max="11524" width="12.83203125" style="326" bestFit="1" customWidth="1"/>
    <col min="11525" max="11525" width="11.6640625" style="326" bestFit="1" customWidth="1"/>
    <col min="11526" max="11776" width="9.33203125" style="326"/>
    <col min="11777" max="11777" width="5.83203125" style="326" customWidth="1"/>
    <col min="11778" max="11778" width="48.6640625" style="326" customWidth="1"/>
    <col min="11779" max="11779" width="13.6640625" style="326" bestFit="1" customWidth="1"/>
    <col min="11780" max="11780" width="12.83203125" style="326" bestFit="1" customWidth="1"/>
    <col min="11781" max="11781" width="11.6640625" style="326" bestFit="1" customWidth="1"/>
    <col min="11782" max="12032" width="9.33203125" style="326"/>
    <col min="12033" max="12033" width="5.83203125" style="326" customWidth="1"/>
    <col min="12034" max="12034" width="48.6640625" style="326" customWidth="1"/>
    <col min="12035" max="12035" width="13.6640625" style="326" bestFit="1" customWidth="1"/>
    <col min="12036" max="12036" width="12.83203125" style="326" bestFit="1" customWidth="1"/>
    <col min="12037" max="12037" width="11.6640625" style="326" bestFit="1" customWidth="1"/>
    <col min="12038" max="12288" width="9.33203125" style="326"/>
    <col min="12289" max="12289" width="5.83203125" style="326" customWidth="1"/>
    <col min="12290" max="12290" width="48.6640625" style="326" customWidth="1"/>
    <col min="12291" max="12291" width="13.6640625" style="326" bestFit="1" customWidth="1"/>
    <col min="12292" max="12292" width="12.83203125" style="326" bestFit="1" customWidth="1"/>
    <col min="12293" max="12293" width="11.6640625" style="326" bestFit="1" customWidth="1"/>
    <col min="12294" max="12544" width="9.33203125" style="326"/>
    <col min="12545" max="12545" width="5.83203125" style="326" customWidth="1"/>
    <col min="12546" max="12546" width="48.6640625" style="326" customWidth="1"/>
    <col min="12547" max="12547" width="13.6640625" style="326" bestFit="1" customWidth="1"/>
    <col min="12548" max="12548" width="12.83203125" style="326" bestFit="1" customWidth="1"/>
    <col min="12549" max="12549" width="11.6640625" style="326" bestFit="1" customWidth="1"/>
    <col min="12550" max="12800" width="9.33203125" style="326"/>
    <col min="12801" max="12801" width="5.83203125" style="326" customWidth="1"/>
    <col min="12802" max="12802" width="48.6640625" style="326" customWidth="1"/>
    <col min="12803" max="12803" width="13.6640625" style="326" bestFit="1" customWidth="1"/>
    <col min="12804" max="12804" width="12.83203125" style="326" bestFit="1" customWidth="1"/>
    <col min="12805" max="12805" width="11.6640625" style="326" bestFit="1" customWidth="1"/>
    <col min="12806" max="13056" width="9.33203125" style="326"/>
    <col min="13057" max="13057" width="5.83203125" style="326" customWidth="1"/>
    <col min="13058" max="13058" width="48.6640625" style="326" customWidth="1"/>
    <col min="13059" max="13059" width="13.6640625" style="326" bestFit="1" customWidth="1"/>
    <col min="13060" max="13060" width="12.83203125" style="326" bestFit="1" customWidth="1"/>
    <col min="13061" max="13061" width="11.6640625" style="326" bestFit="1" customWidth="1"/>
    <col min="13062" max="13312" width="9.33203125" style="326"/>
    <col min="13313" max="13313" width="5.83203125" style="326" customWidth="1"/>
    <col min="13314" max="13314" width="48.6640625" style="326" customWidth="1"/>
    <col min="13315" max="13315" width="13.6640625" style="326" bestFit="1" customWidth="1"/>
    <col min="13316" max="13316" width="12.83203125" style="326" bestFit="1" customWidth="1"/>
    <col min="13317" max="13317" width="11.6640625" style="326" bestFit="1" customWidth="1"/>
    <col min="13318" max="13568" width="9.33203125" style="326"/>
    <col min="13569" max="13569" width="5.83203125" style="326" customWidth="1"/>
    <col min="13570" max="13570" width="48.6640625" style="326" customWidth="1"/>
    <col min="13571" max="13571" width="13.6640625" style="326" bestFit="1" customWidth="1"/>
    <col min="13572" max="13572" width="12.83203125" style="326" bestFit="1" customWidth="1"/>
    <col min="13573" max="13573" width="11.6640625" style="326" bestFit="1" customWidth="1"/>
    <col min="13574" max="13824" width="9.33203125" style="326"/>
    <col min="13825" max="13825" width="5.83203125" style="326" customWidth="1"/>
    <col min="13826" max="13826" width="48.6640625" style="326" customWidth="1"/>
    <col min="13827" max="13827" width="13.6640625" style="326" bestFit="1" customWidth="1"/>
    <col min="13828" max="13828" width="12.83203125" style="326" bestFit="1" customWidth="1"/>
    <col min="13829" max="13829" width="11.6640625" style="326" bestFit="1" customWidth="1"/>
    <col min="13830" max="14080" width="9.33203125" style="326"/>
    <col min="14081" max="14081" width="5.83203125" style="326" customWidth="1"/>
    <col min="14082" max="14082" width="48.6640625" style="326" customWidth="1"/>
    <col min="14083" max="14083" width="13.6640625" style="326" bestFit="1" customWidth="1"/>
    <col min="14084" max="14084" width="12.83203125" style="326" bestFit="1" customWidth="1"/>
    <col min="14085" max="14085" width="11.6640625" style="326" bestFit="1" customWidth="1"/>
    <col min="14086" max="14336" width="9.33203125" style="326"/>
    <col min="14337" max="14337" width="5.83203125" style="326" customWidth="1"/>
    <col min="14338" max="14338" width="48.6640625" style="326" customWidth="1"/>
    <col min="14339" max="14339" width="13.6640625" style="326" bestFit="1" customWidth="1"/>
    <col min="14340" max="14340" width="12.83203125" style="326" bestFit="1" customWidth="1"/>
    <col min="14341" max="14341" width="11.6640625" style="326" bestFit="1" customWidth="1"/>
    <col min="14342" max="14592" width="9.33203125" style="326"/>
    <col min="14593" max="14593" width="5.83203125" style="326" customWidth="1"/>
    <col min="14594" max="14594" width="48.6640625" style="326" customWidth="1"/>
    <col min="14595" max="14595" width="13.6640625" style="326" bestFit="1" customWidth="1"/>
    <col min="14596" max="14596" width="12.83203125" style="326" bestFit="1" customWidth="1"/>
    <col min="14597" max="14597" width="11.6640625" style="326" bestFit="1" customWidth="1"/>
    <col min="14598" max="14848" width="9.33203125" style="326"/>
    <col min="14849" max="14849" width="5.83203125" style="326" customWidth="1"/>
    <col min="14850" max="14850" width="48.6640625" style="326" customWidth="1"/>
    <col min="14851" max="14851" width="13.6640625" style="326" bestFit="1" customWidth="1"/>
    <col min="14852" max="14852" width="12.83203125" style="326" bestFit="1" customWidth="1"/>
    <col min="14853" max="14853" width="11.6640625" style="326" bestFit="1" customWidth="1"/>
    <col min="14854" max="15104" width="9.33203125" style="326"/>
    <col min="15105" max="15105" width="5.83203125" style="326" customWidth="1"/>
    <col min="15106" max="15106" width="48.6640625" style="326" customWidth="1"/>
    <col min="15107" max="15107" width="13.6640625" style="326" bestFit="1" customWidth="1"/>
    <col min="15108" max="15108" width="12.83203125" style="326" bestFit="1" customWidth="1"/>
    <col min="15109" max="15109" width="11.6640625" style="326" bestFit="1" customWidth="1"/>
    <col min="15110" max="15360" width="9.33203125" style="326"/>
    <col min="15361" max="15361" width="5.83203125" style="326" customWidth="1"/>
    <col min="15362" max="15362" width="48.6640625" style="326" customWidth="1"/>
    <col min="15363" max="15363" width="13.6640625" style="326" bestFit="1" customWidth="1"/>
    <col min="15364" max="15364" width="12.83203125" style="326" bestFit="1" customWidth="1"/>
    <col min="15365" max="15365" width="11.6640625" style="326" bestFit="1" customWidth="1"/>
    <col min="15366" max="15616" width="9.33203125" style="326"/>
    <col min="15617" max="15617" width="5.83203125" style="326" customWidth="1"/>
    <col min="15618" max="15618" width="48.6640625" style="326" customWidth="1"/>
    <col min="15619" max="15619" width="13.6640625" style="326" bestFit="1" customWidth="1"/>
    <col min="15620" max="15620" width="12.83203125" style="326" bestFit="1" customWidth="1"/>
    <col min="15621" max="15621" width="11.6640625" style="326" bestFit="1" customWidth="1"/>
    <col min="15622" max="15872" width="9.33203125" style="326"/>
    <col min="15873" max="15873" width="5.83203125" style="326" customWidth="1"/>
    <col min="15874" max="15874" width="48.6640625" style="326" customWidth="1"/>
    <col min="15875" max="15875" width="13.6640625" style="326" bestFit="1" customWidth="1"/>
    <col min="15876" max="15876" width="12.83203125" style="326" bestFit="1" customWidth="1"/>
    <col min="15877" max="15877" width="11.6640625" style="326" bestFit="1" customWidth="1"/>
    <col min="15878" max="16128" width="9.33203125" style="326"/>
    <col min="16129" max="16129" width="5.83203125" style="326" customWidth="1"/>
    <col min="16130" max="16130" width="48.6640625" style="326" customWidth="1"/>
    <col min="16131" max="16131" width="13.6640625" style="326" bestFit="1" customWidth="1"/>
    <col min="16132" max="16132" width="12.83203125" style="326" bestFit="1" customWidth="1"/>
    <col min="16133" max="16133" width="11.6640625" style="326" bestFit="1" customWidth="1"/>
    <col min="16134" max="16384" width="9.33203125" style="326"/>
  </cols>
  <sheetData>
    <row r="1" spans="1:7" s="322" customFormat="1" ht="15.95" customHeight="1" x14ac:dyDescent="0.25">
      <c r="A1" s="511" t="s">
        <v>879</v>
      </c>
      <c r="B1" s="512"/>
      <c r="C1" s="512"/>
      <c r="D1" s="512"/>
      <c r="E1" s="512"/>
      <c r="F1" s="321"/>
    </row>
    <row r="2" spans="1:7" s="322" customFormat="1" ht="15.95" customHeight="1" x14ac:dyDescent="0.25">
      <c r="A2" s="323"/>
      <c r="B2" s="324"/>
      <c r="C2" s="324"/>
      <c r="D2" s="324"/>
      <c r="E2" s="324"/>
      <c r="F2" s="321"/>
    </row>
    <row r="3" spans="1:7" s="322" customFormat="1" ht="15.95" customHeight="1" x14ac:dyDescent="0.25">
      <c r="A3" s="323"/>
      <c r="B3" s="324"/>
      <c r="C3" s="324"/>
      <c r="D3" s="324"/>
      <c r="E3" s="324"/>
      <c r="F3" s="321"/>
    </row>
    <row r="5" spans="1:7" s="322" customFormat="1" ht="15.95" customHeight="1" x14ac:dyDescent="0.25">
      <c r="A5" s="513" t="s">
        <v>489</v>
      </c>
      <c r="B5" s="513"/>
      <c r="C5" s="513"/>
      <c r="D5" s="513"/>
      <c r="E5" s="513"/>
      <c r="F5" s="329"/>
      <c r="G5" s="329"/>
    </row>
    <row r="6" spans="1:7" s="322" customFormat="1" ht="15.95" customHeight="1" x14ac:dyDescent="0.25">
      <c r="A6" s="514" t="str">
        <f>'[2]Óvoda    7. sz. mell'!A2:F2</f>
        <v>2016.évi költségvetési beszámoló</v>
      </c>
      <c r="B6" s="514"/>
      <c r="C6" s="514"/>
      <c r="D6" s="514"/>
      <c r="E6" s="514"/>
      <c r="F6" s="329"/>
      <c r="G6" s="329"/>
    </row>
    <row r="7" spans="1:7" s="322" customFormat="1" ht="15.95" customHeight="1" x14ac:dyDescent="0.25">
      <c r="A7" s="330"/>
      <c r="B7" s="330"/>
      <c r="C7" s="330"/>
      <c r="D7" s="330"/>
      <c r="E7" s="330"/>
      <c r="F7" s="329"/>
      <c r="G7" s="329"/>
    </row>
    <row r="8" spans="1:7" s="322" customFormat="1" ht="15.95" customHeight="1" x14ac:dyDescent="0.25">
      <c r="A8" s="330"/>
      <c r="B8" s="330"/>
      <c r="C8" s="330"/>
      <c r="D8" s="330"/>
      <c r="E8" s="330"/>
      <c r="F8" s="329"/>
      <c r="G8" s="329"/>
    </row>
    <row r="9" spans="1:7" s="322" customFormat="1" ht="15.95" customHeight="1" x14ac:dyDescent="0.25">
      <c r="A9" s="323"/>
      <c r="B9" s="331"/>
      <c r="C9" s="331"/>
      <c r="D9" s="331"/>
      <c r="E9" s="331"/>
      <c r="F9" s="329"/>
      <c r="G9" s="329"/>
    </row>
    <row r="11" spans="1:7" ht="24.95" customHeight="1" x14ac:dyDescent="0.25">
      <c r="A11" s="515" t="s">
        <v>490</v>
      </c>
      <c r="B11" s="516"/>
      <c r="C11" s="332" t="s">
        <v>458</v>
      </c>
      <c r="D11" s="332" t="s">
        <v>491</v>
      </c>
      <c r="E11" s="333" t="s">
        <v>492</v>
      </c>
    </row>
    <row r="12" spans="1:7" s="331" customFormat="1" ht="24.95" customHeight="1" x14ac:dyDescent="0.25">
      <c r="A12" s="517"/>
      <c r="B12" s="518"/>
      <c r="C12" s="332" t="s">
        <v>9</v>
      </c>
      <c r="D12" s="521" t="s">
        <v>10</v>
      </c>
      <c r="E12" s="522"/>
    </row>
    <row r="13" spans="1:7" s="331" customFormat="1" ht="24.95" customHeight="1" x14ac:dyDescent="0.25">
      <c r="A13" s="519"/>
      <c r="B13" s="520"/>
      <c r="C13" s="332" t="s">
        <v>13</v>
      </c>
      <c r="D13" s="332" t="s">
        <v>493</v>
      </c>
      <c r="E13" s="333" t="s">
        <v>494</v>
      </c>
    </row>
    <row r="14" spans="1:7" s="331" customFormat="1" ht="24.95" customHeight="1" x14ac:dyDescent="0.25">
      <c r="A14" s="334" t="s">
        <v>14</v>
      </c>
      <c r="B14" s="335" t="s">
        <v>495</v>
      </c>
      <c r="C14" s="332">
        <v>280000</v>
      </c>
      <c r="D14" s="332">
        <v>280000</v>
      </c>
      <c r="E14" s="333">
        <f>D14/C14</f>
        <v>1</v>
      </c>
    </row>
    <row r="15" spans="1:7" s="331" customFormat="1" ht="24.95" customHeight="1" x14ac:dyDescent="0.25">
      <c r="A15" s="334" t="s">
        <v>27</v>
      </c>
      <c r="B15" s="334" t="s">
        <v>496</v>
      </c>
      <c r="C15" s="336">
        <v>280000</v>
      </c>
      <c r="D15" s="336">
        <v>280000</v>
      </c>
      <c r="E15" s="337">
        <f>D15/C15</f>
        <v>1</v>
      </c>
    </row>
    <row r="16" spans="1:7" s="331" customFormat="1" ht="24.95" customHeight="1" x14ac:dyDescent="0.25">
      <c r="A16" s="334"/>
      <c r="B16" s="334"/>
      <c r="C16" s="332"/>
      <c r="D16" s="332"/>
      <c r="E16" s="333"/>
    </row>
    <row r="17" spans="1:5" s="322" customFormat="1" ht="24.95" customHeight="1" x14ac:dyDescent="0.25">
      <c r="A17" s="338" t="s">
        <v>40</v>
      </c>
      <c r="B17" s="339" t="s">
        <v>497</v>
      </c>
      <c r="C17" s="340">
        <f>C18</f>
        <v>8105336</v>
      </c>
      <c r="D17" s="340">
        <f>D18</f>
        <v>8105336</v>
      </c>
      <c r="E17" s="341">
        <f>D17/C13:C17</f>
        <v>1</v>
      </c>
    </row>
    <row r="18" spans="1:5" ht="24.95" customHeight="1" x14ac:dyDescent="0.25">
      <c r="A18" s="338" t="s">
        <v>236</v>
      </c>
      <c r="B18" s="342" t="s">
        <v>498</v>
      </c>
      <c r="C18" s="343">
        <v>8105336</v>
      </c>
      <c r="D18" s="343">
        <v>8105336</v>
      </c>
      <c r="E18" s="431">
        <f>D18/C14:C18</f>
        <v>1</v>
      </c>
    </row>
    <row r="19" spans="1:5" s="322" customFormat="1" ht="24.95" customHeight="1" x14ac:dyDescent="0.25">
      <c r="A19" s="344" t="s">
        <v>70</v>
      </c>
      <c r="B19" s="345" t="s">
        <v>499</v>
      </c>
      <c r="C19" s="346">
        <f>C17+C14</f>
        <v>8385336</v>
      </c>
      <c r="D19" s="346">
        <f>D17+D14</f>
        <v>8385336</v>
      </c>
      <c r="E19" s="347">
        <f>D19/C15:C19</f>
        <v>1</v>
      </c>
    </row>
  </sheetData>
  <mergeCells count="5">
    <mergeCell ref="A1:E1"/>
    <mergeCell ref="A5:E5"/>
    <mergeCell ref="A6:E6"/>
    <mergeCell ref="A11:B13"/>
    <mergeCell ref="D12:E12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J12" sqref="J12"/>
    </sheetView>
  </sheetViews>
  <sheetFormatPr defaultRowHeight="15.75" x14ac:dyDescent="0.25"/>
  <cols>
    <col min="1" max="1" width="9.33203125" style="353"/>
    <col min="2" max="2" width="71.5" style="354" customWidth="1"/>
    <col min="3" max="3" width="16.5" style="355" customWidth="1"/>
    <col min="4" max="257" width="9.33203125" style="354"/>
    <col min="258" max="258" width="71.5" style="354" customWidth="1"/>
    <col min="259" max="259" width="16.5" style="354" customWidth="1"/>
    <col min="260" max="513" width="9.33203125" style="354"/>
    <col min="514" max="514" width="71.5" style="354" customWidth="1"/>
    <col min="515" max="515" width="16.5" style="354" customWidth="1"/>
    <col min="516" max="769" width="9.33203125" style="354"/>
    <col min="770" max="770" width="71.5" style="354" customWidth="1"/>
    <col min="771" max="771" width="16.5" style="354" customWidth="1"/>
    <col min="772" max="1025" width="9.33203125" style="354"/>
    <col min="1026" max="1026" width="71.5" style="354" customWidth="1"/>
    <col min="1027" max="1027" width="16.5" style="354" customWidth="1"/>
    <col min="1028" max="1281" width="9.33203125" style="354"/>
    <col min="1282" max="1282" width="71.5" style="354" customWidth="1"/>
    <col min="1283" max="1283" width="16.5" style="354" customWidth="1"/>
    <col min="1284" max="1537" width="9.33203125" style="354"/>
    <col min="1538" max="1538" width="71.5" style="354" customWidth="1"/>
    <col min="1539" max="1539" width="16.5" style="354" customWidth="1"/>
    <col min="1540" max="1793" width="9.33203125" style="354"/>
    <col min="1794" max="1794" width="71.5" style="354" customWidth="1"/>
    <col min="1795" max="1795" width="16.5" style="354" customWidth="1"/>
    <col min="1796" max="2049" width="9.33203125" style="354"/>
    <col min="2050" max="2050" width="71.5" style="354" customWidth="1"/>
    <col min="2051" max="2051" width="16.5" style="354" customWidth="1"/>
    <col min="2052" max="2305" width="9.33203125" style="354"/>
    <col min="2306" max="2306" width="71.5" style="354" customWidth="1"/>
    <col min="2307" max="2307" width="16.5" style="354" customWidth="1"/>
    <col min="2308" max="2561" width="9.33203125" style="354"/>
    <col min="2562" max="2562" width="71.5" style="354" customWidth="1"/>
    <col min="2563" max="2563" width="16.5" style="354" customWidth="1"/>
    <col min="2564" max="2817" width="9.33203125" style="354"/>
    <col min="2818" max="2818" width="71.5" style="354" customWidth="1"/>
    <col min="2819" max="2819" width="16.5" style="354" customWidth="1"/>
    <col min="2820" max="3073" width="9.33203125" style="354"/>
    <col min="3074" max="3074" width="71.5" style="354" customWidth="1"/>
    <col min="3075" max="3075" width="16.5" style="354" customWidth="1"/>
    <col min="3076" max="3329" width="9.33203125" style="354"/>
    <col min="3330" max="3330" width="71.5" style="354" customWidth="1"/>
    <col min="3331" max="3331" width="16.5" style="354" customWidth="1"/>
    <col min="3332" max="3585" width="9.33203125" style="354"/>
    <col min="3586" max="3586" width="71.5" style="354" customWidth="1"/>
    <col min="3587" max="3587" width="16.5" style="354" customWidth="1"/>
    <col min="3588" max="3841" width="9.33203125" style="354"/>
    <col min="3842" max="3842" width="71.5" style="354" customWidth="1"/>
    <col min="3843" max="3843" width="16.5" style="354" customWidth="1"/>
    <col min="3844" max="4097" width="9.33203125" style="354"/>
    <col min="4098" max="4098" width="71.5" style="354" customWidth="1"/>
    <col min="4099" max="4099" width="16.5" style="354" customWidth="1"/>
    <col min="4100" max="4353" width="9.33203125" style="354"/>
    <col min="4354" max="4354" width="71.5" style="354" customWidth="1"/>
    <col min="4355" max="4355" width="16.5" style="354" customWidth="1"/>
    <col min="4356" max="4609" width="9.33203125" style="354"/>
    <col min="4610" max="4610" width="71.5" style="354" customWidth="1"/>
    <col min="4611" max="4611" width="16.5" style="354" customWidth="1"/>
    <col min="4612" max="4865" width="9.33203125" style="354"/>
    <col min="4866" max="4866" width="71.5" style="354" customWidth="1"/>
    <col min="4867" max="4867" width="16.5" style="354" customWidth="1"/>
    <col min="4868" max="5121" width="9.33203125" style="354"/>
    <col min="5122" max="5122" width="71.5" style="354" customWidth="1"/>
    <col min="5123" max="5123" width="16.5" style="354" customWidth="1"/>
    <col min="5124" max="5377" width="9.33203125" style="354"/>
    <col min="5378" max="5378" width="71.5" style="354" customWidth="1"/>
    <col min="5379" max="5379" width="16.5" style="354" customWidth="1"/>
    <col min="5380" max="5633" width="9.33203125" style="354"/>
    <col min="5634" max="5634" width="71.5" style="354" customWidth="1"/>
    <col min="5635" max="5635" width="16.5" style="354" customWidth="1"/>
    <col min="5636" max="5889" width="9.33203125" style="354"/>
    <col min="5890" max="5890" width="71.5" style="354" customWidth="1"/>
    <col min="5891" max="5891" width="16.5" style="354" customWidth="1"/>
    <col min="5892" max="6145" width="9.33203125" style="354"/>
    <col min="6146" max="6146" width="71.5" style="354" customWidth="1"/>
    <col min="6147" max="6147" width="16.5" style="354" customWidth="1"/>
    <col min="6148" max="6401" width="9.33203125" style="354"/>
    <col min="6402" max="6402" width="71.5" style="354" customWidth="1"/>
    <col min="6403" max="6403" width="16.5" style="354" customWidth="1"/>
    <col min="6404" max="6657" width="9.33203125" style="354"/>
    <col min="6658" max="6658" width="71.5" style="354" customWidth="1"/>
    <col min="6659" max="6659" width="16.5" style="354" customWidth="1"/>
    <col min="6660" max="6913" width="9.33203125" style="354"/>
    <col min="6914" max="6914" width="71.5" style="354" customWidth="1"/>
    <col min="6915" max="6915" width="16.5" style="354" customWidth="1"/>
    <col min="6916" max="7169" width="9.33203125" style="354"/>
    <col min="7170" max="7170" width="71.5" style="354" customWidth="1"/>
    <col min="7171" max="7171" width="16.5" style="354" customWidth="1"/>
    <col min="7172" max="7425" width="9.33203125" style="354"/>
    <col min="7426" max="7426" width="71.5" style="354" customWidth="1"/>
    <col min="7427" max="7427" width="16.5" style="354" customWidth="1"/>
    <col min="7428" max="7681" width="9.33203125" style="354"/>
    <col min="7682" max="7682" width="71.5" style="354" customWidth="1"/>
    <col min="7683" max="7683" width="16.5" style="354" customWidth="1"/>
    <col min="7684" max="7937" width="9.33203125" style="354"/>
    <col min="7938" max="7938" width="71.5" style="354" customWidth="1"/>
    <col min="7939" max="7939" width="16.5" style="354" customWidth="1"/>
    <col min="7940" max="8193" width="9.33203125" style="354"/>
    <col min="8194" max="8194" width="71.5" style="354" customWidth="1"/>
    <col min="8195" max="8195" width="16.5" style="354" customWidth="1"/>
    <col min="8196" max="8449" width="9.33203125" style="354"/>
    <col min="8450" max="8450" width="71.5" style="354" customWidth="1"/>
    <col min="8451" max="8451" width="16.5" style="354" customWidth="1"/>
    <col min="8452" max="8705" width="9.33203125" style="354"/>
    <col min="8706" max="8706" width="71.5" style="354" customWidth="1"/>
    <col min="8707" max="8707" width="16.5" style="354" customWidth="1"/>
    <col min="8708" max="8961" width="9.33203125" style="354"/>
    <col min="8962" max="8962" width="71.5" style="354" customWidth="1"/>
    <col min="8963" max="8963" width="16.5" style="354" customWidth="1"/>
    <col min="8964" max="9217" width="9.33203125" style="354"/>
    <col min="9218" max="9218" width="71.5" style="354" customWidth="1"/>
    <col min="9219" max="9219" width="16.5" style="354" customWidth="1"/>
    <col min="9220" max="9473" width="9.33203125" style="354"/>
    <col min="9474" max="9474" width="71.5" style="354" customWidth="1"/>
    <col min="9475" max="9475" width="16.5" style="354" customWidth="1"/>
    <col min="9476" max="9729" width="9.33203125" style="354"/>
    <col min="9730" max="9730" width="71.5" style="354" customWidth="1"/>
    <col min="9731" max="9731" width="16.5" style="354" customWidth="1"/>
    <col min="9732" max="9985" width="9.33203125" style="354"/>
    <col min="9986" max="9986" width="71.5" style="354" customWidth="1"/>
    <col min="9987" max="9987" width="16.5" style="354" customWidth="1"/>
    <col min="9988" max="10241" width="9.33203125" style="354"/>
    <col min="10242" max="10242" width="71.5" style="354" customWidth="1"/>
    <col min="10243" max="10243" width="16.5" style="354" customWidth="1"/>
    <col min="10244" max="10497" width="9.33203125" style="354"/>
    <col min="10498" max="10498" width="71.5" style="354" customWidth="1"/>
    <col min="10499" max="10499" width="16.5" style="354" customWidth="1"/>
    <col min="10500" max="10753" width="9.33203125" style="354"/>
    <col min="10754" max="10754" width="71.5" style="354" customWidth="1"/>
    <col min="10755" max="10755" width="16.5" style="354" customWidth="1"/>
    <col min="10756" max="11009" width="9.33203125" style="354"/>
    <col min="11010" max="11010" width="71.5" style="354" customWidth="1"/>
    <col min="11011" max="11011" width="16.5" style="354" customWidth="1"/>
    <col min="11012" max="11265" width="9.33203125" style="354"/>
    <col min="11266" max="11266" width="71.5" style="354" customWidth="1"/>
    <col min="11267" max="11267" width="16.5" style="354" customWidth="1"/>
    <col min="11268" max="11521" width="9.33203125" style="354"/>
    <col min="11522" max="11522" width="71.5" style="354" customWidth="1"/>
    <col min="11523" max="11523" width="16.5" style="354" customWidth="1"/>
    <col min="11524" max="11777" width="9.33203125" style="354"/>
    <col min="11778" max="11778" width="71.5" style="354" customWidth="1"/>
    <col min="11779" max="11779" width="16.5" style="354" customWidth="1"/>
    <col min="11780" max="12033" width="9.33203125" style="354"/>
    <col min="12034" max="12034" width="71.5" style="354" customWidth="1"/>
    <col min="12035" max="12035" width="16.5" style="354" customWidth="1"/>
    <col min="12036" max="12289" width="9.33203125" style="354"/>
    <col min="12290" max="12290" width="71.5" style="354" customWidth="1"/>
    <col min="12291" max="12291" width="16.5" style="354" customWidth="1"/>
    <col min="12292" max="12545" width="9.33203125" style="354"/>
    <col min="12546" max="12546" width="71.5" style="354" customWidth="1"/>
    <col min="12547" max="12547" width="16.5" style="354" customWidth="1"/>
    <col min="12548" max="12801" width="9.33203125" style="354"/>
    <col min="12802" max="12802" width="71.5" style="354" customWidth="1"/>
    <col min="12803" max="12803" width="16.5" style="354" customWidth="1"/>
    <col min="12804" max="13057" width="9.33203125" style="354"/>
    <col min="13058" max="13058" width="71.5" style="354" customWidth="1"/>
    <col min="13059" max="13059" width="16.5" style="354" customWidth="1"/>
    <col min="13060" max="13313" width="9.33203125" style="354"/>
    <col min="13314" max="13314" width="71.5" style="354" customWidth="1"/>
    <col min="13315" max="13315" width="16.5" style="354" customWidth="1"/>
    <col min="13316" max="13569" width="9.33203125" style="354"/>
    <col min="13570" max="13570" width="71.5" style="354" customWidth="1"/>
    <col min="13571" max="13571" width="16.5" style="354" customWidth="1"/>
    <col min="13572" max="13825" width="9.33203125" style="354"/>
    <col min="13826" max="13826" width="71.5" style="354" customWidth="1"/>
    <col min="13827" max="13827" width="16.5" style="354" customWidth="1"/>
    <col min="13828" max="14081" width="9.33203125" style="354"/>
    <col min="14082" max="14082" width="71.5" style="354" customWidth="1"/>
    <col min="14083" max="14083" width="16.5" style="354" customWidth="1"/>
    <col min="14084" max="14337" width="9.33203125" style="354"/>
    <col min="14338" max="14338" width="71.5" style="354" customWidth="1"/>
    <col min="14339" max="14339" width="16.5" style="354" customWidth="1"/>
    <col min="14340" max="14593" width="9.33203125" style="354"/>
    <col min="14594" max="14594" width="71.5" style="354" customWidth="1"/>
    <col min="14595" max="14595" width="16.5" style="354" customWidth="1"/>
    <col min="14596" max="14849" width="9.33203125" style="354"/>
    <col min="14850" max="14850" width="71.5" style="354" customWidth="1"/>
    <col min="14851" max="14851" width="16.5" style="354" customWidth="1"/>
    <col min="14852" max="15105" width="9.33203125" style="354"/>
    <col min="15106" max="15106" width="71.5" style="354" customWidth="1"/>
    <col min="15107" max="15107" width="16.5" style="354" customWidth="1"/>
    <col min="15108" max="15361" width="9.33203125" style="354"/>
    <col min="15362" max="15362" width="71.5" style="354" customWidth="1"/>
    <col min="15363" max="15363" width="16.5" style="354" customWidth="1"/>
    <col min="15364" max="15617" width="9.33203125" style="354"/>
    <col min="15618" max="15618" width="71.5" style="354" customWidth="1"/>
    <col min="15619" max="15619" width="16.5" style="354" customWidth="1"/>
    <col min="15620" max="15873" width="9.33203125" style="354"/>
    <col min="15874" max="15874" width="71.5" style="354" customWidth="1"/>
    <col min="15875" max="15875" width="16.5" style="354" customWidth="1"/>
    <col min="15876" max="16129" width="9.33203125" style="354"/>
    <col min="16130" max="16130" width="71.5" style="354" customWidth="1"/>
    <col min="16131" max="16131" width="16.5" style="354" customWidth="1"/>
    <col min="16132" max="16384" width="9.33203125" style="354"/>
  </cols>
  <sheetData>
    <row r="1" spans="1:6" s="349" customFormat="1" x14ac:dyDescent="0.25">
      <c r="A1" s="523" t="s">
        <v>880</v>
      </c>
      <c r="B1" s="512"/>
      <c r="C1" s="512"/>
      <c r="D1" s="348"/>
      <c r="E1" s="348"/>
      <c r="F1" s="324"/>
    </row>
    <row r="2" spans="1:6" s="349" customFormat="1" x14ac:dyDescent="0.25">
      <c r="A2" s="350"/>
      <c r="B2" s="324"/>
      <c r="C2" s="324"/>
      <c r="D2" s="348"/>
      <c r="E2" s="348"/>
      <c r="F2" s="324"/>
    </row>
    <row r="3" spans="1:6" s="349" customFormat="1" x14ac:dyDescent="0.25">
      <c r="A3" s="350"/>
      <c r="B3" s="324"/>
      <c r="C3" s="324"/>
      <c r="D3" s="348"/>
      <c r="E3" s="348"/>
      <c r="F3" s="324"/>
    </row>
    <row r="4" spans="1:6" s="349" customFormat="1" x14ac:dyDescent="0.25">
      <c r="A4" s="350"/>
      <c r="B4" s="324"/>
      <c r="C4" s="324"/>
      <c r="D4" s="348"/>
      <c r="E4" s="348"/>
      <c r="F4" s="324"/>
    </row>
    <row r="5" spans="1:6" s="349" customFormat="1" x14ac:dyDescent="0.25">
      <c r="A5" s="524" t="s">
        <v>500</v>
      </c>
      <c r="B5" s="524"/>
      <c r="C5" s="524"/>
    </row>
    <row r="6" spans="1:6" s="349" customFormat="1" x14ac:dyDescent="0.25">
      <c r="A6" s="351"/>
      <c r="B6" s="351"/>
      <c r="C6" s="352"/>
    </row>
    <row r="7" spans="1:6" s="349" customFormat="1" x14ac:dyDescent="0.25">
      <c r="A7" s="351"/>
      <c r="B7" s="351"/>
      <c r="C7" s="352"/>
    </row>
    <row r="8" spans="1:6" s="349" customFormat="1" x14ac:dyDescent="0.25">
      <c r="A8" s="351"/>
      <c r="B8" s="351"/>
      <c r="C8" s="352"/>
    </row>
    <row r="10" spans="1:6" s="351" customFormat="1" x14ac:dyDescent="0.25">
      <c r="A10" s="356" t="s">
        <v>501</v>
      </c>
      <c r="B10" s="356" t="s">
        <v>274</v>
      </c>
      <c r="C10" s="357" t="s">
        <v>502</v>
      </c>
    </row>
    <row r="11" spans="1:6" ht="24.95" customHeight="1" x14ac:dyDescent="0.25">
      <c r="A11" s="358" t="s">
        <v>14</v>
      </c>
      <c r="B11" s="359" t="s">
        <v>837</v>
      </c>
      <c r="C11" s="343">
        <v>60960</v>
      </c>
    </row>
    <row r="12" spans="1:6" ht="24.95" customHeight="1" x14ac:dyDescent="0.25">
      <c r="A12" s="358" t="s">
        <v>27</v>
      </c>
      <c r="B12" s="359"/>
      <c r="C12" s="343"/>
    </row>
    <row r="13" spans="1:6" ht="24.95" customHeight="1" x14ac:dyDescent="0.25">
      <c r="A13" s="358" t="s">
        <v>40</v>
      </c>
      <c r="B13" s="359"/>
      <c r="C13" s="343"/>
    </row>
    <row r="14" spans="1:6" ht="24.95" customHeight="1" x14ac:dyDescent="0.25">
      <c r="A14" s="358" t="s">
        <v>236</v>
      </c>
      <c r="B14" s="359"/>
      <c r="C14" s="343"/>
    </row>
    <row r="15" spans="1:6" ht="24.95" customHeight="1" x14ac:dyDescent="0.25">
      <c r="A15" s="358" t="s">
        <v>70</v>
      </c>
      <c r="B15" s="359"/>
      <c r="C15" s="343"/>
    </row>
    <row r="16" spans="1:6" ht="24.95" customHeight="1" x14ac:dyDescent="0.25">
      <c r="A16" s="358" t="s">
        <v>94</v>
      </c>
      <c r="B16" s="360"/>
      <c r="C16" s="343"/>
    </row>
    <row r="17" spans="1:3" s="349" customFormat="1" ht="33" customHeight="1" x14ac:dyDescent="0.25">
      <c r="A17" s="361" t="s">
        <v>253</v>
      </c>
      <c r="B17" s="362" t="s">
        <v>503</v>
      </c>
      <c r="C17" s="363">
        <f>SUM(C11:C16)</f>
        <v>60960</v>
      </c>
    </row>
  </sheetData>
  <mergeCells count="2">
    <mergeCell ref="A1:C1"/>
    <mergeCell ref="A5:C5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3"/>
  <sheetViews>
    <sheetView workbookViewId="0">
      <selection activeCell="H10" sqref="H10"/>
    </sheetView>
  </sheetViews>
  <sheetFormatPr defaultColWidth="7.1640625" defaultRowHeight="11.25" x14ac:dyDescent="0.2"/>
  <cols>
    <col min="1" max="1" width="7.1640625" style="365" customWidth="1"/>
    <col min="2" max="2" width="94.83203125" style="365" customWidth="1"/>
    <col min="3" max="3" width="13.5" style="365" customWidth="1"/>
    <col min="4" max="4" width="14" style="365" bestFit="1" customWidth="1"/>
    <col min="5" max="5" width="8.33203125" style="405" bestFit="1" customWidth="1"/>
    <col min="6" max="251" width="9.33203125" style="365" customWidth="1"/>
    <col min="252" max="256" width="7.1640625" style="365"/>
    <col min="257" max="257" width="7.1640625" style="365" customWidth="1"/>
    <col min="258" max="258" width="101.6640625" style="365" customWidth="1"/>
    <col min="259" max="259" width="13.5" style="365" customWidth="1"/>
    <col min="260" max="260" width="15.6640625" style="365" customWidth="1"/>
    <col min="261" max="261" width="8.83203125" style="365" bestFit="1" customWidth="1"/>
    <col min="262" max="507" width="9.33203125" style="365" customWidth="1"/>
    <col min="508" max="512" width="7.1640625" style="365"/>
    <col min="513" max="513" width="7.1640625" style="365" customWidth="1"/>
    <col min="514" max="514" width="101.6640625" style="365" customWidth="1"/>
    <col min="515" max="515" width="13.5" style="365" customWidth="1"/>
    <col min="516" max="516" width="15.6640625" style="365" customWidth="1"/>
    <col min="517" max="517" width="8.83203125" style="365" bestFit="1" customWidth="1"/>
    <col min="518" max="763" width="9.33203125" style="365" customWidth="1"/>
    <col min="764" max="768" width="7.1640625" style="365"/>
    <col min="769" max="769" width="7.1640625" style="365" customWidth="1"/>
    <col min="770" max="770" width="101.6640625" style="365" customWidth="1"/>
    <col min="771" max="771" width="13.5" style="365" customWidth="1"/>
    <col min="772" max="772" width="15.6640625" style="365" customWidth="1"/>
    <col min="773" max="773" width="8.83203125" style="365" bestFit="1" customWidth="1"/>
    <col min="774" max="1019" width="9.33203125" style="365" customWidth="1"/>
    <col min="1020" max="1024" width="7.1640625" style="365"/>
    <col min="1025" max="1025" width="7.1640625" style="365" customWidth="1"/>
    <col min="1026" max="1026" width="101.6640625" style="365" customWidth="1"/>
    <col min="1027" max="1027" width="13.5" style="365" customWidth="1"/>
    <col min="1028" max="1028" width="15.6640625" style="365" customWidth="1"/>
    <col min="1029" max="1029" width="8.83203125" style="365" bestFit="1" customWidth="1"/>
    <col min="1030" max="1275" width="9.33203125" style="365" customWidth="1"/>
    <col min="1276" max="1280" width="7.1640625" style="365"/>
    <col min="1281" max="1281" width="7.1640625" style="365" customWidth="1"/>
    <col min="1282" max="1282" width="101.6640625" style="365" customWidth="1"/>
    <col min="1283" max="1283" width="13.5" style="365" customWidth="1"/>
    <col min="1284" max="1284" width="15.6640625" style="365" customWidth="1"/>
    <col min="1285" max="1285" width="8.83203125" style="365" bestFit="1" customWidth="1"/>
    <col min="1286" max="1531" width="9.33203125" style="365" customWidth="1"/>
    <col min="1532" max="1536" width="7.1640625" style="365"/>
    <col min="1537" max="1537" width="7.1640625" style="365" customWidth="1"/>
    <col min="1538" max="1538" width="101.6640625" style="365" customWidth="1"/>
    <col min="1539" max="1539" width="13.5" style="365" customWidth="1"/>
    <col min="1540" max="1540" width="15.6640625" style="365" customWidth="1"/>
    <col min="1541" max="1541" width="8.83203125" style="365" bestFit="1" customWidth="1"/>
    <col min="1542" max="1787" width="9.33203125" style="365" customWidth="1"/>
    <col min="1788" max="1792" width="7.1640625" style="365"/>
    <col min="1793" max="1793" width="7.1640625" style="365" customWidth="1"/>
    <col min="1794" max="1794" width="101.6640625" style="365" customWidth="1"/>
    <col min="1795" max="1795" width="13.5" style="365" customWidth="1"/>
    <col min="1796" max="1796" width="15.6640625" style="365" customWidth="1"/>
    <col min="1797" max="1797" width="8.83203125" style="365" bestFit="1" customWidth="1"/>
    <col min="1798" max="2043" width="9.33203125" style="365" customWidth="1"/>
    <col min="2044" max="2048" width="7.1640625" style="365"/>
    <col min="2049" max="2049" width="7.1640625" style="365" customWidth="1"/>
    <col min="2050" max="2050" width="101.6640625" style="365" customWidth="1"/>
    <col min="2051" max="2051" width="13.5" style="365" customWidth="1"/>
    <col min="2052" max="2052" width="15.6640625" style="365" customWidth="1"/>
    <col min="2053" max="2053" width="8.83203125" style="365" bestFit="1" customWidth="1"/>
    <col min="2054" max="2299" width="9.33203125" style="365" customWidth="1"/>
    <col min="2300" max="2304" width="7.1640625" style="365"/>
    <col min="2305" max="2305" width="7.1640625" style="365" customWidth="1"/>
    <col min="2306" max="2306" width="101.6640625" style="365" customWidth="1"/>
    <col min="2307" max="2307" width="13.5" style="365" customWidth="1"/>
    <col min="2308" max="2308" width="15.6640625" style="365" customWidth="1"/>
    <col min="2309" max="2309" width="8.83203125" style="365" bestFit="1" customWidth="1"/>
    <col min="2310" max="2555" width="9.33203125" style="365" customWidth="1"/>
    <col min="2556" max="2560" width="7.1640625" style="365"/>
    <col min="2561" max="2561" width="7.1640625" style="365" customWidth="1"/>
    <col min="2562" max="2562" width="101.6640625" style="365" customWidth="1"/>
    <col min="2563" max="2563" width="13.5" style="365" customWidth="1"/>
    <col min="2564" max="2564" width="15.6640625" style="365" customWidth="1"/>
    <col min="2565" max="2565" width="8.83203125" style="365" bestFit="1" customWidth="1"/>
    <col min="2566" max="2811" width="9.33203125" style="365" customWidth="1"/>
    <col min="2812" max="2816" width="7.1640625" style="365"/>
    <col min="2817" max="2817" width="7.1640625" style="365" customWidth="1"/>
    <col min="2818" max="2818" width="101.6640625" style="365" customWidth="1"/>
    <col min="2819" max="2819" width="13.5" style="365" customWidth="1"/>
    <col min="2820" max="2820" width="15.6640625" style="365" customWidth="1"/>
    <col min="2821" max="2821" width="8.83203125" style="365" bestFit="1" customWidth="1"/>
    <col min="2822" max="3067" width="9.33203125" style="365" customWidth="1"/>
    <col min="3068" max="3072" width="7.1640625" style="365"/>
    <col min="3073" max="3073" width="7.1640625" style="365" customWidth="1"/>
    <col min="3074" max="3074" width="101.6640625" style="365" customWidth="1"/>
    <col min="3075" max="3075" width="13.5" style="365" customWidth="1"/>
    <col min="3076" max="3076" width="15.6640625" style="365" customWidth="1"/>
    <col min="3077" max="3077" width="8.83203125" style="365" bestFit="1" customWidth="1"/>
    <col min="3078" max="3323" width="9.33203125" style="365" customWidth="1"/>
    <col min="3324" max="3328" width="7.1640625" style="365"/>
    <col min="3329" max="3329" width="7.1640625" style="365" customWidth="1"/>
    <col min="3330" max="3330" width="101.6640625" style="365" customWidth="1"/>
    <col min="3331" max="3331" width="13.5" style="365" customWidth="1"/>
    <col min="3332" max="3332" width="15.6640625" style="365" customWidth="1"/>
    <col min="3333" max="3333" width="8.83203125" style="365" bestFit="1" customWidth="1"/>
    <col min="3334" max="3579" width="9.33203125" style="365" customWidth="1"/>
    <col min="3580" max="3584" width="7.1640625" style="365"/>
    <col min="3585" max="3585" width="7.1640625" style="365" customWidth="1"/>
    <col min="3586" max="3586" width="101.6640625" style="365" customWidth="1"/>
    <col min="3587" max="3587" width="13.5" style="365" customWidth="1"/>
    <col min="3588" max="3588" width="15.6640625" style="365" customWidth="1"/>
    <col min="3589" max="3589" width="8.83203125" style="365" bestFit="1" customWidth="1"/>
    <col min="3590" max="3835" width="9.33203125" style="365" customWidth="1"/>
    <col min="3836" max="3840" width="7.1640625" style="365"/>
    <col min="3841" max="3841" width="7.1640625" style="365" customWidth="1"/>
    <col min="3842" max="3842" width="101.6640625" style="365" customWidth="1"/>
    <col min="3843" max="3843" width="13.5" style="365" customWidth="1"/>
    <col min="3844" max="3844" width="15.6640625" style="365" customWidth="1"/>
    <col min="3845" max="3845" width="8.83203125" style="365" bestFit="1" customWidth="1"/>
    <col min="3846" max="4091" width="9.33203125" style="365" customWidth="1"/>
    <col min="4092" max="4096" width="7.1640625" style="365"/>
    <col min="4097" max="4097" width="7.1640625" style="365" customWidth="1"/>
    <col min="4098" max="4098" width="101.6640625" style="365" customWidth="1"/>
    <col min="4099" max="4099" width="13.5" style="365" customWidth="1"/>
    <col min="4100" max="4100" width="15.6640625" style="365" customWidth="1"/>
    <col min="4101" max="4101" width="8.83203125" style="365" bestFit="1" customWidth="1"/>
    <col min="4102" max="4347" width="9.33203125" style="365" customWidth="1"/>
    <col min="4348" max="4352" width="7.1640625" style="365"/>
    <col min="4353" max="4353" width="7.1640625" style="365" customWidth="1"/>
    <col min="4354" max="4354" width="101.6640625" style="365" customWidth="1"/>
    <col min="4355" max="4355" width="13.5" style="365" customWidth="1"/>
    <col min="4356" max="4356" width="15.6640625" style="365" customWidth="1"/>
    <col min="4357" max="4357" width="8.83203125" style="365" bestFit="1" customWidth="1"/>
    <col min="4358" max="4603" width="9.33203125" style="365" customWidth="1"/>
    <col min="4604" max="4608" width="7.1640625" style="365"/>
    <col min="4609" max="4609" width="7.1640625" style="365" customWidth="1"/>
    <col min="4610" max="4610" width="101.6640625" style="365" customWidth="1"/>
    <col min="4611" max="4611" width="13.5" style="365" customWidth="1"/>
    <col min="4612" max="4612" width="15.6640625" style="365" customWidth="1"/>
    <col min="4613" max="4613" width="8.83203125" style="365" bestFit="1" customWidth="1"/>
    <col min="4614" max="4859" width="9.33203125" style="365" customWidth="1"/>
    <col min="4860" max="4864" width="7.1640625" style="365"/>
    <col min="4865" max="4865" width="7.1640625" style="365" customWidth="1"/>
    <col min="4866" max="4866" width="101.6640625" style="365" customWidth="1"/>
    <col min="4867" max="4867" width="13.5" style="365" customWidth="1"/>
    <col min="4868" max="4868" width="15.6640625" style="365" customWidth="1"/>
    <col min="4869" max="4869" width="8.83203125" style="365" bestFit="1" customWidth="1"/>
    <col min="4870" max="5115" width="9.33203125" style="365" customWidth="1"/>
    <col min="5116" max="5120" width="7.1640625" style="365"/>
    <col min="5121" max="5121" width="7.1640625" style="365" customWidth="1"/>
    <col min="5122" max="5122" width="101.6640625" style="365" customWidth="1"/>
    <col min="5123" max="5123" width="13.5" style="365" customWidth="1"/>
    <col min="5124" max="5124" width="15.6640625" style="365" customWidth="1"/>
    <col min="5125" max="5125" width="8.83203125" style="365" bestFit="1" customWidth="1"/>
    <col min="5126" max="5371" width="9.33203125" style="365" customWidth="1"/>
    <col min="5372" max="5376" width="7.1640625" style="365"/>
    <col min="5377" max="5377" width="7.1640625" style="365" customWidth="1"/>
    <col min="5378" max="5378" width="101.6640625" style="365" customWidth="1"/>
    <col min="5379" max="5379" width="13.5" style="365" customWidth="1"/>
    <col min="5380" max="5380" width="15.6640625" style="365" customWidth="1"/>
    <col min="5381" max="5381" width="8.83203125" style="365" bestFit="1" customWidth="1"/>
    <col min="5382" max="5627" width="9.33203125" style="365" customWidth="1"/>
    <col min="5628" max="5632" width="7.1640625" style="365"/>
    <col min="5633" max="5633" width="7.1640625" style="365" customWidth="1"/>
    <col min="5634" max="5634" width="101.6640625" style="365" customWidth="1"/>
    <col min="5635" max="5635" width="13.5" style="365" customWidth="1"/>
    <col min="5636" max="5636" width="15.6640625" style="365" customWidth="1"/>
    <col min="5637" max="5637" width="8.83203125" style="365" bestFit="1" customWidth="1"/>
    <col min="5638" max="5883" width="9.33203125" style="365" customWidth="1"/>
    <col min="5884" max="5888" width="7.1640625" style="365"/>
    <col min="5889" max="5889" width="7.1640625" style="365" customWidth="1"/>
    <col min="5890" max="5890" width="101.6640625" style="365" customWidth="1"/>
    <col min="5891" max="5891" width="13.5" style="365" customWidth="1"/>
    <col min="5892" max="5892" width="15.6640625" style="365" customWidth="1"/>
    <col min="5893" max="5893" width="8.83203125" style="365" bestFit="1" customWidth="1"/>
    <col min="5894" max="6139" width="9.33203125" style="365" customWidth="1"/>
    <col min="6140" max="6144" width="7.1640625" style="365"/>
    <col min="6145" max="6145" width="7.1640625" style="365" customWidth="1"/>
    <col min="6146" max="6146" width="101.6640625" style="365" customWidth="1"/>
    <col min="6147" max="6147" width="13.5" style="365" customWidth="1"/>
    <col min="6148" max="6148" width="15.6640625" style="365" customWidth="1"/>
    <col min="6149" max="6149" width="8.83203125" style="365" bestFit="1" customWidth="1"/>
    <col min="6150" max="6395" width="9.33203125" style="365" customWidth="1"/>
    <col min="6396" max="6400" width="7.1640625" style="365"/>
    <col min="6401" max="6401" width="7.1640625" style="365" customWidth="1"/>
    <col min="6402" max="6402" width="101.6640625" style="365" customWidth="1"/>
    <col min="6403" max="6403" width="13.5" style="365" customWidth="1"/>
    <col min="6404" max="6404" width="15.6640625" style="365" customWidth="1"/>
    <col min="6405" max="6405" width="8.83203125" style="365" bestFit="1" customWidth="1"/>
    <col min="6406" max="6651" width="9.33203125" style="365" customWidth="1"/>
    <col min="6652" max="6656" width="7.1640625" style="365"/>
    <col min="6657" max="6657" width="7.1640625" style="365" customWidth="1"/>
    <col min="6658" max="6658" width="101.6640625" style="365" customWidth="1"/>
    <col min="6659" max="6659" width="13.5" style="365" customWidth="1"/>
    <col min="6660" max="6660" width="15.6640625" style="365" customWidth="1"/>
    <col min="6661" max="6661" width="8.83203125" style="365" bestFit="1" customWidth="1"/>
    <col min="6662" max="6907" width="9.33203125" style="365" customWidth="1"/>
    <col min="6908" max="6912" width="7.1640625" style="365"/>
    <col min="6913" max="6913" width="7.1640625" style="365" customWidth="1"/>
    <col min="6914" max="6914" width="101.6640625" style="365" customWidth="1"/>
    <col min="6915" max="6915" width="13.5" style="365" customWidth="1"/>
    <col min="6916" max="6916" width="15.6640625" style="365" customWidth="1"/>
    <col min="6917" max="6917" width="8.83203125" style="365" bestFit="1" customWidth="1"/>
    <col min="6918" max="7163" width="9.33203125" style="365" customWidth="1"/>
    <col min="7164" max="7168" width="7.1640625" style="365"/>
    <col min="7169" max="7169" width="7.1640625" style="365" customWidth="1"/>
    <col min="7170" max="7170" width="101.6640625" style="365" customWidth="1"/>
    <col min="7171" max="7171" width="13.5" style="365" customWidth="1"/>
    <col min="7172" max="7172" width="15.6640625" style="365" customWidth="1"/>
    <col min="7173" max="7173" width="8.83203125" style="365" bestFit="1" customWidth="1"/>
    <col min="7174" max="7419" width="9.33203125" style="365" customWidth="1"/>
    <col min="7420" max="7424" width="7.1640625" style="365"/>
    <col min="7425" max="7425" width="7.1640625" style="365" customWidth="1"/>
    <col min="7426" max="7426" width="101.6640625" style="365" customWidth="1"/>
    <col min="7427" max="7427" width="13.5" style="365" customWidth="1"/>
    <col min="7428" max="7428" width="15.6640625" style="365" customWidth="1"/>
    <col min="7429" max="7429" width="8.83203125" style="365" bestFit="1" customWidth="1"/>
    <col min="7430" max="7675" width="9.33203125" style="365" customWidth="1"/>
    <col min="7676" max="7680" width="7.1640625" style="365"/>
    <col min="7681" max="7681" width="7.1640625" style="365" customWidth="1"/>
    <col min="7682" max="7682" width="101.6640625" style="365" customWidth="1"/>
    <col min="7683" max="7683" width="13.5" style="365" customWidth="1"/>
    <col min="7684" max="7684" width="15.6640625" style="365" customWidth="1"/>
    <col min="7685" max="7685" width="8.83203125" style="365" bestFit="1" customWidth="1"/>
    <col min="7686" max="7931" width="9.33203125" style="365" customWidth="1"/>
    <col min="7932" max="7936" width="7.1640625" style="365"/>
    <col min="7937" max="7937" width="7.1640625" style="365" customWidth="1"/>
    <col min="7938" max="7938" width="101.6640625" style="365" customWidth="1"/>
    <col min="7939" max="7939" width="13.5" style="365" customWidth="1"/>
    <col min="7940" max="7940" width="15.6640625" style="365" customWidth="1"/>
    <col min="7941" max="7941" width="8.83203125" style="365" bestFit="1" customWidth="1"/>
    <col min="7942" max="8187" width="9.33203125" style="365" customWidth="1"/>
    <col min="8188" max="8192" width="7.1640625" style="365"/>
    <col min="8193" max="8193" width="7.1640625" style="365" customWidth="1"/>
    <col min="8194" max="8194" width="101.6640625" style="365" customWidth="1"/>
    <col min="8195" max="8195" width="13.5" style="365" customWidth="1"/>
    <col min="8196" max="8196" width="15.6640625" style="365" customWidth="1"/>
    <col min="8197" max="8197" width="8.83203125" style="365" bestFit="1" customWidth="1"/>
    <col min="8198" max="8443" width="9.33203125" style="365" customWidth="1"/>
    <col min="8444" max="8448" width="7.1640625" style="365"/>
    <col min="8449" max="8449" width="7.1640625" style="365" customWidth="1"/>
    <col min="8450" max="8450" width="101.6640625" style="365" customWidth="1"/>
    <col min="8451" max="8451" width="13.5" style="365" customWidth="1"/>
    <col min="8452" max="8452" width="15.6640625" style="365" customWidth="1"/>
    <col min="8453" max="8453" width="8.83203125" style="365" bestFit="1" customWidth="1"/>
    <col min="8454" max="8699" width="9.33203125" style="365" customWidth="1"/>
    <col min="8700" max="8704" width="7.1640625" style="365"/>
    <col min="8705" max="8705" width="7.1640625" style="365" customWidth="1"/>
    <col min="8706" max="8706" width="101.6640625" style="365" customWidth="1"/>
    <col min="8707" max="8707" width="13.5" style="365" customWidth="1"/>
    <col min="8708" max="8708" width="15.6640625" style="365" customWidth="1"/>
    <col min="8709" max="8709" width="8.83203125" style="365" bestFit="1" customWidth="1"/>
    <col min="8710" max="8955" width="9.33203125" style="365" customWidth="1"/>
    <col min="8956" max="8960" width="7.1640625" style="365"/>
    <col min="8961" max="8961" width="7.1640625" style="365" customWidth="1"/>
    <col min="8962" max="8962" width="101.6640625" style="365" customWidth="1"/>
    <col min="8963" max="8963" width="13.5" style="365" customWidth="1"/>
    <col min="8964" max="8964" width="15.6640625" style="365" customWidth="1"/>
    <col min="8965" max="8965" width="8.83203125" style="365" bestFit="1" customWidth="1"/>
    <col min="8966" max="9211" width="9.33203125" style="365" customWidth="1"/>
    <col min="9212" max="9216" width="7.1640625" style="365"/>
    <col min="9217" max="9217" width="7.1640625" style="365" customWidth="1"/>
    <col min="9218" max="9218" width="101.6640625" style="365" customWidth="1"/>
    <col min="9219" max="9219" width="13.5" style="365" customWidth="1"/>
    <col min="9220" max="9220" width="15.6640625" style="365" customWidth="1"/>
    <col min="9221" max="9221" width="8.83203125" style="365" bestFit="1" customWidth="1"/>
    <col min="9222" max="9467" width="9.33203125" style="365" customWidth="1"/>
    <col min="9468" max="9472" width="7.1640625" style="365"/>
    <col min="9473" max="9473" width="7.1640625" style="365" customWidth="1"/>
    <col min="9474" max="9474" width="101.6640625" style="365" customWidth="1"/>
    <col min="9475" max="9475" width="13.5" style="365" customWidth="1"/>
    <col min="9476" max="9476" width="15.6640625" style="365" customWidth="1"/>
    <col min="9477" max="9477" width="8.83203125" style="365" bestFit="1" customWidth="1"/>
    <col min="9478" max="9723" width="9.33203125" style="365" customWidth="1"/>
    <col min="9724" max="9728" width="7.1640625" style="365"/>
    <col min="9729" max="9729" width="7.1640625" style="365" customWidth="1"/>
    <col min="9730" max="9730" width="101.6640625" style="365" customWidth="1"/>
    <col min="9731" max="9731" width="13.5" style="365" customWidth="1"/>
    <col min="9732" max="9732" width="15.6640625" style="365" customWidth="1"/>
    <col min="9733" max="9733" width="8.83203125" style="365" bestFit="1" customWidth="1"/>
    <col min="9734" max="9979" width="9.33203125" style="365" customWidth="1"/>
    <col min="9980" max="9984" width="7.1640625" style="365"/>
    <col min="9985" max="9985" width="7.1640625" style="365" customWidth="1"/>
    <col min="9986" max="9986" width="101.6640625" style="365" customWidth="1"/>
    <col min="9987" max="9987" width="13.5" style="365" customWidth="1"/>
    <col min="9988" max="9988" width="15.6640625" style="365" customWidth="1"/>
    <col min="9989" max="9989" width="8.83203125" style="365" bestFit="1" customWidth="1"/>
    <col min="9990" max="10235" width="9.33203125" style="365" customWidth="1"/>
    <col min="10236" max="10240" width="7.1640625" style="365"/>
    <col min="10241" max="10241" width="7.1640625" style="365" customWidth="1"/>
    <col min="10242" max="10242" width="101.6640625" style="365" customWidth="1"/>
    <col min="10243" max="10243" width="13.5" style="365" customWidth="1"/>
    <col min="10244" max="10244" width="15.6640625" style="365" customWidth="1"/>
    <col min="10245" max="10245" width="8.83203125" style="365" bestFit="1" customWidth="1"/>
    <col min="10246" max="10491" width="9.33203125" style="365" customWidth="1"/>
    <col min="10492" max="10496" width="7.1640625" style="365"/>
    <col min="10497" max="10497" width="7.1640625" style="365" customWidth="1"/>
    <col min="10498" max="10498" width="101.6640625" style="365" customWidth="1"/>
    <col min="10499" max="10499" width="13.5" style="365" customWidth="1"/>
    <col min="10500" max="10500" width="15.6640625" style="365" customWidth="1"/>
    <col min="10501" max="10501" width="8.83203125" style="365" bestFit="1" customWidth="1"/>
    <col min="10502" max="10747" width="9.33203125" style="365" customWidth="1"/>
    <col min="10748" max="10752" width="7.1640625" style="365"/>
    <col min="10753" max="10753" width="7.1640625" style="365" customWidth="1"/>
    <col min="10754" max="10754" width="101.6640625" style="365" customWidth="1"/>
    <col min="10755" max="10755" width="13.5" style="365" customWidth="1"/>
    <col min="10756" max="10756" width="15.6640625" style="365" customWidth="1"/>
    <col min="10757" max="10757" width="8.83203125" style="365" bestFit="1" customWidth="1"/>
    <col min="10758" max="11003" width="9.33203125" style="365" customWidth="1"/>
    <col min="11004" max="11008" width="7.1640625" style="365"/>
    <col min="11009" max="11009" width="7.1640625" style="365" customWidth="1"/>
    <col min="11010" max="11010" width="101.6640625" style="365" customWidth="1"/>
    <col min="11011" max="11011" width="13.5" style="365" customWidth="1"/>
    <col min="11012" max="11012" width="15.6640625" style="365" customWidth="1"/>
    <col min="11013" max="11013" width="8.83203125" style="365" bestFit="1" customWidth="1"/>
    <col min="11014" max="11259" width="9.33203125" style="365" customWidth="1"/>
    <col min="11260" max="11264" width="7.1640625" style="365"/>
    <col min="11265" max="11265" width="7.1640625" style="365" customWidth="1"/>
    <col min="11266" max="11266" width="101.6640625" style="365" customWidth="1"/>
    <col min="11267" max="11267" width="13.5" style="365" customWidth="1"/>
    <col min="11268" max="11268" width="15.6640625" style="365" customWidth="1"/>
    <col min="11269" max="11269" width="8.83203125" style="365" bestFit="1" customWidth="1"/>
    <col min="11270" max="11515" width="9.33203125" style="365" customWidth="1"/>
    <col min="11516" max="11520" width="7.1640625" style="365"/>
    <col min="11521" max="11521" width="7.1640625" style="365" customWidth="1"/>
    <col min="11522" max="11522" width="101.6640625" style="365" customWidth="1"/>
    <col min="11523" max="11523" width="13.5" style="365" customWidth="1"/>
    <col min="11524" max="11524" width="15.6640625" style="365" customWidth="1"/>
    <col min="11525" max="11525" width="8.83203125" style="365" bestFit="1" customWidth="1"/>
    <col min="11526" max="11771" width="9.33203125" style="365" customWidth="1"/>
    <col min="11772" max="11776" width="7.1640625" style="365"/>
    <col min="11777" max="11777" width="7.1640625" style="365" customWidth="1"/>
    <col min="11778" max="11778" width="101.6640625" style="365" customWidth="1"/>
    <col min="11779" max="11779" width="13.5" style="365" customWidth="1"/>
    <col min="11780" max="11780" width="15.6640625" style="365" customWidth="1"/>
    <col min="11781" max="11781" width="8.83203125" style="365" bestFit="1" customWidth="1"/>
    <col min="11782" max="12027" width="9.33203125" style="365" customWidth="1"/>
    <col min="12028" max="12032" width="7.1640625" style="365"/>
    <col min="12033" max="12033" width="7.1640625" style="365" customWidth="1"/>
    <col min="12034" max="12034" width="101.6640625" style="365" customWidth="1"/>
    <col min="12035" max="12035" width="13.5" style="365" customWidth="1"/>
    <col min="12036" max="12036" width="15.6640625" style="365" customWidth="1"/>
    <col min="12037" max="12037" width="8.83203125" style="365" bestFit="1" customWidth="1"/>
    <col min="12038" max="12283" width="9.33203125" style="365" customWidth="1"/>
    <col min="12284" max="12288" width="7.1640625" style="365"/>
    <col min="12289" max="12289" width="7.1640625" style="365" customWidth="1"/>
    <col min="12290" max="12290" width="101.6640625" style="365" customWidth="1"/>
    <col min="12291" max="12291" width="13.5" style="365" customWidth="1"/>
    <col min="12292" max="12292" width="15.6640625" style="365" customWidth="1"/>
    <col min="12293" max="12293" width="8.83203125" style="365" bestFit="1" customWidth="1"/>
    <col min="12294" max="12539" width="9.33203125" style="365" customWidth="1"/>
    <col min="12540" max="12544" width="7.1640625" style="365"/>
    <col min="12545" max="12545" width="7.1640625" style="365" customWidth="1"/>
    <col min="12546" max="12546" width="101.6640625" style="365" customWidth="1"/>
    <col min="12547" max="12547" width="13.5" style="365" customWidth="1"/>
    <col min="12548" max="12548" width="15.6640625" style="365" customWidth="1"/>
    <col min="12549" max="12549" width="8.83203125" style="365" bestFit="1" customWidth="1"/>
    <col min="12550" max="12795" width="9.33203125" style="365" customWidth="1"/>
    <col min="12796" max="12800" width="7.1640625" style="365"/>
    <col min="12801" max="12801" width="7.1640625" style="365" customWidth="1"/>
    <col min="12802" max="12802" width="101.6640625" style="365" customWidth="1"/>
    <col min="12803" max="12803" width="13.5" style="365" customWidth="1"/>
    <col min="12804" max="12804" width="15.6640625" style="365" customWidth="1"/>
    <col min="12805" max="12805" width="8.83203125" style="365" bestFit="1" customWidth="1"/>
    <col min="12806" max="13051" width="9.33203125" style="365" customWidth="1"/>
    <col min="13052" max="13056" width="7.1640625" style="365"/>
    <col min="13057" max="13057" width="7.1640625" style="365" customWidth="1"/>
    <col min="13058" max="13058" width="101.6640625" style="365" customWidth="1"/>
    <col min="13059" max="13059" width="13.5" style="365" customWidth="1"/>
    <col min="13060" max="13060" width="15.6640625" style="365" customWidth="1"/>
    <col min="13061" max="13061" width="8.83203125" style="365" bestFit="1" customWidth="1"/>
    <col min="13062" max="13307" width="9.33203125" style="365" customWidth="1"/>
    <col min="13308" max="13312" width="7.1640625" style="365"/>
    <col min="13313" max="13313" width="7.1640625" style="365" customWidth="1"/>
    <col min="13314" max="13314" width="101.6640625" style="365" customWidth="1"/>
    <col min="13315" max="13315" width="13.5" style="365" customWidth="1"/>
    <col min="13316" max="13316" width="15.6640625" style="365" customWidth="1"/>
    <col min="13317" max="13317" width="8.83203125" style="365" bestFit="1" customWidth="1"/>
    <col min="13318" max="13563" width="9.33203125" style="365" customWidth="1"/>
    <col min="13564" max="13568" width="7.1640625" style="365"/>
    <col min="13569" max="13569" width="7.1640625" style="365" customWidth="1"/>
    <col min="13570" max="13570" width="101.6640625" style="365" customWidth="1"/>
    <col min="13571" max="13571" width="13.5" style="365" customWidth="1"/>
    <col min="13572" max="13572" width="15.6640625" style="365" customWidth="1"/>
    <col min="13573" max="13573" width="8.83203125" style="365" bestFit="1" customWidth="1"/>
    <col min="13574" max="13819" width="9.33203125" style="365" customWidth="1"/>
    <col min="13820" max="13824" width="7.1640625" style="365"/>
    <col min="13825" max="13825" width="7.1640625" style="365" customWidth="1"/>
    <col min="13826" max="13826" width="101.6640625" style="365" customWidth="1"/>
    <col min="13827" max="13827" width="13.5" style="365" customWidth="1"/>
    <col min="13828" max="13828" width="15.6640625" style="365" customWidth="1"/>
    <col min="13829" max="13829" width="8.83203125" style="365" bestFit="1" customWidth="1"/>
    <col min="13830" max="14075" width="9.33203125" style="365" customWidth="1"/>
    <col min="14076" max="14080" width="7.1640625" style="365"/>
    <col min="14081" max="14081" width="7.1640625" style="365" customWidth="1"/>
    <col min="14082" max="14082" width="101.6640625" style="365" customWidth="1"/>
    <col min="14083" max="14083" width="13.5" style="365" customWidth="1"/>
    <col min="14084" max="14084" width="15.6640625" style="365" customWidth="1"/>
    <col min="14085" max="14085" width="8.83203125" style="365" bestFit="1" customWidth="1"/>
    <col min="14086" max="14331" width="9.33203125" style="365" customWidth="1"/>
    <col min="14332" max="14336" width="7.1640625" style="365"/>
    <col min="14337" max="14337" width="7.1640625" style="365" customWidth="1"/>
    <col min="14338" max="14338" width="101.6640625" style="365" customWidth="1"/>
    <col min="14339" max="14339" width="13.5" style="365" customWidth="1"/>
    <col min="14340" max="14340" width="15.6640625" style="365" customWidth="1"/>
    <col min="14341" max="14341" width="8.83203125" style="365" bestFit="1" customWidth="1"/>
    <col min="14342" max="14587" width="9.33203125" style="365" customWidth="1"/>
    <col min="14588" max="14592" width="7.1640625" style="365"/>
    <col min="14593" max="14593" width="7.1640625" style="365" customWidth="1"/>
    <col min="14594" max="14594" width="101.6640625" style="365" customWidth="1"/>
    <col min="14595" max="14595" width="13.5" style="365" customWidth="1"/>
    <col min="14596" max="14596" width="15.6640625" style="365" customWidth="1"/>
    <col min="14597" max="14597" width="8.83203125" style="365" bestFit="1" customWidth="1"/>
    <col min="14598" max="14843" width="9.33203125" style="365" customWidth="1"/>
    <col min="14844" max="14848" width="7.1640625" style="365"/>
    <col min="14849" max="14849" width="7.1640625" style="365" customWidth="1"/>
    <col min="14850" max="14850" width="101.6640625" style="365" customWidth="1"/>
    <col min="14851" max="14851" width="13.5" style="365" customWidth="1"/>
    <col min="14852" max="14852" width="15.6640625" style="365" customWidth="1"/>
    <col min="14853" max="14853" width="8.83203125" style="365" bestFit="1" customWidth="1"/>
    <col min="14854" max="15099" width="9.33203125" style="365" customWidth="1"/>
    <col min="15100" max="15104" width="7.1640625" style="365"/>
    <col min="15105" max="15105" width="7.1640625" style="365" customWidth="1"/>
    <col min="15106" max="15106" width="101.6640625" style="365" customWidth="1"/>
    <col min="15107" max="15107" width="13.5" style="365" customWidth="1"/>
    <col min="15108" max="15108" width="15.6640625" style="365" customWidth="1"/>
    <col min="15109" max="15109" width="8.83203125" style="365" bestFit="1" customWidth="1"/>
    <col min="15110" max="15355" width="9.33203125" style="365" customWidth="1"/>
    <col min="15356" max="15360" width="7.1640625" style="365"/>
    <col min="15361" max="15361" width="7.1640625" style="365" customWidth="1"/>
    <col min="15362" max="15362" width="101.6640625" style="365" customWidth="1"/>
    <col min="15363" max="15363" width="13.5" style="365" customWidth="1"/>
    <col min="15364" max="15364" width="15.6640625" style="365" customWidth="1"/>
    <col min="15365" max="15365" width="8.83203125" style="365" bestFit="1" customWidth="1"/>
    <col min="15366" max="15611" width="9.33203125" style="365" customWidth="1"/>
    <col min="15612" max="15616" width="7.1640625" style="365"/>
    <col min="15617" max="15617" width="7.1640625" style="365" customWidth="1"/>
    <col min="15618" max="15618" width="101.6640625" style="365" customWidth="1"/>
    <col min="15619" max="15619" width="13.5" style="365" customWidth="1"/>
    <col min="15620" max="15620" width="15.6640625" style="365" customWidth="1"/>
    <col min="15621" max="15621" width="8.83203125" style="365" bestFit="1" customWidth="1"/>
    <col min="15622" max="15867" width="9.33203125" style="365" customWidth="1"/>
    <col min="15868" max="15872" width="7.1640625" style="365"/>
    <col min="15873" max="15873" width="7.1640625" style="365" customWidth="1"/>
    <col min="15874" max="15874" width="101.6640625" style="365" customWidth="1"/>
    <col min="15875" max="15875" width="13.5" style="365" customWidth="1"/>
    <col min="15876" max="15876" width="15.6640625" style="365" customWidth="1"/>
    <col min="15877" max="15877" width="8.83203125" style="365" bestFit="1" customWidth="1"/>
    <col min="15878" max="16123" width="9.33203125" style="365" customWidth="1"/>
    <col min="16124" max="16128" width="7.1640625" style="365"/>
    <col min="16129" max="16129" width="7.1640625" style="365" customWidth="1"/>
    <col min="16130" max="16130" width="101.6640625" style="365" customWidth="1"/>
    <col min="16131" max="16131" width="13.5" style="365" customWidth="1"/>
    <col min="16132" max="16132" width="15.6640625" style="365" customWidth="1"/>
    <col min="16133" max="16133" width="8.83203125" style="365" bestFit="1" customWidth="1"/>
    <col min="16134" max="16379" width="9.33203125" style="365" customWidth="1"/>
    <col min="16380" max="16384" width="7.1640625" style="365"/>
  </cols>
  <sheetData>
    <row r="2" spans="1:11" ht="15.75" x14ac:dyDescent="0.25">
      <c r="A2" s="525" t="s">
        <v>881</v>
      </c>
      <c r="B2" s="526"/>
      <c r="C2" s="526"/>
      <c r="D2" s="526"/>
      <c r="E2" s="526"/>
      <c r="F2" s="364"/>
      <c r="G2" s="364"/>
      <c r="H2" s="364"/>
      <c r="I2" s="364"/>
      <c r="J2" s="364"/>
      <c r="K2" s="364"/>
    </row>
    <row r="3" spans="1:11" x14ac:dyDescent="0.2">
      <c r="A3" s="366"/>
      <c r="B3" s="367"/>
      <c r="C3" s="367"/>
      <c r="D3" s="367"/>
      <c r="E3" s="368"/>
      <c r="F3" s="364"/>
      <c r="G3" s="364"/>
      <c r="H3" s="364"/>
      <c r="I3" s="364"/>
      <c r="J3" s="364"/>
      <c r="K3" s="364"/>
    </row>
    <row r="4" spans="1:11" ht="12" thickBot="1" x14ac:dyDescent="0.25">
      <c r="A4" s="366"/>
      <c r="B4" s="367"/>
      <c r="C4" s="367"/>
      <c r="D4" s="367"/>
      <c r="E4" s="368"/>
      <c r="F4" s="364"/>
      <c r="G4" s="364"/>
      <c r="H4" s="364"/>
      <c r="I4" s="364"/>
      <c r="J4" s="364"/>
      <c r="K4" s="364"/>
    </row>
    <row r="5" spans="1:11" ht="21.75" customHeight="1" x14ac:dyDescent="0.2">
      <c r="A5" s="527" t="s">
        <v>504</v>
      </c>
      <c r="B5" s="528"/>
      <c r="C5" s="528"/>
      <c r="D5" s="528"/>
      <c r="E5" s="529" t="s">
        <v>505</v>
      </c>
    </row>
    <row r="6" spans="1:11" x14ac:dyDescent="0.2">
      <c r="A6" s="369"/>
      <c r="B6" s="370" t="s">
        <v>274</v>
      </c>
      <c r="C6" s="370" t="s">
        <v>506</v>
      </c>
      <c r="D6" s="370" t="s">
        <v>507</v>
      </c>
      <c r="E6" s="530"/>
    </row>
    <row r="7" spans="1:11" x14ac:dyDescent="0.2">
      <c r="A7" s="371">
        <v>1</v>
      </c>
      <c r="B7" s="372">
        <v>2</v>
      </c>
      <c r="C7" s="372">
        <v>3</v>
      </c>
      <c r="D7" s="372">
        <v>4</v>
      </c>
      <c r="E7" s="373">
        <v>5</v>
      </c>
    </row>
    <row r="8" spans="1:11" x14ac:dyDescent="0.2">
      <c r="A8" s="374" t="s">
        <v>508</v>
      </c>
      <c r="B8" s="375" t="s">
        <v>509</v>
      </c>
      <c r="C8" s="376"/>
      <c r="D8" s="377"/>
      <c r="E8" s="378"/>
    </row>
    <row r="9" spans="1:11" x14ac:dyDescent="0.2">
      <c r="A9" s="379" t="s">
        <v>363</v>
      </c>
      <c r="B9" s="380" t="s">
        <v>510</v>
      </c>
      <c r="C9" s="381">
        <v>0</v>
      </c>
      <c r="D9" s="382">
        <v>0</v>
      </c>
      <c r="E9" s="383"/>
    </row>
    <row r="10" spans="1:11" x14ac:dyDescent="0.2">
      <c r="A10" s="379" t="s">
        <v>511</v>
      </c>
      <c r="B10" s="380" t="s">
        <v>512</v>
      </c>
      <c r="C10" s="381"/>
      <c r="D10" s="382"/>
      <c r="E10" s="383"/>
    </row>
    <row r="11" spans="1:11" x14ac:dyDescent="0.2">
      <c r="A11" s="379" t="s">
        <v>385</v>
      </c>
      <c r="B11" s="380" t="s">
        <v>513</v>
      </c>
      <c r="C11" s="381"/>
      <c r="D11" s="382"/>
      <c r="E11" s="383"/>
    </row>
    <row r="12" spans="1:11" x14ac:dyDescent="0.2">
      <c r="A12" s="384" t="s">
        <v>514</v>
      </c>
      <c r="B12" s="385" t="s">
        <v>515</v>
      </c>
      <c r="C12" s="386">
        <f>SUM(C9:C11)</f>
        <v>0</v>
      </c>
      <c r="D12" s="387">
        <f>SUM(D9:D11)</f>
        <v>0</v>
      </c>
      <c r="E12" s="383"/>
    </row>
    <row r="13" spans="1:11" x14ac:dyDescent="0.2">
      <c r="A13" s="379" t="s">
        <v>516</v>
      </c>
      <c r="B13" s="380" t="s">
        <v>517</v>
      </c>
      <c r="C13" s="381">
        <v>479309976</v>
      </c>
      <c r="D13" s="382">
        <v>463737208</v>
      </c>
      <c r="E13" s="383">
        <f>D13/C13</f>
        <v>0.9675100273731837</v>
      </c>
    </row>
    <row r="14" spans="1:11" x14ac:dyDescent="0.2">
      <c r="A14" s="379" t="s">
        <v>518</v>
      </c>
      <c r="B14" s="380" t="s">
        <v>519</v>
      </c>
      <c r="C14" s="381">
        <v>21007442</v>
      </c>
      <c r="D14" s="382">
        <v>16194382</v>
      </c>
      <c r="E14" s="383">
        <f>D14/C14</f>
        <v>0.77088785964516771</v>
      </c>
    </row>
    <row r="15" spans="1:11" x14ac:dyDescent="0.2">
      <c r="A15" s="379" t="s">
        <v>520</v>
      </c>
      <c r="B15" s="380" t="s">
        <v>521</v>
      </c>
      <c r="C15" s="381"/>
      <c r="D15" s="382"/>
      <c r="E15" s="383"/>
    </row>
    <row r="16" spans="1:11" x14ac:dyDescent="0.2">
      <c r="A16" s="379" t="s">
        <v>522</v>
      </c>
      <c r="B16" s="380" t="s">
        <v>523</v>
      </c>
      <c r="C16" s="381">
        <v>2403747</v>
      </c>
      <c r="D16" s="382">
        <v>2709357</v>
      </c>
      <c r="E16" s="383">
        <f>D16/C16</f>
        <v>1.1271390042296465</v>
      </c>
    </row>
    <row r="17" spans="1:5" x14ac:dyDescent="0.2">
      <c r="A17" s="379" t="s">
        <v>524</v>
      </c>
      <c r="B17" s="380" t="s">
        <v>525</v>
      </c>
      <c r="C17" s="381">
        <v>0</v>
      </c>
      <c r="D17" s="382">
        <v>0</v>
      </c>
      <c r="E17" s="383"/>
    </row>
    <row r="18" spans="1:5" x14ac:dyDescent="0.2">
      <c r="A18" s="384" t="s">
        <v>526</v>
      </c>
      <c r="B18" s="385" t="s">
        <v>527</v>
      </c>
      <c r="C18" s="386">
        <f>SUM(C13:C17)</f>
        <v>502721165</v>
      </c>
      <c r="D18" s="387">
        <f>SUM(D13:D17)</f>
        <v>482640947</v>
      </c>
      <c r="E18" s="388">
        <f>D18/C18</f>
        <v>0.96005694727414148</v>
      </c>
    </row>
    <row r="19" spans="1:5" x14ac:dyDescent="0.2">
      <c r="A19" s="379" t="s">
        <v>528</v>
      </c>
      <c r="B19" s="380" t="s">
        <v>529</v>
      </c>
      <c r="C19" s="381">
        <f>C20+C21</f>
        <v>228000</v>
      </c>
      <c r="D19" s="381">
        <f>D20+D21</f>
        <v>228000</v>
      </c>
      <c r="E19" s="383">
        <f>D19/C19</f>
        <v>1</v>
      </c>
    </row>
    <row r="20" spans="1:5" x14ac:dyDescent="0.2">
      <c r="A20" s="379" t="s">
        <v>530</v>
      </c>
      <c r="B20" s="380" t="s">
        <v>838</v>
      </c>
      <c r="C20" s="381">
        <v>23000</v>
      </c>
      <c r="D20" s="382">
        <v>23000</v>
      </c>
      <c r="E20" s="383">
        <f t="shared" ref="E20:E21" si="0">D20/C20</f>
        <v>1</v>
      </c>
    </row>
    <row r="21" spans="1:5" x14ac:dyDescent="0.2">
      <c r="A21" s="379" t="s">
        <v>531</v>
      </c>
      <c r="B21" s="380" t="s">
        <v>839</v>
      </c>
      <c r="C21" s="381">
        <v>205000</v>
      </c>
      <c r="D21" s="382">
        <v>205000</v>
      </c>
      <c r="E21" s="383">
        <f t="shared" si="0"/>
        <v>1</v>
      </c>
    </row>
    <row r="22" spans="1:5" x14ac:dyDescent="0.2">
      <c r="A22" s="379" t="s">
        <v>532</v>
      </c>
      <c r="B22" s="380" t="s">
        <v>533</v>
      </c>
      <c r="C22" s="381">
        <v>0</v>
      </c>
      <c r="D22" s="382">
        <v>0</v>
      </c>
      <c r="E22" s="383"/>
    </row>
    <row r="23" spans="1:5" x14ac:dyDescent="0.2">
      <c r="A23" s="379" t="s">
        <v>534</v>
      </c>
      <c r="B23" s="380" t="s">
        <v>535</v>
      </c>
      <c r="C23" s="381">
        <v>0</v>
      </c>
      <c r="D23" s="382">
        <v>0</v>
      </c>
      <c r="E23" s="383"/>
    </row>
    <row r="24" spans="1:5" x14ac:dyDescent="0.2">
      <c r="A24" s="379" t="s">
        <v>536</v>
      </c>
      <c r="B24" s="380" t="s">
        <v>537</v>
      </c>
      <c r="C24" s="381">
        <v>0</v>
      </c>
      <c r="D24" s="382">
        <v>0</v>
      </c>
      <c r="E24" s="383"/>
    </row>
    <row r="25" spans="1:5" x14ac:dyDescent="0.2">
      <c r="A25" s="379" t="s">
        <v>538</v>
      </c>
      <c r="B25" s="380" t="s">
        <v>539</v>
      </c>
      <c r="C25" s="381">
        <v>0</v>
      </c>
      <c r="D25" s="382">
        <v>0</v>
      </c>
      <c r="E25" s="383"/>
    </row>
    <row r="26" spans="1:5" x14ac:dyDescent="0.2">
      <c r="A26" s="384" t="s">
        <v>540</v>
      </c>
      <c r="B26" s="385" t="s">
        <v>541</v>
      </c>
      <c r="C26" s="386">
        <f>C19</f>
        <v>228000</v>
      </c>
      <c r="D26" s="386">
        <f>D19</f>
        <v>228000</v>
      </c>
      <c r="E26" s="388">
        <f>D26/C26</f>
        <v>1</v>
      </c>
    </row>
    <row r="27" spans="1:5" x14ac:dyDescent="0.2">
      <c r="A27" s="379" t="s">
        <v>542</v>
      </c>
      <c r="B27" s="380" t="s">
        <v>543</v>
      </c>
      <c r="C27" s="381">
        <v>0</v>
      </c>
      <c r="D27" s="382">
        <v>0</v>
      </c>
      <c r="E27" s="383"/>
    </row>
    <row r="28" spans="1:5" x14ac:dyDescent="0.2">
      <c r="A28" s="379" t="s">
        <v>544</v>
      </c>
      <c r="B28" s="380" t="s">
        <v>545</v>
      </c>
      <c r="C28" s="381">
        <v>0</v>
      </c>
      <c r="D28" s="382">
        <v>0</v>
      </c>
      <c r="E28" s="383"/>
    </row>
    <row r="29" spans="1:5" x14ac:dyDescent="0.2">
      <c r="A29" s="384" t="s">
        <v>546</v>
      </c>
      <c r="B29" s="385" t="s">
        <v>547</v>
      </c>
      <c r="C29" s="386">
        <v>0</v>
      </c>
      <c r="D29" s="387">
        <v>0</v>
      </c>
      <c r="E29" s="383"/>
    </row>
    <row r="30" spans="1:5" ht="21" x14ac:dyDescent="0.2">
      <c r="A30" s="384" t="s">
        <v>548</v>
      </c>
      <c r="B30" s="385" t="s">
        <v>549</v>
      </c>
      <c r="C30" s="386">
        <f>C26+C18+C12</f>
        <v>502949165</v>
      </c>
      <c r="D30" s="386">
        <f>D26+D18+D12</f>
        <v>482868947</v>
      </c>
      <c r="E30" s="388">
        <f>D30/C30</f>
        <v>0.96007505450376873</v>
      </c>
    </row>
    <row r="31" spans="1:5" x14ac:dyDescent="0.2">
      <c r="A31" s="379" t="s">
        <v>550</v>
      </c>
      <c r="B31" s="380" t="s">
        <v>551</v>
      </c>
      <c r="C31" s="381">
        <v>0</v>
      </c>
      <c r="D31" s="382">
        <v>0</v>
      </c>
      <c r="E31" s="388"/>
    </row>
    <row r="32" spans="1:5" x14ac:dyDescent="0.2">
      <c r="A32" s="379" t="s">
        <v>552</v>
      </c>
      <c r="B32" s="380" t="s">
        <v>553</v>
      </c>
      <c r="C32" s="381">
        <v>0</v>
      </c>
      <c r="D32" s="382">
        <v>0</v>
      </c>
      <c r="E32" s="383"/>
    </row>
    <row r="33" spans="1:5" x14ac:dyDescent="0.2">
      <c r="A33" s="379" t="s">
        <v>554</v>
      </c>
      <c r="B33" s="380" t="s">
        <v>555</v>
      </c>
      <c r="C33" s="381">
        <v>0</v>
      </c>
      <c r="D33" s="382">
        <v>0</v>
      </c>
      <c r="E33" s="383"/>
    </row>
    <row r="34" spans="1:5" x14ac:dyDescent="0.2">
      <c r="A34" s="379" t="s">
        <v>556</v>
      </c>
      <c r="B34" s="380" t="s">
        <v>557</v>
      </c>
      <c r="C34" s="381">
        <v>0</v>
      </c>
      <c r="D34" s="382">
        <v>0</v>
      </c>
      <c r="E34" s="383"/>
    </row>
    <row r="35" spans="1:5" x14ac:dyDescent="0.2">
      <c r="A35" s="379" t="s">
        <v>558</v>
      </c>
      <c r="B35" s="380" t="s">
        <v>559</v>
      </c>
      <c r="C35" s="381">
        <v>0</v>
      </c>
      <c r="D35" s="382">
        <v>0</v>
      </c>
      <c r="E35" s="383"/>
    </row>
    <row r="36" spans="1:5" x14ac:dyDescent="0.2">
      <c r="A36" s="384" t="s">
        <v>560</v>
      </c>
      <c r="B36" s="385" t="s">
        <v>561</v>
      </c>
      <c r="C36" s="386">
        <v>0</v>
      </c>
      <c r="D36" s="387">
        <v>0</v>
      </c>
      <c r="E36" s="383"/>
    </row>
    <row r="37" spans="1:5" x14ac:dyDescent="0.2">
      <c r="A37" s="379" t="s">
        <v>562</v>
      </c>
      <c r="B37" s="380" t="s">
        <v>563</v>
      </c>
      <c r="C37" s="381">
        <v>0</v>
      </c>
      <c r="D37" s="382">
        <v>0</v>
      </c>
      <c r="E37" s="383"/>
    </row>
    <row r="38" spans="1:5" x14ac:dyDescent="0.2">
      <c r="A38" s="379" t="s">
        <v>564</v>
      </c>
      <c r="B38" s="380" t="s">
        <v>565</v>
      </c>
      <c r="C38" s="381">
        <v>0</v>
      </c>
      <c r="D38" s="382">
        <v>0</v>
      </c>
      <c r="E38" s="383"/>
    </row>
    <row r="39" spans="1:5" x14ac:dyDescent="0.2">
      <c r="A39" s="379" t="s">
        <v>566</v>
      </c>
      <c r="B39" s="380" t="s">
        <v>567</v>
      </c>
      <c r="C39" s="381">
        <v>0</v>
      </c>
      <c r="D39" s="382">
        <v>0</v>
      </c>
      <c r="E39" s="383"/>
    </row>
    <row r="40" spans="1:5" x14ac:dyDescent="0.2">
      <c r="A40" s="379" t="s">
        <v>568</v>
      </c>
      <c r="B40" s="380" t="s">
        <v>569</v>
      </c>
      <c r="C40" s="381">
        <v>0</v>
      </c>
      <c r="D40" s="382">
        <v>0</v>
      </c>
      <c r="E40" s="383"/>
    </row>
    <row r="41" spans="1:5" x14ac:dyDescent="0.2">
      <c r="A41" s="379" t="s">
        <v>570</v>
      </c>
      <c r="B41" s="380" t="s">
        <v>571</v>
      </c>
      <c r="C41" s="381">
        <v>0</v>
      </c>
      <c r="D41" s="382">
        <v>0</v>
      </c>
      <c r="E41" s="383"/>
    </row>
    <row r="42" spans="1:5" x14ac:dyDescent="0.2">
      <c r="A42" s="379" t="s">
        <v>572</v>
      </c>
      <c r="B42" s="380" t="s">
        <v>573</v>
      </c>
      <c r="C42" s="381">
        <v>0</v>
      </c>
      <c r="D42" s="382">
        <v>0</v>
      </c>
      <c r="E42" s="383"/>
    </row>
    <row r="43" spans="1:5" x14ac:dyDescent="0.2">
      <c r="A43" s="379" t="s">
        <v>574</v>
      </c>
      <c r="B43" s="380" t="s">
        <v>575</v>
      </c>
      <c r="C43" s="381">
        <v>0</v>
      </c>
      <c r="D43" s="382">
        <v>0</v>
      </c>
      <c r="E43" s="383"/>
    </row>
    <row r="44" spans="1:5" x14ac:dyDescent="0.2">
      <c r="A44" s="384" t="s">
        <v>576</v>
      </c>
      <c r="B44" s="385" t="s">
        <v>577</v>
      </c>
      <c r="C44" s="386">
        <v>0</v>
      </c>
      <c r="D44" s="387">
        <v>0</v>
      </c>
      <c r="E44" s="383"/>
    </row>
    <row r="45" spans="1:5" x14ac:dyDescent="0.2">
      <c r="A45" s="384" t="s">
        <v>578</v>
      </c>
      <c r="B45" s="385" t="s">
        <v>579</v>
      </c>
      <c r="C45" s="386">
        <v>0</v>
      </c>
      <c r="D45" s="387">
        <v>0</v>
      </c>
      <c r="E45" s="383"/>
    </row>
    <row r="46" spans="1:5" x14ac:dyDescent="0.2">
      <c r="A46" s="379" t="s">
        <v>580</v>
      </c>
      <c r="B46" s="380" t="s">
        <v>581</v>
      </c>
      <c r="C46" s="381">
        <v>0</v>
      </c>
      <c r="D46" s="382">
        <v>0</v>
      </c>
      <c r="E46" s="383"/>
    </row>
    <row r="47" spans="1:5" x14ac:dyDescent="0.2">
      <c r="A47" s="379" t="s">
        <v>582</v>
      </c>
      <c r="B47" s="380" t="s">
        <v>583</v>
      </c>
      <c r="C47" s="381">
        <v>148665</v>
      </c>
      <c r="D47" s="382">
        <v>247680</v>
      </c>
      <c r="E47" s="383">
        <f>D47/C47</f>
        <v>1.6660276460498435</v>
      </c>
    </row>
    <row r="48" spans="1:5" x14ac:dyDescent="0.2">
      <c r="A48" s="379" t="s">
        <v>584</v>
      </c>
      <c r="B48" s="380" t="s">
        <v>585</v>
      </c>
      <c r="C48" s="381">
        <v>8631980</v>
      </c>
      <c r="D48" s="382">
        <v>10406146</v>
      </c>
      <c r="E48" s="383">
        <f>D48/C48</f>
        <v>1.2055340721364043</v>
      </c>
    </row>
    <row r="49" spans="1:5" x14ac:dyDescent="0.2">
      <c r="A49" s="379" t="s">
        <v>586</v>
      </c>
      <c r="B49" s="380" t="s">
        <v>587</v>
      </c>
      <c r="C49" s="381">
        <v>0</v>
      </c>
      <c r="D49" s="382">
        <v>0</v>
      </c>
      <c r="E49" s="383"/>
    </row>
    <row r="50" spans="1:5" x14ac:dyDescent="0.2">
      <c r="A50" s="379" t="s">
        <v>588</v>
      </c>
      <c r="B50" s="380" t="s">
        <v>589</v>
      </c>
      <c r="C50" s="381">
        <v>0</v>
      </c>
      <c r="D50" s="382">
        <v>0</v>
      </c>
      <c r="E50" s="383"/>
    </row>
    <row r="51" spans="1:5" x14ac:dyDescent="0.2">
      <c r="A51" s="384" t="s">
        <v>590</v>
      </c>
      <c r="B51" s="385" t="s">
        <v>591</v>
      </c>
      <c r="C51" s="386">
        <f>SUM(C46:C50)</f>
        <v>8780645</v>
      </c>
      <c r="D51" s="387">
        <f>SUM(D46:D50)</f>
        <v>10653826</v>
      </c>
      <c r="E51" s="388">
        <f>D51/C51</f>
        <v>1.2133306835659567</v>
      </c>
    </row>
    <row r="52" spans="1:5" ht="22.5" x14ac:dyDescent="0.2">
      <c r="A52" s="379" t="s">
        <v>592</v>
      </c>
      <c r="B52" s="380" t="s">
        <v>593</v>
      </c>
      <c r="C52" s="381">
        <v>0</v>
      </c>
      <c r="D52" s="382">
        <v>0</v>
      </c>
      <c r="E52" s="383"/>
    </row>
    <row r="53" spans="1:5" ht="22.5" x14ac:dyDescent="0.2">
      <c r="A53" s="379" t="s">
        <v>594</v>
      </c>
      <c r="B53" s="380" t="s">
        <v>595</v>
      </c>
      <c r="C53" s="381">
        <v>0</v>
      </c>
      <c r="D53" s="382">
        <v>0</v>
      </c>
      <c r="E53" s="383"/>
    </row>
    <row r="54" spans="1:5" ht="22.5" x14ac:dyDescent="0.2">
      <c r="A54" s="379" t="s">
        <v>596</v>
      </c>
      <c r="B54" s="380" t="s">
        <v>597</v>
      </c>
      <c r="C54" s="381">
        <v>0</v>
      </c>
      <c r="D54" s="382">
        <v>0</v>
      </c>
      <c r="E54" s="383"/>
    </row>
    <row r="55" spans="1:5" ht="22.5" x14ac:dyDescent="0.2">
      <c r="A55" s="379" t="s">
        <v>598</v>
      </c>
      <c r="B55" s="380" t="s">
        <v>599</v>
      </c>
      <c r="C55" s="381">
        <v>0</v>
      </c>
      <c r="D55" s="382">
        <v>0</v>
      </c>
      <c r="E55" s="383"/>
    </row>
    <row r="56" spans="1:5" x14ac:dyDescent="0.2">
      <c r="A56" s="379" t="s">
        <v>600</v>
      </c>
      <c r="B56" s="380" t="s">
        <v>601</v>
      </c>
      <c r="C56" s="381">
        <v>1470684</v>
      </c>
      <c r="D56" s="382">
        <v>2701747</v>
      </c>
      <c r="E56" s="383">
        <f>D56/C56</f>
        <v>1.8370683301103432</v>
      </c>
    </row>
    <row r="57" spans="1:5" x14ac:dyDescent="0.2">
      <c r="A57" s="379" t="s">
        <v>602</v>
      </c>
      <c r="B57" s="380" t="s">
        <v>603</v>
      </c>
      <c r="C57" s="381">
        <v>518215</v>
      </c>
      <c r="D57" s="382">
        <v>422769</v>
      </c>
      <c r="E57" s="383">
        <f>D57/C57</f>
        <v>0.81581775903823706</v>
      </c>
    </row>
    <row r="58" spans="1:5" x14ac:dyDescent="0.2">
      <c r="A58" s="379" t="s">
        <v>604</v>
      </c>
      <c r="B58" s="380" t="s">
        <v>605</v>
      </c>
      <c r="C58" s="381">
        <v>0</v>
      </c>
      <c r="D58" s="382">
        <v>0</v>
      </c>
      <c r="E58" s="383"/>
    </row>
    <row r="59" spans="1:5" x14ac:dyDescent="0.2">
      <c r="A59" s="379" t="s">
        <v>606</v>
      </c>
      <c r="B59" s="380" t="s">
        <v>607</v>
      </c>
      <c r="C59" s="381">
        <v>0</v>
      </c>
      <c r="D59" s="382">
        <v>0</v>
      </c>
      <c r="E59" s="383"/>
    </row>
    <row r="60" spans="1:5" ht="22.5" x14ac:dyDescent="0.2">
      <c r="A60" s="379" t="s">
        <v>608</v>
      </c>
      <c r="B60" s="380" t="s">
        <v>609</v>
      </c>
      <c r="C60" s="381">
        <v>0</v>
      </c>
      <c r="D60" s="382">
        <v>0</v>
      </c>
      <c r="E60" s="383"/>
    </row>
    <row r="61" spans="1:5" x14ac:dyDescent="0.2">
      <c r="A61" s="379" t="s">
        <v>610</v>
      </c>
      <c r="B61" s="380" t="s">
        <v>611</v>
      </c>
      <c r="C61" s="381">
        <v>0</v>
      </c>
      <c r="D61" s="382">
        <v>0</v>
      </c>
      <c r="E61" s="383"/>
    </row>
    <row r="62" spans="1:5" ht="22.5" x14ac:dyDescent="0.2">
      <c r="A62" s="379" t="s">
        <v>612</v>
      </c>
      <c r="B62" s="380" t="s">
        <v>613</v>
      </c>
      <c r="C62" s="381">
        <v>0</v>
      </c>
      <c r="D62" s="382">
        <v>0</v>
      </c>
      <c r="E62" s="383"/>
    </row>
    <row r="63" spans="1:5" x14ac:dyDescent="0.2">
      <c r="A63" s="379" t="s">
        <v>614</v>
      </c>
      <c r="B63" s="380" t="s">
        <v>615</v>
      </c>
      <c r="C63" s="381">
        <v>0</v>
      </c>
      <c r="D63" s="382">
        <v>0</v>
      </c>
      <c r="E63" s="383"/>
    </row>
    <row r="64" spans="1:5" x14ac:dyDescent="0.2">
      <c r="A64" s="379" t="s">
        <v>616</v>
      </c>
      <c r="B64" s="380" t="s">
        <v>617</v>
      </c>
      <c r="C64" s="381">
        <v>0</v>
      </c>
      <c r="D64" s="382">
        <v>0</v>
      </c>
      <c r="E64" s="383"/>
    </row>
    <row r="65" spans="1:5" x14ac:dyDescent="0.2">
      <c r="A65" s="384" t="s">
        <v>618</v>
      </c>
      <c r="B65" s="385" t="s">
        <v>619</v>
      </c>
      <c r="C65" s="386">
        <f>SUM(C56:C64)</f>
        <v>1988899</v>
      </c>
      <c r="D65" s="387">
        <f>SUM(D56:D64)</f>
        <v>3124516</v>
      </c>
      <c r="E65" s="388">
        <f>D65/C65</f>
        <v>1.5709777117892865</v>
      </c>
    </row>
    <row r="66" spans="1:5" ht="22.5" x14ac:dyDescent="0.2">
      <c r="A66" s="379" t="s">
        <v>620</v>
      </c>
      <c r="B66" s="380" t="s">
        <v>621</v>
      </c>
      <c r="C66" s="381">
        <v>0</v>
      </c>
      <c r="D66" s="382">
        <v>0</v>
      </c>
      <c r="E66" s="383"/>
    </row>
    <row r="67" spans="1:5" ht="22.5" x14ac:dyDescent="0.2">
      <c r="A67" s="379" t="s">
        <v>622</v>
      </c>
      <c r="B67" s="380" t="s">
        <v>623</v>
      </c>
      <c r="C67" s="381">
        <v>0</v>
      </c>
      <c r="D67" s="382">
        <v>0</v>
      </c>
      <c r="E67" s="383"/>
    </row>
    <row r="68" spans="1:5" ht="22.5" x14ac:dyDescent="0.2">
      <c r="A68" s="379" t="s">
        <v>624</v>
      </c>
      <c r="B68" s="380" t="s">
        <v>625</v>
      </c>
      <c r="C68" s="381">
        <v>0</v>
      </c>
      <c r="D68" s="382">
        <v>0</v>
      </c>
      <c r="E68" s="383"/>
    </row>
    <row r="69" spans="1:5" ht="22.5" x14ac:dyDescent="0.2">
      <c r="A69" s="379" t="s">
        <v>626</v>
      </c>
      <c r="B69" s="380" t="s">
        <v>627</v>
      </c>
      <c r="C69" s="381">
        <v>0</v>
      </c>
      <c r="D69" s="382">
        <v>0</v>
      </c>
      <c r="E69" s="383"/>
    </row>
    <row r="70" spans="1:5" x14ac:dyDescent="0.2">
      <c r="A70" s="379" t="s">
        <v>628</v>
      </c>
      <c r="B70" s="380" t="s">
        <v>629</v>
      </c>
      <c r="C70" s="381">
        <v>0</v>
      </c>
      <c r="D70" s="382">
        <v>0</v>
      </c>
      <c r="E70" s="383"/>
    </row>
    <row r="71" spans="1:5" x14ac:dyDescent="0.2">
      <c r="A71" s="379" t="s">
        <v>630</v>
      </c>
      <c r="B71" s="380" t="s">
        <v>631</v>
      </c>
      <c r="C71" s="381">
        <v>0</v>
      </c>
      <c r="D71" s="382">
        <v>40000</v>
      </c>
      <c r="E71" s="383">
        <v>0</v>
      </c>
    </row>
    <row r="72" spans="1:5" x14ac:dyDescent="0.2">
      <c r="A72" s="379" t="s">
        <v>632</v>
      </c>
      <c r="B72" s="380" t="s">
        <v>633</v>
      </c>
      <c r="C72" s="381">
        <v>0</v>
      </c>
      <c r="D72" s="382">
        <v>0</v>
      </c>
      <c r="E72" s="383"/>
    </row>
    <row r="73" spans="1:5" x14ac:dyDescent="0.2">
      <c r="A73" s="379" t="s">
        <v>634</v>
      </c>
      <c r="B73" s="380" t="s">
        <v>635</v>
      </c>
      <c r="C73" s="381">
        <v>0</v>
      </c>
      <c r="D73" s="382">
        <v>0</v>
      </c>
      <c r="E73" s="383"/>
    </row>
    <row r="74" spans="1:5" ht="22.5" x14ac:dyDescent="0.2">
      <c r="A74" s="379" t="s">
        <v>636</v>
      </c>
      <c r="B74" s="380" t="s">
        <v>637</v>
      </c>
      <c r="C74" s="381">
        <v>0</v>
      </c>
      <c r="D74" s="382">
        <v>0</v>
      </c>
      <c r="E74" s="383"/>
    </row>
    <row r="75" spans="1:5" x14ac:dyDescent="0.2">
      <c r="A75" s="379" t="s">
        <v>638</v>
      </c>
      <c r="B75" s="380" t="s">
        <v>639</v>
      </c>
      <c r="C75" s="381">
        <v>0</v>
      </c>
      <c r="D75" s="382">
        <v>0</v>
      </c>
      <c r="E75" s="383"/>
    </row>
    <row r="76" spans="1:5" ht="22.5" x14ac:dyDescent="0.2">
      <c r="A76" s="379" t="s">
        <v>640</v>
      </c>
      <c r="B76" s="380" t="s">
        <v>641</v>
      </c>
      <c r="C76" s="381">
        <v>0</v>
      </c>
      <c r="D76" s="382">
        <v>0</v>
      </c>
      <c r="E76" s="383"/>
    </row>
    <row r="77" spans="1:5" x14ac:dyDescent="0.2">
      <c r="A77" s="379" t="s">
        <v>642</v>
      </c>
      <c r="B77" s="380" t="s">
        <v>643</v>
      </c>
      <c r="C77" s="381">
        <v>0</v>
      </c>
      <c r="D77" s="382">
        <v>0</v>
      </c>
      <c r="E77" s="383"/>
    </row>
    <row r="78" spans="1:5" ht="22.5" x14ac:dyDescent="0.2">
      <c r="A78" s="379" t="s">
        <v>644</v>
      </c>
      <c r="B78" s="380" t="s">
        <v>645</v>
      </c>
      <c r="C78" s="381">
        <v>0</v>
      </c>
      <c r="D78" s="382">
        <v>0</v>
      </c>
      <c r="E78" s="383"/>
    </row>
    <row r="79" spans="1:5" ht="21" x14ac:dyDescent="0.2">
      <c r="A79" s="384" t="s">
        <v>646</v>
      </c>
      <c r="B79" s="385" t="s">
        <v>647</v>
      </c>
      <c r="C79" s="386">
        <f>SUM(C66:C78)</f>
        <v>0</v>
      </c>
      <c r="D79" s="386">
        <f>SUM(D66:D78)</f>
        <v>40000</v>
      </c>
      <c r="E79" s="383">
        <v>0</v>
      </c>
    </row>
    <row r="80" spans="1:5" x14ac:dyDescent="0.2">
      <c r="A80" s="379" t="s">
        <v>648</v>
      </c>
      <c r="B80" s="380" t="s">
        <v>649</v>
      </c>
      <c r="C80" s="381">
        <v>0</v>
      </c>
      <c r="D80" s="382">
        <v>0</v>
      </c>
      <c r="E80" s="383"/>
    </row>
    <row r="81" spans="1:5" x14ac:dyDescent="0.2">
      <c r="A81" s="379" t="s">
        <v>650</v>
      </c>
      <c r="B81" s="380" t="s">
        <v>651</v>
      </c>
      <c r="C81" s="381">
        <v>0</v>
      </c>
      <c r="D81" s="382">
        <v>0</v>
      </c>
      <c r="E81" s="383"/>
    </row>
    <row r="82" spans="1:5" x14ac:dyDescent="0.2">
      <c r="A82" s="379" t="s">
        <v>652</v>
      </c>
      <c r="B82" s="380" t="s">
        <v>653</v>
      </c>
      <c r="C82" s="381">
        <v>0</v>
      </c>
      <c r="D82" s="382">
        <v>0</v>
      </c>
      <c r="E82" s="383"/>
    </row>
    <row r="83" spans="1:5" x14ac:dyDescent="0.2">
      <c r="A83" s="379" t="s">
        <v>654</v>
      </c>
      <c r="B83" s="380" t="s">
        <v>655</v>
      </c>
      <c r="C83" s="381">
        <v>0</v>
      </c>
      <c r="D83" s="382">
        <v>0</v>
      </c>
      <c r="E83" s="383"/>
    </row>
    <row r="84" spans="1:5" x14ac:dyDescent="0.2">
      <c r="A84" s="379" t="s">
        <v>656</v>
      </c>
      <c r="B84" s="380" t="s">
        <v>657</v>
      </c>
      <c r="C84" s="381">
        <v>0</v>
      </c>
      <c r="D84" s="382">
        <v>0</v>
      </c>
      <c r="E84" s="383"/>
    </row>
    <row r="85" spans="1:5" x14ac:dyDescent="0.2">
      <c r="A85" s="379" t="s">
        <v>658</v>
      </c>
      <c r="B85" s="380" t="s">
        <v>659</v>
      </c>
      <c r="C85" s="381">
        <v>0</v>
      </c>
      <c r="D85" s="382">
        <v>0</v>
      </c>
      <c r="E85" s="383"/>
    </row>
    <row r="86" spans="1:5" x14ac:dyDescent="0.2">
      <c r="A86" s="379" t="s">
        <v>660</v>
      </c>
      <c r="B86" s="380" t="s">
        <v>661</v>
      </c>
      <c r="C86" s="381">
        <v>0</v>
      </c>
      <c r="D86" s="382">
        <v>0</v>
      </c>
      <c r="E86" s="383"/>
    </row>
    <row r="87" spans="1:5" x14ac:dyDescent="0.2">
      <c r="A87" s="379" t="s">
        <v>662</v>
      </c>
      <c r="B87" s="380" t="s">
        <v>663</v>
      </c>
      <c r="C87" s="381">
        <v>0</v>
      </c>
      <c r="D87" s="382">
        <v>0</v>
      </c>
      <c r="E87" s="383"/>
    </row>
    <row r="88" spans="1:5" x14ac:dyDescent="0.2">
      <c r="A88" s="379" t="s">
        <v>664</v>
      </c>
      <c r="B88" s="380" t="s">
        <v>665</v>
      </c>
      <c r="C88" s="381">
        <v>86723</v>
      </c>
      <c r="D88" s="382">
        <v>90723</v>
      </c>
      <c r="E88" s="383">
        <f>D88/C88</f>
        <v>1.0461238656411793</v>
      </c>
    </row>
    <row r="89" spans="1:5" x14ac:dyDescent="0.2">
      <c r="A89" s="379" t="s">
        <v>666</v>
      </c>
      <c r="B89" s="380" t="s">
        <v>667</v>
      </c>
      <c r="C89" s="381">
        <v>0</v>
      </c>
      <c r="D89" s="382">
        <v>0</v>
      </c>
      <c r="E89" s="383"/>
    </row>
    <row r="90" spans="1:5" x14ac:dyDescent="0.2">
      <c r="A90" s="379" t="s">
        <v>668</v>
      </c>
      <c r="B90" s="380" t="s">
        <v>669</v>
      </c>
      <c r="C90" s="381">
        <v>0</v>
      </c>
      <c r="D90" s="382">
        <v>0</v>
      </c>
      <c r="E90" s="383"/>
    </row>
    <row r="91" spans="1:5" x14ac:dyDescent="0.2">
      <c r="A91" s="379" t="s">
        <v>670</v>
      </c>
      <c r="B91" s="380" t="s">
        <v>671</v>
      </c>
      <c r="C91" s="381">
        <v>0</v>
      </c>
      <c r="D91" s="382">
        <v>0</v>
      </c>
      <c r="E91" s="383"/>
    </row>
    <row r="92" spans="1:5" x14ac:dyDescent="0.2">
      <c r="A92" s="384" t="s">
        <v>672</v>
      </c>
      <c r="B92" s="385" t="s">
        <v>673</v>
      </c>
      <c r="C92" s="386">
        <f>SUM(C80:C91)</f>
        <v>86723</v>
      </c>
      <c r="D92" s="387">
        <f>SUM(D80:D91)</f>
        <v>90723</v>
      </c>
      <c r="E92" s="388"/>
    </row>
    <row r="93" spans="1:5" x14ac:dyDescent="0.2">
      <c r="A93" s="384" t="s">
        <v>674</v>
      </c>
      <c r="B93" s="385" t="s">
        <v>675</v>
      </c>
      <c r="C93" s="386">
        <f>C92+C79+C65</f>
        <v>2075622</v>
      </c>
      <c r="D93" s="387">
        <f>D92+D79+D65</f>
        <v>3255239</v>
      </c>
      <c r="E93" s="388">
        <f t="shared" ref="E93:E99" si="1">D93/C93</f>
        <v>1.5683197614979991</v>
      </c>
    </row>
    <row r="94" spans="1:5" x14ac:dyDescent="0.2">
      <c r="A94" s="384" t="s">
        <v>676</v>
      </c>
      <c r="B94" s="385" t="s">
        <v>677</v>
      </c>
      <c r="C94" s="386">
        <v>423649</v>
      </c>
      <c r="D94" s="387">
        <v>202068</v>
      </c>
      <c r="E94" s="388">
        <f t="shared" si="1"/>
        <v>0.47697032212987639</v>
      </c>
    </row>
    <row r="95" spans="1:5" x14ac:dyDescent="0.2">
      <c r="A95" s="379" t="s">
        <v>678</v>
      </c>
      <c r="B95" s="389" t="s">
        <v>679</v>
      </c>
      <c r="C95" s="381">
        <v>0</v>
      </c>
      <c r="D95" s="382">
        <v>0</v>
      </c>
      <c r="E95" s="383"/>
    </row>
    <row r="96" spans="1:5" x14ac:dyDescent="0.2">
      <c r="A96" s="379" t="s">
        <v>680</v>
      </c>
      <c r="B96" s="389" t="s">
        <v>681</v>
      </c>
      <c r="C96" s="381">
        <v>0</v>
      </c>
      <c r="D96" s="382">
        <v>0</v>
      </c>
      <c r="E96" s="383"/>
    </row>
    <row r="97" spans="1:5" x14ac:dyDescent="0.2">
      <c r="A97" s="379" t="s">
        <v>682</v>
      </c>
      <c r="B97" s="389" t="s">
        <v>683</v>
      </c>
      <c r="C97" s="381">
        <v>0</v>
      </c>
      <c r="D97" s="382">
        <v>0</v>
      </c>
      <c r="E97" s="383"/>
    </row>
    <row r="98" spans="1:5" x14ac:dyDescent="0.2">
      <c r="A98" s="384" t="s">
        <v>684</v>
      </c>
      <c r="B98" s="385" t="s">
        <v>685</v>
      </c>
      <c r="C98" s="386">
        <v>0</v>
      </c>
      <c r="D98" s="387">
        <v>0</v>
      </c>
      <c r="E98" s="383"/>
    </row>
    <row r="99" spans="1:5" ht="12" thickBot="1" x14ac:dyDescent="0.25">
      <c r="A99" s="390" t="s">
        <v>686</v>
      </c>
      <c r="B99" s="391" t="s">
        <v>687</v>
      </c>
      <c r="C99" s="392">
        <f>C94+C93+C51+C30</f>
        <v>514229081</v>
      </c>
      <c r="D99" s="393">
        <f>D94+D93+D51+D30</f>
        <v>496980080</v>
      </c>
      <c r="E99" s="394">
        <f t="shared" si="1"/>
        <v>0.96645658202282803</v>
      </c>
    </row>
    <row r="100" spans="1:5" x14ac:dyDescent="0.2">
      <c r="A100" s="395" t="s">
        <v>508</v>
      </c>
      <c r="B100" s="396" t="s">
        <v>688</v>
      </c>
      <c r="C100" s="397"/>
      <c r="D100" s="398"/>
      <c r="E100" s="399"/>
    </row>
    <row r="101" spans="1:5" x14ac:dyDescent="0.2">
      <c r="A101" s="379" t="s">
        <v>689</v>
      </c>
      <c r="B101" s="380" t="s">
        <v>690</v>
      </c>
      <c r="C101" s="381">
        <v>525132000</v>
      </c>
      <c r="D101" s="382">
        <v>525132000</v>
      </c>
      <c r="E101" s="383">
        <f>D101/C101</f>
        <v>1</v>
      </c>
    </row>
    <row r="102" spans="1:5" x14ac:dyDescent="0.2">
      <c r="A102" s="379" t="s">
        <v>691</v>
      </c>
      <c r="B102" s="380" t="s">
        <v>692</v>
      </c>
      <c r="C102" s="381">
        <v>-10657700</v>
      </c>
      <c r="D102" s="382">
        <v>-10657700</v>
      </c>
      <c r="E102" s="383">
        <f>D102/C102</f>
        <v>1</v>
      </c>
    </row>
    <row r="103" spans="1:5" x14ac:dyDescent="0.2">
      <c r="A103" s="379" t="s">
        <v>693</v>
      </c>
      <c r="B103" s="380" t="s">
        <v>694</v>
      </c>
      <c r="C103" s="381">
        <v>10297369</v>
      </c>
      <c r="D103" s="382">
        <v>10297369</v>
      </c>
      <c r="E103" s="383">
        <f>D103/C103</f>
        <v>1</v>
      </c>
    </row>
    <row r="104" spans="1:5" x14ac:dyDescent="0.2">
      <c r="A104" s="379" t="s">
        <v>695</v>
      </c>
      <c r="B104" s="380" t="s">
        <v>696</v>
      </c>
      <c r="C104" s="381">
        <v>-2540440</v>
      </c>
      <c r="D104" s="382">
        <v>-18816806</v>
      </c>
      <c r="E104" s="383">
        <f>D104/C104</f>
        <v>7.4069082521138068</v>
      </c>
    </row>
    <row r="105" spans="1:5" x14ac:dyDescent="0.2">
      <c r="A105" s="379" t="s">
        <v>697</v>
      </c>
      <c r="B105" s="380" t="s">
        <v>698</v>
      </c>
      <c r="C105" s="381">
        <v>0</v>
      </c>
      <c r="D105" s="382">
        <v>0</v>
      </c>
      <c r="E105" s="383"/>
    </row>
    <row r="106" spans="1:5" x14ac:dyDescent="0.2">
      <c r="A106" s="379" t="s">
        <v>699</v>
      </c>
      <c r="B106" s="380" t="s">
        <v>700</v>
      </c>
      <c r="C106" s="381">
        <v>-16276366</v>
      </c>
      <c r="D106" s="382">
        <v>-15200135</v>
      </c>
      <c r="E106" s="383">
        <f>D106/C106</f>
        <v>0.93387768498201629</v>
      </c>
    </row>
    <row r="107" spans="1:5" x14ac:dyDescent="0.2">
      <c r="A107" s="384" t="s">
        <v>701</v>
      </c>
      <c r="B107" s="385" t="s">
        <v>702</v>
      </c>
      <c r="C107" s="386">
        <f>SUM(C101:C106)</f>
        <v>505954863</v>
      </c>
      <c r="D107" s="387">
        <f>SUM(D101:D106)</f>
        <v>490754728</v>
      </c>
      <c r="E107" s="388">
        <f>D107/C107</f>
        <v>0.96995752761447418</v>
      </c>
    </row>
    <row r="108" spans="1:5" x14ac:dyDescent="0.2">
      <c r="A108" s="379" t="s">
        <v>703</v>
      </c>
      <c r="B108" s="380" t="s">
        <v>704</v>
      </c>
      <c r="C108" s="381">
        <v>0</v>
      </c>
      <c r="D108" s="382">
        <v>0</v>
      </c>
      <c r="E108" s="383"/>
    </row>
    <row r="109" spans="1:5" ht="22.5" x14ac:dyDescent="0.2">
      <c r="A109" s="379" t="s">
        <v>705</v>
      </c>
      <c r="B109" s="380" t="s">
        <v>706</v>
      </c>
      <c r="C109" s="381">
        <v>0</v>
      </c>
      <c r="D109" s="382">
        <v>0</v>
      </c>
      <c r="E109" s="383"/>
    </row>
    <row r="110" spans="1:5" x14ac:dyDescent="0.2">
      <c r="A110" s="379" t="s">
        <v>707</v>
      </c>
      <c r="B110" s="380" t="s">
        <v>708</v>
      </c>
      <c r="C110" s="381">
        <v>0</v>
      </c>
      <c r="D110" s="382">
        <v>0</v>
      </c>
      <c r="E110" s="383"/>
    </row>
    <row r="111" spans="1:5" x14ac:dyDescent="0.2">
      <c r="A111" s="379" t="s">
        <v>709</v>
      </c>
      <c r="B111" s="380" t="s">
        <v>710</v>
      </c>
      <c r="C111" s="381">
        <v>0</v>
      </c>
      <c r="D111" s="382">
        <v>0</v>
      </c>
      <c r="E111" s="383"/>
    </row>
    <row r="112" spans="1:5" x14ac:dyDescent="0.2">
      <c r="A112" s="379" t="s">
        <v>711</v>
      </c>
      <c r="B112" s="380" t="s">
        <v>712</v>
      </c>
      <c r="C112" s="381">
        <v>0</v>
      </c>
      <c r="D112" s="382">
        <v>0</v>
      </c>
      <c r="E112" s="383"/>
    </row>
    <row r="113" spans="1:5" ht="22.5" x14ac:dyDescent="0.2">
      <c r="A113" s="379" t="s">
        <v>713</v>
      </c>
      <c r="B113" s="380" t="s">
        <v>714</v>
      </c>
      <c r="C113" s="381">
        <v>0</v>
      </c>
      <c r="D113" s="382">
        <v>0</v>
      </c>
      <c r="E113" s="383"/>
    </row>
    <row r="114" spans="1:5" x14ac:dyDescent="0.2">
      <c r="A114" s="379" t="s">
        <v>715</v>
      </c>
      <c r="B114" s="380" t="s">
        <v>716</v>
      </c>
      <c r="C114" s="381">
        <v>0</v>
      </c>
      <c r="D114" s="382">
        <v>0</v>
      </c>
      <c r="E114" s="383"/>
    </row>
    <row r="115" spans="1:5" x14ac:dyDescent="0.2">
      <c r="A115" s="379" t="s">
        <v>717</v>
      </c>
      <c r="B115" s="380" t="s">
        <v>718</v>
      </c>
      <c r="C115" s="381">
        <v>0</v>
      </c>
      <c r="D115" s="382">
        <v>0</v>
      </c>
      <c r="E115" s="383"/>
    </row>
    <row r="116" spans="1:5" x14ac:dyDescent="0.2">
      <c r="A116" s="379" t="s">
        <v>719</v>
      </c>
      <c r="B116" s="380" t="s">
        <v>720</v>
      </c>
      <c r="C116" s="381">
        <v>0</v>
      </c>
      <c r="D116" s="382">
        <v>0</v>
      </c>
      <c r="E116" s="383"/>
    </row>
    <row r="117" spans="1:5" ht="22.5" x14ac:dyDescent="0.2">
      <c r="A117" s="379" t="s">
        <v>721</v>
      </c>
      <c r="B117" s="380" t="s">
        <v>722</v>
      </c>
      <c r="C117" s="381">
        <v>0</v>
      </c>
      <c r="D117" s="382">
        <v>0</v>
      </c>
      <c r="E117" s="383"/>
    </row>
    <row r="118" spans="1:5" x14ac:dyDescent="0.2">
      <c r="A118" s="379" t="s">
        <v>723</v>
      </c>
      <c r="B118" s="380" t="s">
        <v>724</v>
      </c>
      <c r="C118" s="381">
        <v>0</v>
      </c>
      <c r="D118" s="382">
        <v>0</v>
      </c>
      <c r="E118" s="383"/>
    </row>
    <row r="119" spans="1:5" ht="22.5" x14ac:dyDescent="0.2">
      <c r="A119" s="379" t="s">
        <v>725</v>
      </c>
      <c r="B119" s="380" t="s">
        <v>726</v>
      </c>
      <c r="C119" s="381">
        <v>0</v>
      </c>
      <c r="D119" s="382">
        <v>0</v>
      </c>
      <c r="E119" s="383"/>
    </row>
    <row r="120" spans="1:5" x14ac:dyDescent="0.2">
      <c r="A120" s="379" t="s">
        <v>727</v>
      </c>
      <c r="B120" s="380" t="s">
        <v>728</v>
      </c>
      <c r="C120" s="381">
        <v>0</v>
      </c>
      <c r="D120" s="382">
        <v>0</v>
      </c>
      <c r="E120" s="383"/>
    </row>
    <row r="121" spans="1:5" ht="22.5" x14ac:dyDescent="0.2">
      <c r="A121" s="379" t="s">
        <v>729</v>
      </c>
      <c r="B121" s="380" t="s">
        <v>730</v>
      </c>
      <c r="C121" s="381">
        <v>0</v>
      </c>
      <c r="D121" s="382">
        <v>0</v>
      </c>
      <c r="E121" s="383"/>
    </row>
    <row r="122" spans="1:5" x14ac:dyDescent="0.2">
      <c r="A122" s="379" t="s">
        <v>731</v>
      </c>
      <c r="B122" s="380" t="s">
        <v>732</v>
      </c>
      <c r="C122" s="381">
        <v>0</v>
      </c>
      <c r="D122" s="382">
        <v>0</v>
      </c>
      <c r="E122" s="383"/>
    </row>
    <row r="123" spans="1:5" x14ac:dyDescent="0.2">
      <c r="A123" s="379" t="s">
        <v>733</v>
      </c>
      <c r="B123" s="380" t="s">
        <v>734</v>
      </c>
      <c r="C123" s="381">
        <v>0</v>
      </c>
      <c r="D123" s="382">
        <v>0</v>
      </c>
      <c r="E123" s="383"/>
    </row>
    <row r="124" spans="1:5" x14ac:dyDescent="0.2">
      <c r="A124" s="379" t="s">
        <v>735</v>
      </c>
      <c r="B124" s="380" t="s">
        <v>736</v>
      </c>
      <c r="C124" s="381">
        <v>0</v>
      </c>
      <c r="D124" s="382">
        <v>0</v>
      </c>
      <c r="E124" s="383"/>
    </row>
    <row r="125" spans="1:5" x14ac:dyDescent="0.2">
      <c r="A125" s="379" t="s">
        <v>737</v>
      </c>
      <c r="B125" s="380" t="s">
        <v>738</v>
      </c>
      <c r="C125" s="381">
        <v>0</v>
      </c>
      <c r="D125" s="382">
        <v>0</v>
      </c>
      <c r="E125" s="383"/>
    </row>
    <row r="126" spans="1:5" x14ac:dyDescent="0.2">
      <c r="A126" s="379" t="s">
        <v>739</v>
      </c>
      <c r="B126" s="380" t="s">
        <v>740</v>
      </c>
      <c r="C126" s="381">
        <v>0</v>
      </c>
      <c r="D126" s="382">
        <v>0</v>
      </c>
      <c r="E126" s="383"/>
    </row>
    <row r="127" spans="1:5" x14ac:dyDescent="0.2">
      <c r="A127" s="384" t="s">
        <v>741</v>
      </c>
      <c r="B127" s="385" t="s">
        <v>742</v>
      </c>
      <c r="C127" s="386">
        <f>C118+C112</f>
        <v>0</v>
      </c>
      <c r="D127" s="386">
        <f>D118</f>
        <v>0</v>
      </c>
      <c r="E127" s="388"/>
    </row>
    <row r="128" spans="1:5" x14ac:dyDescent="0.2">
      <c r="A128" s="379" t="s">
        <v>743</v>
      </c>
      <c r="B128" s="380" t="s">
        <v>744</v>
      </c>
      <c r="C128" s="381">
        <v>0</v>
      </c>
      <c r="D128" s="382">
        <v>0</v>
      </c>
      <c r="E128" s="383"/>
    </row>
    <row r="129" spans="1:5" ht="22.5" x14ac:dyDescent="0.2">
      <c r="A129" s="379" t="s">
        <v>745</v>
      </c>
      <c r="B129" s="380" t="s">
        <v>746</v>
      </c>
      <c r="C129" s="381">
        <v>0</v>
      </c>
      <c r="D129" s="382">
        <v>0</v>
      </c>
      <c r="E129" s="383"/>
    </row>
    <row r="130" spans="1:5" x14ac:dyDescent="0.2">
      <c r="A130" s="379" t="s">
        <v>747</v>
      </c>
      <c r="B130" s="380" t="s">
        <v>748</v>
      </c>
      <c r="C130" s="381">
        <v>0</v>
      </c>
      <c r="D130" s="382">
        <v>0</v>
      </c>
      <c r="E130" s="383"/>
    </row>
    <row r="131" spans="1:5" x14ac:dyDescent="0.2">
      <c r="A131" s="379" t="s">
        <v>749</v>
      </c>
      <c r="B131" s="380" t="s">
        <v>750</v>
      </c>
      <c r="C131" s="381">
        <v>0</v>
      </c>
      <c r="D131" s="382">
        <v>0</v>
      </c>
      <c r="E131" s="383"/>
    </row>
    <row r="132" spans="1:5" x14ac:dyDescent="0.2">
      <c r="A132" s="379" t="s">
        <v>751</v>
      </c>
      <c r="B132" s="380" t="s">
        <v>752</v>
      </c>
      <c r="C132" s="381">
        <v>2730</v>
      </c>
      <c r="D132" s="382">
        <v>0</v>
      </c>
      <c r="E132" s="383"/>
    </row>
    <row r="133" spans="1:5" ht="22.5" x14ac:dyDescent="0.2">
      <c r="A133" s="379" t="s">
        <v>753</v>
      </c>
      <c r="B133" s="380" t="s">
        <v>754</v>
      </c>
      <c r="C133" s="381">
        <v>0</v>
      </c>
      <c r="D133" s="382">
        <v>0</v>
      </c>
      <c r="E133" s="383"/>
    </row>
    <row r="134" spans="1:5" x14ac:dyDescent="0.2">
      <c r="A134" s="379" t="s">
        <v>755</v>
      </c>
      <c r="B134" s="380" t="s">
        <v>756</v>
      </c>
      <c r="C134" s="381">
        <v>0</v>
      </c>
      <c r="D134" s="382">
        <v>0</v>
      </c>
      <c r="E134" s="383"/>
    </row>
    <row r="135" spans="1:5" x14ac:dyDescent="0.2">
      <c r="A135" s="379" t="s">
        <v>757</v>
      </c>
      <c r="B135" s="380" t="s">
        <v>758</v>
      </c>
      <c r="C135" s="381">
        <v>0</v>
      </c>
      <c r="D135" s="382">
        <v>0</v>
      </c>
      <c r="E135" s="383"/>
    </row>
    <row r="136" spans="1:5" x14ac:dyDescent="0.2">
      <c r="A136" s="379" t="s">
        <v>759</v>
      </c>
      <c r="B136" s="380" t="s">
        <v>760</v>
      </c>
      <c r="C136" s="381">
        <v>0</v>
      </c>
      <c r="D136" s="382">
        <v>0</v>
      </c>
      <c r="E136" s="383"/>
    </row>
    <row r="137" spans="1:5" ht="22.5" x14ac:dyDescent="0.2">
      <c r="A137" s="379" t="s">
        <v>761</v>
      </c>
      <c r="B137" s="380" t="s">
        <v>762</v>
      </c>
      <c r="C137" s="381">
        <v>0</v>
      </c>
      <c r="D137" s="382">
        <v>0</v>
      </c>
      <c r="E137" s="383"/>
    </row>
    <row r="138" spans="1:5" x14ac:dyDescent="0.2">
      <c r="A138" s="379" t="s">
        <v>763</v>
      </c>
      <c r="B138" s="380" t="s">
        <v>764</v>
      </c>
      <c r="C138" s="381">
        <v>0</v>
      </c>
      <c r="D138" s="382">
        <v>0</v>
      </c>
      <c r="E138" s="383"/>
    </row>
    <row r="139" spans="1:5" ht="22.5" x14ac:dyDescent="0.2">
      <c r="A139" s="379" t="s">
        <v>765</v>
      </c>
      <c r="B139" s="380" t="s">
        <v>766</v>
      </c>
      <c r="C139" s="436">
        <v>2439429</v>
      </c>
      <c r="D139" s="437">
        <v>2295663</v>
      </c>
      <c r="E139" s="432">
        <f>D139/C139</f>
        <v>0.94106571660827187</v>
      </c>
    </row>
    <row r="140" spans="1:5" ht="22.5" x14ac:dyDescent="0.2">
      <c r="A140" s="379" t="s">
        <v>767</v>
      </c>
      <c r="B140" s="380" t="s">
        <v>768</v>
      </c>
      <c r="C140" s="381">
        <v>0</v>
      </c>
      <c r="D140" s="382">
        <v>0</v>
      </c>
      <c r="E140" s="383"/>
    </row>
    <row r="141" spans="1:5" ht="22.5" x14ac:dyDescent="0.2">
      <c r="A141" s="379" t="s">
        <v>769</v>
      </c>
      <c r="B141" s="380" t="s">
        <v>770</v>
      </c>
      <c r="C141" s="381">
        <v>0</v>
      </c>
      <c r="D141" s="382">
        <v>0</v>
      </c>
      <c r="E141" s="383"/>
    </row>
    <row r="142" spans="1:5" ht="22.5" x14ac:dyDescent="0.2">
      <c r="A142" s="379" t="s">
        <v>771</v>
      </c>
      <c r="B142" s="380" t="s">
        <v>772</v>
      </c>
      <c r="C142" s="381">
        <v>0</v>
      </c>
      <c r="D142" s="382">
        <v>0</v>
      </c>
      <c r="E142" s="383"/>
    </row>
    <row r="143" spans="1:5" x14ac:dyDescent="0.2">
      <c r="A143" s="379" t="s">
        <v>773</v>
      </c>
      <c r="B143" s="380" t="s">
        <v>774</v>
      </c>
      <c r="C143" s="381">
        <v>0</v>
      </c>
      <c r="D143" s="382">
        <v>0</v>
      </c>
      <c r="E143" s="383"/>
    </row>
    <row r="144" spans="1:5" ht="22.5" x14ac:dyDescent="0.2">
      <c r="A144" s="379" t="s">
        <v>775</v>
      </c>
      <c r="B144" s="380" t="s">
        <v>776</v>
      </c>
      <c r="C144" s="381">
        <v>0</v>
      </c>
      <c r="D144" s="382">
        <v>0</v>
      </c>
      <c r="E144" s="383"/>
    </row>
    <row r="145" spans="1:5" ht="22.5" x14ac:dyDescent="0.2">
      <c r="A145" s="379" t="s">
        <v>777</v>
      </c>
      <c r="B145" s="380" t="s">
        <v>778</v>
      </c>
      <c r="C145" s="381">
        <v>0</v>
      </c>
      <c r="D145" s="382">
        <v>0</v>
      </c>
      <c r="E145" s="383"/>
    </row>
    <row r="146" spans="1:5" x14ac:dyDescent="0.2">
      <c r="A146" s="379" t="s">
        <v>779</v>
      </c>
      <c r="B146" s="380" t="s">
        <v>780</v>
      </c>
      <c r="C146" s="381">
        <v>0</v>
      </c>
      <c r="D146" s="382">
        <v>0</v>
      </c>
      <c r="E146" s="383"/>
    </row>
    <row r="147" spans="1:5" ht="21" x14ac:dyDescent="0.2">
      <c r="A147" s="384" t="s">
        <v>781</v>
      </c>
      <c r="B147" s="385" t="s">
        <v>782</v>
      </c>
      <c r="C147" s="438">
        <f>SUM(C128:C146)</f>
        <v>2442159</v>
      </c>
      <c r="D147" s="438">
        <f>SUM(D128:D146)</f>
        <v>2295663</v>
      </c>
      <c r="E147" s="432">
        <f>D147/C147</f>
        <v>0.94001373374952246</v>
      </c>
    </row>
    <row r="148" spans="1:5" x14ac:dyDescent="0.2">
      <c r="A148" s="379" t="s">
        <v>783</v>
      </c>
      <c r="B148" s="380" t="s">
        <v>784</v>
      </c>
      <c r="C148" s="381">
        <v>999528</v>
      </c>
      <c r="D148" s="382">
        <v>5555</v>
      </c>
      <c r="E148" s="383">
        <f t="shared" ref="E148:E155" si="2">D148/C148</f>
        <v>5.5576231981495266E-3</v>
      </c>
    </row>
    <row r="149" spans="1:5" x14ac:dyDescent="0.2">
      <c r="A149" s="379" t="s">
        <v>785</v>
      </c>
      <c r="B149" s="380" t="s">
        <v>786</v>
      </c>
      <c r="C149" s="381">
        <v>0</v>
      </c>
      <c r="D149" s="382">
        <v>0</v>
      </c>
      <c r="E149" s="383"/>
    </row>
    <row r="150" spans="1:5" x14ac:dyDescent="0.2">
      <c r="A150" s="379" t="s">
        <v>787</v>
      </c>
      <c r="B150" s="380" t="s">
        <v>788</v>
      </c>
      <c r="C150" s="381">
        <v>135835</v>
      </c>
      <c r="D150" s="382">
        <v>161644</v>
      </c>
      <c r="E150" s="383">
        <f t="shared" si="2"/>
        <v>1.1900025766555011</v>
      </c>
    </row>
    <row r="151" spans="1:5" x14ac:dyDescent="0.2">
      <c r="A151" s="379" t="s">
        <v>789</v>
      </c>
      <c r="B151" s="380" t="s">
        <v>790</v>
      </c>
      <c r="C151" s="381">
        <v>0</v>
      </c>
      <c r="D151" s="382">
        <v>0</v>
      </c>
      <c r="E151" s="383"/>
    </row>
    <row r="152" spans="1:5" x14ac:dyDescent="0.2">
      <c r="A152" s="379" t="s">
        <v>791</v>
      </c>
      <c r="B152" s="380" t="s">
        <v>792</v>
      </c>
      <c r="C152" s="381">
        <v>0</v>
      </c>
      <c r="D152" s="382">
        <v>0</v>
      </c>
      <c r="E152" s="383"/>
    </row>
    <row r="153" spans="1:5" x14ac:dyDescent="0.2">
      <c r="A153" s="379" t="s">
        <v>793</v>
      </c>
      <c r="B153" s="380" t="s">
        <v>794</v>
      </c>
      <c r="C153" s="381">
        <v>0</v>
      </c>
      <c r="D153" s="382">
        <v>0</v>
      </c>
      <c r="E153" s="383"/>
    </row>
    <row r="154" spans="1:5" x14ac:dyDescent="0.2">
      <c r="A154" s="379" t="s">
        <v>795</v>
      </c>
      <c r="B154" s="380" t="s">
        <v>796</v>
      </c>
      <c r="C154" s="381">
        <v>0</v>
      </c>
      <c r="D154" s="382">
        <v>0</v>
      </c>
      <c r="E154" s="383"/>
    </row>
    <row r="155" spans="1:5" x14ac:dyDescent="0.2">
      <c r="A155" s="379" t="s">
        <v>797</v>
      </c>
      <c r="B155" s="380" t="s">
        <v>798</v>
      </c>
      <c r="C155" s="381">
        <f>SUM(C148:C154)</f>
        <v>1135363</v>
      </c>
      <c r="D155" s="382">
        <f>SUM(D148:D154)</f>
        <v>167199</v>
      </c>
      <c r="E155" s="383">
        <f t="shared" si="2"/>
        <v>0.1472647954883152</v>
      </c>
    </row>
    <row r="156" spans="1:5" x14ac:dyDescent="0.2">
      <c r="A156" s="384" t="s">
        <v>799</v>
      </c>
      <c r="B156" s="385" t="s">
        <v>800</v>
      </c>
      <c r="C156" s="386">
        <f>C127+C147+C149+C155</f>
        <v>3577522</v>
      </c>
      <c r="D156" s="387">
        <f>D155+D127+D147</f>
        <v>2462862</v>
      </c>
      <c r="E156" s="388">
        <f>D156/C156</f>
        <v>0.68842679374158988</v>
      </c>
    </row>
    <row r="157" spans="1:5" x14ac:dyDescent="0.2">
      <c r="A157" s="384" t="s">
        <v>801</v>
      </c>
      <c r="B157" s="385" t="s">
        <v>802</v>
      </c>
      <c r="C157" s="386">
        <v>0</v>
      </c>
      <c r="D157" s="387">
        <v>0</v>
      </c>
      <c r="E157" s="383"/>
    </row>
    <row r="158" spans="1:5" x14ac:dyDescent="0.2">
      <c r="A158" s="384" t="s">
        <v>803</v>
      </c>
      <c r="B158" s="385" t="s">
        <v>804</v>
      </c>
      <c r="C158" s="386">
        <v>0</v>
      </c>
      <c r="D158" s="387">
        <v>0</v>
      </c>
      <c r="E158" s="383"/>
    </row>
    <row r="159" spans="1:5" x14ac:dyDescent="0.2">
      <c r="A159" s="379" t="s">
        <v>805</v>
      </c>
      <c r="B159" s="380" t="s">
        <v>806</v>
      </c>
      <c r="C159" s="381">
        <v>0</v>
      </c>
      <c r="D159" s="382">
        <v>0</v>
      </c>
      <c r="E159" s="383"/>
    </row>
    <row r="160" spans="1:5" x14ac:dyDescent="0.2">
      <c r="A160" s="379" t="s">
        <v>807</v>
      </c>
      <c r="B160" s="380" t="s">
        <v>808</v>
      </c>
      <c r="C160" s="381">
        <v>4696696</v>
      </c>
      <c r="D160" s="382">
        <v>3762490</v>
      </c>
      <c r="E160" s="383">
        <f>D160/C160</f>
        <v>0.80109293852529528</v>
      </c>
    </row>
    <row r="161" spans="1:5" x14ac:dyDescent="0.2">
      <c r="A161" s="379" t="s">
        <v>809</v>
      </c>
      <c r="B161" s="380" t="s">
        <v>810</v>
      </c>
      <c r="C161" s="381">
        <v>0</v>
      </c>
      <c r="D161" s="382">
        <v>0</v>
      </c>
      <c r="E161" s="383"/>
    </row>
    <row r="162" spans="1:5" x14ac:dyDescent="0.2">
      <c r="A162" s="384" t="s">
        <v>811</v>
      </c>
      <c r="B162" s="385" t="s">
        <v>812</v>
      </c>
      <c r="C162" s="386">
        <f>SUM(C157:C161)</f>
        <v>4696696</v>
      </c>
      <c r="D162" s="387">
        <f>SUM(D157:D161)</f>
        <v>3762490</v>
      </c>
      <c r="E162" s="388">
        <f>D162/C162</f>
        <v>0.80109293852529528</v>
      </c>
    </row>
    <row r="163" spans="1:5" ht="12" thickBot="1" x14ac:dyDescent="0.25">
      <c r="A163" s="400" t="s">
        <v>813</v>
      </c>
      <c r="B163" s="401" t="s">
        <v>814</v>
      </c>
      <c r="C163" s="402">
        <f>C162+C156+C107</f>
        <v>514229081</v>
      </c>
      <c r="D163" s="403">
        <f>D162+D156+D107</f>
        <v>496980080</v>
      </c>
      <c r="E163" s="404">
        <f>D163/C163</f>
        <v>0.96645658202282803</v>
      </c>
    </row>
  </sheetData>
  <mergeCells count="3">
    <mergeCell ref="A2:E2"/>
    <mergeCell ref="A5:D5"/>
    <mergeCell ref="E5:E6"/>
  </mergeCells>
  <pageMargins left="0.51181102362204722" right="0.31496062992125984" top="0.35433070866141736" bottom="0.35433070866141736" header="0.31496062992125984" footer="0.31496062992125984"/>
  <pageSetup paperSize="9" scale="75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8"/>
  <sheetViews>
    <sheetView workbookViewId="0">
      <selection activeCell="G9" sqref="G9"/>
    </sheetView>
  </sheetViews>
  <sheetFormatPr defaultRowHeight="11.25" x14ac:dyDescent="0.2"/>
  <cols>
    <col min="1" max="1" width="3.1640625" style="365" bestFit="1" customWidth="1"/>
    <col min="2" max="2" width="65.6640625" style="365" customWidth="1"/>
    <col min="3" max="3" width="11.33203125" style="365" customWidth="1"/>
    <col min="4" max="4" width="8" style="365" bestFit="1" customWidth="1"/>
    <col min="5" max="5" width="11.1640625" style="365" bestFit="1" customWidth="1"/>
    <col min="6" max="256" width="9.33203125" style="365"/>
    <col min="257" max="257" width="4.6640625" style="365" customWidth="1"/>
    <col min="258" max="258" width="78.5" style="365" bestFit="1" customWidth="1"/>
    <col min="259" max="259" width="11.33203125" style="365" customWidth="1"/>
    <col min="260" max="260" width="8" style="365" bestFit="1" customWidth="1"/>
    <col min="261" max="261" width="11.1640625" style="365" bestFit="1" customWidth="1"/>
    <col min="262" max="512" width="9.33203125" style="365"/>
    <col min="513" max="513" width="4.6640625" style="365" customWidth="1"/>
    <col min="514" max="514" width="78.5" style="365" bestFit="1" customWidth="1"/>
    <col min="515" max="515" width="11.33203125" style="365" customWidth="1"/>
    <col min="516" max="516" width="8" style="365" bestFit="1" customWidth="1"/>
    <col min="517" max="517" width="11.1640625" style="365" bestFit="1" customWidth="1"/>
    <col min="518" max="768" width="9.33203125" style="365"/>
    <col min="769" max="769" width="4.6640625" style="365" customWidth="1"/>
    <col min="770" max="770" width="78.5" style="365" bestFit="1" customWidth="1"/>
    <col min="771" max="771" width="11.33203125" style="365" customWidth="1"/>
    <col min="772" max="772" width="8" style="365" bestFit="1" customWidth="1"/>
    <col min="773" max="773" width="11.1640625" style="365" bestFit="1" customWidth="1"/>
    <col min="774" max="1024" width="9.33203125" style="365"/>
    <col min="1025" max="1025" width="4.6640625" style="365" customWidth="1"/>
    <col min="1026" max="1026" width="78.5" style="365" bestFit="1" customWidth="1"/>
    <col min="1027" max="1027" width="11.33203125" style="365" customWidth="1"/>
    <col min="1028" max="1028" width="8" style="365" bestFit="1" customWidth="1"/>
    <col min="1029" max="1029" width="11.1640625" style="365" bestFit="1" customWidth="1"/>
    <col min="1030" max="1280" width="9.33203125" style="365"/>
    <col min="1281" max="1281" width="4.6640625" style="365" customWidth="1"/>
    <col min="1282" max="1282" width="78.5" style="365" bestFit="1" customWidth="1"/>
    <col min="1283" max="1283" width="11.33203125" style="365" customWidth="1"/>
    <col min="1284" max="1284" width="8" style="365" bestFit="1" customWidth="1"/>
    <col min="1285" max="1285" width="11.1640625" style="365" bestFit="1" customWidth="1"/>
    <col min="1286" max="1536" width="9.33203125" style="365"/>
    <col min="1537" max="1537" width="4.6640625" style="365" customWidth="1"/>
    <col min="1538" max="1538" width="78.5" style="365" bestFit="1" customWidth="1"/>
    <col min="1539" max="1539" width="11.33203125" style="365" customWidth="1"/>
    <col min="1540" max="1540" width="8" style="365" bestFit="1" customWidth="1"/>
    <col min="1541" max="1541" width="11.1640625" style="365" bestFit="1" customWidth="1"/>
    <col min="1542" max="1792" width="9.33203125" style="365"/>
    <col min="1793" max="1793" width="4.6640625" style="365" customWidth="1"/>
    <col min="1794" max="1794" width="78.5" style="365" bestFit="1" customWidth="1"/>
    <col min="1795" max="1795" width="11.33203125" style="365" customWidth="1"/>
    <col min="1796" max="1796" width="8" style="365" bestFit="1" customWidth="1"/>
    <col min="1797" max="1797" width="11.1640625" style="365" bestFit="1" customWidth="1"/>
    <col min="1798" max="2048" width="9.33203125" style="365"/>
    <col min="2049" max="2049" width="4.6640625" style="365" customWidth="1"/>
    <col min="2050" max="2050" width="78.5" style="365" bestFit="1" customWidth="1"/>
    <col min="2051" max="2051" width="11.33203125" style="365" customWidth="1"/>
    <col min="2052" max="2052" width="8" style="365" bestFit="1" customWidth="1"/>
    <col min="2053" max="2053" width="11.1640625" style="365" bestFit="1" customWidth="1"/>
    <col min="2054" max="2304" width="9.33203125" style="365"/>
    <col min="2305" max="2305" width="4.6640625" style="365" customWidth="1"/>
    <col min="2306" max="2306" width="78.5" style="365" bestFit="1" customWidth="1"/>
    <col min="2307" max="2307" width="11.33203125" style="365" customWidth="1"/>
    <col min="2308" max="2308" width="8" style="365" bestFit="1" customWidth="1"/>
    <col min="2309" max="2309" width="11.1640625" style="365" bestFit="1" customWidth="1"/>
    <col min="2310" max="2560" width="9.33203125" style="365"/>
    <col min="2561" max="2561" width="4.6640625" style="365" customWidth="1"/>
    <col min="2562" max="2562" width="78.5" style="365" bestFit="1" customWidth="1"/>
    <col min="2563" max="2563" width="11.33203125" style="365" customWidth="1"/>
    <col min="2564" max="2564" width="8" style="365" bestFit="1" customWidth="1"/>
    <col min="2565" max="2565" width="11.1640625" style="365" bestFit="1" customWidth="1"/>
    <col min="2566" max="2816" width="9.33203125" style="365"/>
    <col min="2817" max="2817" width="4.6640625" style="365" customWidth="1"/>
    <col min="2818" max="2818" width="78.5" style="365" bestFit="1" customWidth="1"/>
    <col min="2819" max="2819" width="11.33203125" style="365" customWidth="1"/>
    <col min="2820" max="2820" width="8" style="365" bestFit="1" customWidth="1"/>
    <col min="2821" max="2821" width="11.1640625" style="365" bestFit="1" customWidth="1"/>
    <col min="2822" max="3072" width="9.33203125" style="365"/>
    <col min="3073" max="3073" width="4.6640625" style="365" customWidth="1"/>
    <col min="3074" max="3074" width="78.5" style="365" bestFit="1" customWidth="1"/>
    <col min="3075" max="3075" width="11.33203125" style="365" customWidth="1"/>
    <col min="3076" max="3076" width="8" style="365" bestFit="1" customWidth="1"/>
    <col min="3077" max="3077" width="11.1640625" style="365" bestFit="1" customWidth="1"/>
    <col min="3078" max="3328" width="9.33203125" style="365"/>
    <col min="3329" max="3329" width="4.6640625" style="365" customWidth="1"/>
    <col min="3330" max="3330" width="78.5" style="365" bestFit="1" customWidth="1"/>
    <col min="3331" max="3331" width="11.33203125" style="365" customWidth="1"/>
    <col min="3332" max="3332" width="8" style="365" bestFit="1" customWidth="1"/>
    <col min="3333" max="3333" width="11.1640625" style="365" bestFit="1" customWidth="1"/>
    <col min="3334" max="3584" width="9.33203125" style="365"/>
    <col min="3585" max="3585" width="4.6640625" style="365" customWidth="1"/>
    <col min="3586" max="3586" width="78.5" style="365" bestFit="1" customWidth="1"/>
    <col min="3587" max="3587" width="11.33203125" style="365" customWidth="1"/>
    <col min="3588" max="3588" width="8" style="365" bestFit="1" customWidth="1"/>
    <col min="3589" max="3589" width="11.1640625" style="365" bestFit="1" customWidth="1"/>
    <col min="3590" max="3840" width="9.33203125" style="365"/>
    <col min="3841" max="3841" width="4.6640625" style="365" customWidth="1"/>
    <col min="3842" max="3842" width="78.5" style="365" bestFit="1" customWidth="1"/>
    <col min="3843" max="3843" width="11.33203125" style="365" customWidth="1"/>
    <col min="3844" max="3844" width="8" style="365" bestFit="1" customWidth="1"/>
    <col min="3845" max="3845" width="11.1640625" style="365" bestFit="1" customWidth="1"/>
    <col min="3846" max="4096" width="9.33203125" style="365"/>
    <col min="4097" max="4097" width="4.6640625" style="365" customWidth="1"/>
    <col min="4098" max="4098" width="78.5" style="365" bestFit="1" customWidth="1"/>
    <col min="4099" max="4099" width="11.33203125" style="365" customWidth="1"/>
    <col min="4100" max="4100" width="8" style="365" bestFit="1" customWidth="1"/>
    <col min="4101" max="4101" width="11.1640625" style="365" bestFit="1" customWidth="1"/>
    <col min="4102" max="4352" width="9.33203125" style="365"/>
    <col min="4353" max="4353" width="4.6640625" style="365" customWidth="1"/>
    <col min="4354" max="4354" width="78.5" style="365" bestFit="1" customWidth="1"/>
    <col min="4355" max="4355" width="11.33203125" style="365" customWidth="1"/>
    <col min="4356" max="4356" width="8" style="365" bestFit="1" customWidth="1"/>
    <col min="4357" max="4357" width="11.1640625" style="365" bestFit="1" customWidth="1"/>
    <col min="4358" max="4608" width="9.33203125" style="365"/>
    <col min="4609" max="4609" width="4.6640625" style="365" customWidth="1"/>
    <col min="4610" max="4610" width="78.5" style="365" bestFit="1" customWidth="1"/>
    <col min="4611" max="4611" width="11.33203125" style="365" customWidth="1"/>
    <col min="4612" max="4612" width="8" style="365" bestFit="1" customWidth="1"/>
    <col min="4613" max="4613" width="11.1640625" style="365" bestFit="1" customWidth="1"/>
    <col min="4614" max="4864" width="9.33203125" style="365"/>
    <col min="4865" max="4865" width="4.6640625" style="365" customWidth="1"/>
    <col min="4866" max="4866" width="78.5" style="365" bestFit="1" customWidth="1"/>
    <col min="4867" max="4867" width="11.33203125" style="365" customWidth="1"/>
    <col min="4868" max="4868" width="8" style="365" bestFit="1" customWidth="1"/>
    <col min="4869" max="4869" width="11.1640625" style="365" bestFit="1" customWidth="1"/>
    <col min="4870" max="5120" width="9.33203125" style="365"/>
    <col min="5121" max="5121" width="4.6640625" style="365" customWidth="1"/>
    <col min="5122" max="5122" width="78.5" style="365" bestFit="1" customWidth="1"/>
    <col min="5123" max="5123" width="11.33203125" style="365" customWidth="1"/>
    <col min="5124" max="5124" width="8" style="365" bestFit="1" customWidth="1"/>
    <col min="5125" max="5125" width="11.1640625" style="365" bestFit="1" customWidth="1"/>
    <col min="5126" max="5376" width="9.33203125" style="365"/>
    <col min="5377" max="5377" width="4.6640625" style="365" customWidth="1"/>
    <col min="5378" max="5378" width="78.5" style="365" bestFit="1" customWidth="1"/>
    <col min="5379" max="5379" width="11.33203125" style="365" customWidth="1"/>
    <col min="5380" max="5380" width="8" style="365" bestFit="1" customWidth="1"/>
    <col min="5381" max="5381" width="11.1640625" style="365" bestFit="1" customWidth="1"/>
    <col min="5382" max="5632" width="9.33203125" style="365"/>
    <col min="5633" max="5633" width="4.6640625" style="365" customWidth="1"/>
    <col min="5634" max="5634" width="78.5" style="365" bestFit="1" customWidth="1"/>
    <col min="5635" max="5635" width="11.33203125" style="365" customWidth="1"/>
    <col min="5636" max="5636" width="8" style="365" bestFit="1" customWidth="1"/>
    <col min="5637" max="5637" width="11.1640625" style="365" bestFit="1" customWidth="1"/>
    <col min="5638" max="5888" width="9.33203125" style="365"/>
    <col min="5889" max="5889" width="4.6640625" style="365" customWidth="1"/>
    <col min="5890" max="5890" width="78.5" style="365" bestFit="1" customWidth="1"/>
    <col min="5891" max="5891" width="11.33203125" style="365" customWidth="1"/>
    <col min="5892" max="5892" width="8" style="365" bestFit="1" customWidth="1"/>
    <col min="5893" max="5893" width="11.1640625" style="365" bestFit="1" customWidth="1"/>
    <col min="5894" max="6144" width="9.33203125" style="365"/>
    <col min="6145" max="6145" width="4.6640625" style="365" customWidth="1"/>
    <col min="6146" max="6146" width="78.5" style="365" bestFit="1" customWidth="1"/>
    <col min="6147" max="6147" width="11.33203125" style="365" customWidth="1"/>
    <col min="6148" max="6148" width="8" style="365" bestFit="1" customWidth="1"/>
    <col min="6149" max="6149" width="11.1640625" style="365" bestFit="1" customWidth="1"/>
    <col min="6150" max="6400" width="9.33203125" style="365"/>
    <col min="6401" max="6401" width="4.6640625" style="365" customWidth="1"/>
    <col min="6402" max="6402" width="78.5" style="365" bestFit="1" customWidth="1"/>
    <col min="6403" max="6403" width="11.33203125" style="365" customWidth="1"/>
    <col min="6404" max="6404" width="8" style="365" bestFit="1" customWidth="1"/>
    <col min="6405" max="6405" width="11.1640625" style="365" bestFit="1" customWidth="1"/>
    <col min="6406" max="6656" width="9.33203125" style="365"/>
    <col min="6657" max="6657" width="4.6640625" style="365" customWidth="1"/>
    <col min="6658" max="6658" width="78.5" style="365" bestFit="1" customWidth="1"/>
    <col min="6659" max="6659" width="11.33203125" style="365" customWidth="1"/>
    <col min="6660" max="6660" width="8" style="365" bestFit="1" customWidth="1"/>
    <col min="6661" max="6661" width="11.1640625" style="365" bestFit="1" customWidth="1"/>
    <col min="6662" max="6912" width="9.33203125" style="365"/>
    <col min="6913" max="6913" width="4.6640625" style="365" customWidth="1"/>
    <col min="6914" max="6914" width="78.5" style="365" bestFit="1" customWidth="1"/>
    <col min="6915" max="6915" width="11.33203125" style="365" customWidth="1"/>
    <col min="6916" max="6916" width="8" style="365" bestFit="1" customWidth="1"/>
    <col min="6917" max="6917" width="11.1640625" style="365" bestFit="1" customWidth="1"/>
    <col min="6918" max="7168" width="9.33203125" style="365"/>
    <col min="7169" max="7169" width="4.6640625" style="365" customWidth="1"/>
    <col min="7170" max="7170" width="78.5" style="365" bestFit="1" customWidth="1"/>
    <col min="7171" max="7171" width="11.33203125" style="365" customWidth="1"/>
    <col min="7172" max="7172" width="8" style="365" bestFit="1" customWidth="1"/>
    <col min="7173" max="7173" width="11.1640625" style="365" bestFit="1" customWidth="1"/>
    <col min="7174" max="7424" width="9.33203125" style="365"/>
    <col min="7425" max="7425" width="4.6640625" style="365" customWidth="1"/>
    <col min="7426" max="7426" width="78.5" style="365" bestFit="1" customWidth="1"/>
    <col min="7427" max="7427" width="11.33203125" style="365" customWidth="1"/>
    <col min="7428" max="7428" width="8" style="365" bestFit="1" customWidth="1"/>
    <col min="7429" max="7429" width="11.1640625" style="365" bestFit="1" customWidth="1"/>
    <col min="7430" max="7680" width="9.33203125" style="365"/>
    <col min="7681" max="7681" width="4.6640625" style="365" customWidth="1"/>
    <col min="7682" max="7682" width="78.5" style="365" bestFit="1" customWidth="1"/>
    <col min="7683" max="7683" width="11.33203125" style="365" customWidth="1"/>
    <col min="7684" max="7684" width="8" style="365" bestFit="1" customWidth="1"/>
    <col min="7685" max="7685" width="11.1640625" style="365" bestFit="1" customWidth="1"/>
    <col min="7686" max="7936" width="9.33203125" style="365"/>
    <col min="7937" max="7937" width="4.6640625" style="365" customWidth="1"/>
    <col min="7938" max="7938" width="78.5" style="365" bestFit="1" customWidth="1"/>
    <col min="7939" max="7939" width="11.33203125" style="365" customWidth="1"/>
    <col min="7940" max="7940" width="8" style="365" bestFit="1" customWidth="1"/>
    <col min="7941" max="7941" width="11.1640625" style="365" bestFit="1" customWidth="1"/>
    <col min="7942" max="8192" width="9.33203125" style="365"/>
    <col min="8193" max="8193" width="4.6640625" style="365" customWidth="1"/>
    <col min="8194" max="8194" width="78.5" style="365" bestFit="1" customWidth="1"/>
    <col min="8195" max="8195" width="11.33203125" style="365" customWidth="1"/>
    <col min="8196" max="8196" width="8" style="365" bestFit="1" customWidth="1"/>
    <col min="8197" max="8197" width="11.1640625" style="365" bestFit="1" customWidth="1"/>
    <col min="8198" max="8448" width="9.33203125" style="365"/>
    <col min="8449" max="8449" width="4.6640625" style="365" customWidth="1"/>
    <col min="8450" max="8450" width="78.5" style="365" bestFit="1" customWidth="1"/>
    <col min="8451" max="8451" width="11.33203125" style="365" customWidth="1"/>
    <col min="8452" max="8452" width="8" style="365" bestFit="1" customWidth="1"/>
    <col min="8453" max="8453" width="11.1640625" style="365" bestFit="1" customWidth="1"/>
    <col min="8454" max="8704" width="9.33203125" style="365"/>
    <col min="8705" max="8705" width="4.6640625" style="365" customWidth="1"/>
    <col min="8706" max="8706" width="78.5" style="365" bestFit="1" customWidth="1"/>
    <col min="8707" max="8707" width="11.33203125" style="365" customWidth="1"/>
    <col min="8708" max="8708" width="8" style="365" bestFit="1" customWidth="1"/>
    <col min="8709" max="8709" width="11.1640625" style="365" bestFit="1" customWidth="1"/>
    <col min="8710" max="8960" width="9.33203125" style="365"/>
    <col min="8961" max="8961" width="4.6640625" style="365" customWidth="1"/>
    <col min="8962" max="8962" width="78.5" style="365" bestFit="1" customWidth="1"/>
    <col min="8963" max="8963" width="11.33203125" style="365" customWidth="1"/>
    <col min="8964" max="8964" width="8" style="365" bestFit="1" customWidth="1"/>
    <col min="8965" max="8965" width="11.1640625" style="365" bestFit="1" customWidth="1"/>
    <col min="8966" max="9216" width="9.33203125" style="365"/>
    <col min="9217" max="9217" width="4.6640625" style="365" customWidth="1"/>
    <col min="9218" max="9218" width="78.5" style="365" bestFit="1" customWidth="1"/>
    <col min="9219" max="9219" width="11.33203125" style="365" customWidth="1"/>
    <col min="9220" max="9220" width="8" style="365" bestFit="1" customWidth="1"/>
    <col min="9221" max="9221" width="11.1640625" style="365" bestFit="1" customWidth="1"/>
    <col min="9222" max="9472" width="9.33203125" style="365"/>
    <col min="9473" max="9473" width="4.6640625" style="365" customWidth="1"/>
    <col min="9474" max="9474" width="78.5" style="365" bestFit="1" customWidth="1"/>
    <col min="9475" max="9475" width="11.33203125" style="365" customWidth="1"/>
    <col min="9476" max="9476" width="8" style="365" bestFit="1" customWidth="1"/>
    <col min="9477" max="9477" width="11.1640625" style="365" bestFit="1" customWidth="1"/>
    <col min="9478" max="9728" width="9.33203125" style="365"/>
    <col min="9729" max="9729" width="4.6640625" style="365" customWidth="1"/>
    <col min="9730" max="9730" width="78.5" style="365" bestFit="1" customWidth="1"/>
    <col min="9731" max="9731" width="11.33203125" style="365" customWidth="1"/>
    <col min="9732" max="9732" width="8" style="365" bestFit="1" customWidth="1"/>
    <col min="9733" max="9733" width="11.1640625" style="365" bestFit="1" customWidth="1"/>
    <col min="9734" max="9984" width="9.33203125" style="365"/>
    <col min="9985" max="9985" width="4.6640625" style="365" customWidth="1"/>
    <col min="9986" max="9986" width="78.5" style="365" bestFit="1" customWidth="1"/>
    <col min="9987" max="9987" width="11.33203125" style="365" customWidth="1"/>
    <col min="9988" max="9988" width="8" style="365" bestFit="1" customWidth="1"/>
    <col min="9989" max="9989" width="11.1640625" style="365" bestFit="1" customWidth="1"/>
    <col min="9990" max="10240" width="9.33203125" style="365"/>
    <col min="10241" max="10241" width="4.6640625" style="365" customWidth="1"/>
    <col min="10242" max="10242" width="78.5" style="365" bestFit="1" customWidth="1"/>
    <col min="10243" max="10243" width="11.33203125" style="365" customWidth="1"/>
    <col min="10244" max="10244" width="8" style="365" bestFit="1" customWidth="1"/>
    <col min="10245" max="10245" width="11.1640625" style="365" bestFit="1" customWidth="1"/>
    <col min="10246" max="10496" width="9.33203125" style="365"/>
    <col min="10497" max="10497" width="4.6640625" style="365" customWidth="1"/>
    <col min="10498" max="10498" width="78.5" style="365" bestFit="1" customWidth="1"/>
    <col min="10499" max="10499" width="11.33203125" style="365" customWidth="1"/>
    <col min="10500" max="10500" width="8" style="365" bestFit="1" customWidth="1"/>
    <col min="10501" max="10501" width="11.1640625" style="365" bestFit="1" customWidth="1"/>
    <col min="10502" max="10752" width="9.33203125" style="365"/>
    <col min="10753" max="10753" width="4.6640625" style="365" customWidth="1"/>
    <col min="10754" max="10754" width="78.5" style="365" bestFit="1" customWidth="1"/>
    <col min="10755" max="10755" width="11.33203125" style="365" customWidth="1"/>
    <col min="10756" max="10756" width="8" style="365" bestFit="1" customWidth="1"/>
    <col min="10757" max="10757" width="11.1640625" style="365" bestFit="1" customWidth="1"/>
    <col min="10758" max="11008" width="9.33203125" style="365"/>
    <col min="11009" max="11009" width="4.6640625" style="365" customWidth="1"/>
    <col min="11010" max="11010" width="78.5" style="365" bestFit="1" customWidth="1"/>
    <col min="11011" max="11011" width="11.33203125" style="365" customWidth="1"/>
    <col min="11012" max="11012" width="8" style="365" bestFit="1" customWidth="1"/>
    <col min="11013" max="11013" width="11.1640625" style="365" bestFit="1" customWidth="1"/>
    <col min="11014" max="11264" width="9.33203125" style="365"/>
    <col min="11265" max="11265" width="4.6640625" style="365" customWidth="1"/>
    <col min="11266" max="11266" width="78.5" style="365" bestFit="1" customWidth="1"/>
    <col min="11267" max="11267" width="11.33203125" style="365" customWidth="1"/>
    <col min="11268" max="11268" width="8" style="365" bestFit="1" customWidth="1"/>
    <col min="11269" max="11269" width="11.1640625" style="365" bestFit="1" customWidth="1"/>
    <col min="11270" max="11520" width="9.33203125" style="365"/>
    <col min="11521" max="11521" width="4.6640625" style="365" customWidth="1"/>
    <col min="11522" max="11522" width="78.5" style="365" bestFit="1" customWidth="1"/>
    <col min="11523" max="11523" width="11.33203125" style="365" customWidth="1"/>
    <col min="11524" max="11524" width="8" style="365" bestFit="1" customWidth="1"/>
    <col min="11525" max="11525" width="11.1640625" style="365" bestFit="1" customWidth="1"/>
    <col min="11526" max="11776" width="9.33203125" style="365"/>
    <col min="11777" max="11777" width="4.6640625" style="365" customWidth="1"/>
    <col min="11778" max="11778" width="78.5" style="365" bestFit="1" customWidth="1"/>
    <col min="11779" max="11779" width="11.33203125" style="365" customWidth="1"/>
    <col min="11780" max="11780" width="8" style="365" bestFit="1" customWidth="1"/>
    <col min="11781" max="11781" width="11.1640625" style="365" bestFit="1" customWidth="1"/>
    <col min="11782" max="12032" width="9.33203125" style="365"/>
    <col min="12033" max="12033" width="4.6640625" style="365" customWidth="1"/>
    <col min="12034" max="12034" width="78.5" style="365" bestFit="1" customWidth="1"/>
    <col min="12035" max="12035" width="11.33203125" style="365" customWidth="1"/>
    <col min="12036" max="12036" width="8" style="365" bestFit="1" customWidth="1"/>
    <col min="12037" max="12037" width="11.1640625" style="365" bestFit="1" customWidth="1"/>
    <col min="12038" max="12288" width="9.33203125" style="365"/>
    <col min="12289" max="12289" width="4.6640625" style="365" customWidth="1"/>
    <col min="12290" max="12290" width="78.5" style="365" bestFit="1" customWidth="1"/>
    <col min="12291" max="12291" width="11.33203125" style="365" customWidth="1"/>
    <col min="12292" max="12292" width="8" style="365" bestFit="1" customWidth="1"/>
    <col min="12293" max="12293" width="11.1640625" style="365" bestFit="1" customWidth="1"/>
    <col min="12294" max="12544" width="9.33203125" style="365"/>
    <col min="12545" max="12545" width="4.6640625" style="365" customWidth="1"/>
    <col min="12546" max="12546" width="78.5" style="365" bestFit="1" customWidth="1"/>
    <col min="12547" max="12547" width="11.33203125" style="365" customWidth="1"/>
    <col min="12548" max="12548" width="8" style="365" bestFit="1" customWidth="1"/>
    <col min="12549" max="12549" width="11.1640625" style="365" bestFit="1" customWidth="1"/>
    <col min="12550" max="12800" width="9.33203125" style="365"/>
    <col min="12801" max="12801" width="4.6640625" style="365" customWidth="1"/>
    <col min="12802" max="12802" width="78.5" style="365" bestFit="1" customWidth="1"/>
    <col min="12803" max="12803" width="11.33203125" style="365" customWidth="1"/>
    <col min="12804" max="12804" width="8" style="365" bestFit="1" customWidth="1"/>
    <col min="12805" max="12805" width="11.1640625" style="365" bestFit="1" customWidth="1"/>
    <col min="12806" max="13056" width="9.33203125" style="365"/>
    <col min="13057" max="13057" width="4.6640625" style="365" customWidth="1"/>
    <col min="13058" max="13058" width="78.5" style="365" bestFit="1" customWidth="1"/>
    <col min="13059" max="13059" width="11.33203125" style="365" customWidth="1"/>
    <col min="13060" max="13060" width="8" style="365" bestFit="1" customWidth="1"/>
    <col min="13061" max="13061" width="11.1640625" style="365" bestFit="1" customWidth="1"/>
    <col min="13062" max="13312" width="9.33203125" style="365"/>
    <col min="13313" max="13313" width="4.6640625" style="365" customWidth="1"/>
    <col min="13314" max="13314" width="78.5" style="365" bestFit="1" customWidth="1"/>
    <col min="13315" max="13315" width="11.33203125" style="365" customWidth="1"/>
    <col min="13316" max="13316" width="8" style="365" bestFit="1" customWidth="1"/>
    <col min="13317" max="13317" width="11.1640625" style="365" bestFit="1" customWidth="1"/>
    <col min="13318" max="13568" width="9.33203125" style="365"/>
    <col min="13569" max="13569" width="4.6640625" style="365" customWidth="1"/>
    <col min="13570" max="13570" width="78.5" style="365" bestFit="1" customWidth="1"/>
    <col min="13571" max="13571" width="11.33203125" style="365" customWidth="1"/>
    <col min="13572" max="13572" width="8" style="365" bestFit="1" customWidth="1"/>
    <col min="13573" max="13573" width="11.1640625" style="365" bestFit="1" customWidth="1"/>
    <col min="13574" max="13824" width="9.33203125" style="365"/>
    <col min="13825" max="13825" width="4.6640625" style="365" customWidth="1"/>
    <col min="13826" max="13826" width="78.5" style="365" bestFit="1" customWidth="1"/>
    <col min="13827" max="13827" width="11.33203125" style="365" customWidth="1"/>
    <col min="13828" max="13828" width="8" style="365" bestFit="1" customWidth="1"/>
    <col min="13829" max="13829" width="11.1640625" style="365" bestFit="1" customWidth="1"/>
    <col min="13830" max="14080" width="9.33203125" style="365"/>
    <col min="14081" max="14081" width="4.6640625" style="365" customWidth="1"/>
    <col min="14082" max="14082" width="78.5" style="365" bestFit="1" customWidth="1"/>
    <col min="14083" max="14083" width="11.33203125" style="365" customWidth="1"/>
    <col min="14084" max="14084" width="8" style="365" bestFit="1" customWidth="1"/>
    <col min="14085" max="14085" width="11.1640625" style="365" bestFit="1" customWidth="1"/>
    <col min="14086" max="14336" width="9.33203125" style="365"/>
    <col min="14337" max="14337" width="4.6640625" style="365" customWidth="1"/>
    <col min="14338" max="14338" width="78.5" style="365" bestFit="1" customWidth="1"/>
    <col min="14339" max="14339" width="11.33203125" style="365" customWidth="1"/>
    <col min="14340" max="14340" width="8" style="365" bestFit="1" customWidth="1"/>
    <col min="14341" max="14341" width="11.1640625" style="365" bestFit="1" customWidth="1"/>
    <col min="14342" max="14592" width="9.33203125" style="365"/>
    <col min="14593" max="14593" width="4.6640625" style="365" customWidth="1"/>
    <col min="14594" max="14594" width="78.5" style="365" bestFit="1" customWidth="1"/>
    <col min="14595" max="14595" width="11.33203125" style="365" customWidth="1"/>
    <col min="14596" max="14596" width="8" style="365" bestFit="1" customWidth="1"/>
    <col min="14597" max="14597" width="11.1640625" style="365" bestFit="1" customWidth="1"/>
    <col min="14598" max="14848" width="9.33203125" style="365"/>
    <col min="14849" max="14849" width="4.6640625" style="365" customWidth="1"/>
    <col min="14850" max="14850" width="78.5" style="365" bestFit="1" customWidth="1"/>
    <col min="14851" max="14851" width="11.33203125" style="365" customWidth="1"/>
    <col min="14852" max="14852" width="8" style="365" bestFit="1" customWidth="1"/>
    <col min="14853" max="14853" width="11.1640625" style="365" bestFit="1" customWidth="1"/>
    <col min="14854" max="15104" width="9.33203125" style="365"/>
    <col min="15105" max="15105" width="4.6640625" style="365" customWidth="1"/>
    <col min="15106" max="15106" width="78.5" style="365" bestFit="1" customWidth="1"/>
    <col min="15107" max="15107" width="11.33203125" style="365" customWidth="1"/>
    <col min="15108" max="15108" width="8" style="365" bestFit="1" customWidth="1"/>
    <col min="15109" max="15109" width="11.1640625" style="365" bestFit="1" customWidth="1"/>
    <col min="15110" max="15360" width="9.33203125" style="365"/>
    <col min="15361" max="15361" width="4.6640625" style="365" customWidth="1"/>
    <col min="15362" max="15362" width="78.5" style="365" bestFit="1" customWidth="1"/>
    <col min="15363" max="15363" width="11.33203125" style="365" customWidth="1"/>
    <col min="15364" max="15364" width="8" style="365" bestFit="1" customWidth="1"/>
    <col min="15365" max="15365" width="11.1640625" style="365" bestFit="1" customWidth="1"/>
    <col min="15366" max="15616" width="9.33203125" style="365"/>
    <col min="15617" max="15617" width="4.6640625" style="365" customWidth="1"/>
    <col min="15618" max="15618" width="78.5" style="365" bestFit="1" customWidth="1"/>
    <col min="15619" max="15619" width="11.33203125" style="365" customWidth="1"/>
    <col min="15620" max="15620" width="8" style="365" bestFit="1" customWidth="1"/>
    <col min="15621" max="15621" width="11.1640625" style="365" bestFit="1" customWidth="1"/>
    <col min="15622" max="15872" width="9.33203125" style="365"/>
    <col min="15873" max="15873" width="4.6640625" style="365" customWidth="1"/>
    <col min="15874" max="15874" width="78.5" style="365" bestFit="1" customWidth="1"/>
    <col min="15875" max="15875" width="11.33203125" style="365" customWidth="1"/>
    <col min="15876" max="15876" width="8" style="365" bestFit="1" customWidth="1"/>
    <col min="15877" max="15877" width="11.1640625" style="365" bestFit="1" customWidth="1"/>
    <col min="15878" max="16128" width="9.33203125" style="365"/>
    <col min="16129" max="16129" width="4.6640625" style="365" customWidth="1"/>
    <col min="16130" max="16130" width="78.5" style="365" bestFit="1" customWidth="1"/>
    <col min="16131" max="16131" width="11.33203125" style="365" customWidth="1"/>
    <col min="16132" max="16132" width="8" style="365" bestFit="1" customWidth="1"/>
    <col min="16133" max="16133" width="11.1640625" style="365" bestFit="1" customWidth="1"/>
    <col min="16134" max="16384" width="9.33203125" style="365"/>
  </cols>
  <sheetData>
    <row r="2" spans="1:5" ht="15.75" x14ac:dyDescent="0.25">
      <c r="A2" s="525" t="s">
        <v>882</v>
      </c>
      <c r="B2" s="526"/>
      <c r="C2" s="526"/>
      <c r="D2" s="526"/>
      <c r="E2" s="526"/>
    </row>
    <row r="3" spans="1:5" x14ac:dyDescent="0.2">
      <c r="A3" s="366"/>
      <c r="B3" s="367"/>
      <c r="C3" s="367"/>
      <c r="D3" s="367"/>
      <c r="E3" s="367"/>
    </row>
    <row r="4" spans="1:5" x14ac:dyDescent="0.2">
      <c r="A4" s="366"/>
      <c r="B4" s="367"/>
      <c r="C4" s="367"/>
      <c r="D4" s="367"/>
      <c r="E4" s="367"/>
    </row>
    <row r="5" spans="1:5" ht="18.75" x14ac:dyDescent="0.3">
      <c r="A5" s="483" t="s">
        <v>834</v>
      </c>
      <c r="B5" s="483"/>
      <c r="C5" s="483"/>
      <c r="D5" s="483"/>
      <c r="E5" s="483"/>
    </row>
    <row r="6" spans="1:5" ht="18.75" x14ac:dyDescent="0.3">
      <c r="A6" s="483" t="str">
        <f>'[2]Óvoda    7. sz. mell'!A4:F4</f>
        <v>Költségvetési szerv megnevezése</v>
      </c>
      <c r="B6" s="483"/>
      <c r="C6" s="483"/>
      <c r="D6" s="483"/>
      <c r="E6" s="483"/>
    </row>
    <row r="7" spans="1:5" ht="18.75" x14ac:dyDescent="0.3">
      <c r="A7" s="484" t="s">
        <v>815</v>
      </c>
      <c r="B7" s="484"/>
      <c r="C7" s="484"/>
      <c r="D7" s="484"/>
      <c r="E7" s="484"/>
    </row>
    <row r="8" spans="1:5" x14ac:dyDescent="0.2">
      <c r="A8" s="366"/>
      <c r="B8" s="367"/>
      <c r="C8" s="367"/>
      <c r="D8" s="367"/>
      <c r="E8" s="367"/>
    </row>
    <row r="9" spans="1:5" ht="12" thickBot="1" x14ac:dyDescent="0.25">
      <c r="A9" s="366"/>
      <c r="B9" s="367"/>
      <c r="C9" s="367"/>
      <c r="D9" s="367"/>
      <c r="E9" s="367"/>
    </row>
    <row r="10" spans="1:5" s="406" customFormat="1" ht="15" thickBot="1" x14ac:dyDescent="0.25">
      <c r="A10" s="531" t="s">
        <v>816</v>
      </c>
      <c r="B10" s="532"/>
      <c r="C10" s="532"/>
      <c r="D10" s="532"/>
      <c r="E10" s="533"/>
    </row>
    <row r="11" spans="1:5" s="406" customFormat="1" ht="21.75" thickBot="1" x14ac:dyDescent="0.2">
      <c r="A11" s="407"/>
      <c r="B11" s="408" t="s">
        <v>274</v>
      </c>
      <c r="C11" s="408" t="s">
        <v>506</v>
      </c>
      <c r="D11" s="408" t="s">
        <v>817</v>
      </c>
      <c r="E11" s="409" t="s">
        <v>507</v>
      </c>
    </row>
    <row r="12" spans="1:5" s="406" customFormat="1" thickBot="1" x14ac:dyDescent="0.2">
      <c r="A12" s="407">
        <v>1</v>
      </c>
      <c r="B12" s="408">
        <v>2</v>
      </c>
      <c r="C12" s="408">
        <v>3</v>
      </c>
      <c r="D12" s="408">
        <v>4</v>
      </c>
      <c r="E12" s="409">
        <v>5</v>
      </c>
    </row>
    <row r="13" spans="1:5" ht="15" customHeight="1" x14ac:dyDescent="0.2">
      <c r="A13" s="410" t="s">
        <v>363</v>
      </c>
      <c r="B13" s="411" t="s">
        <v>818</v>
      </c>
      <c r="C13" s="412">
        <v>47490847</v>
      </c>
      <c r="D13" s="412"/>
      <c r="E13" s="412">
        <v>13735211</v>
      </c>
    </row>
    <row r="14" spans="1:5" ht="15" customHeight="1" x14ac:dyDescent="0.2">
      <c r="A14" s="413" t="s">
        <v>511</v>
      </c>
      <c r="B14" s="380" t="s">
        <v>819</v>
      </c>
      <c r="C14" s="381">
        <v>4473369</v>
      </c>
      <c r="D14" s="381"/>
      <c r="E14" s="381">
        <v>6967522</v>
      </c>
    </row>
    <row r="15" spans="1:5" ht="21" x14ac:dyDescent="0.2">
      <c r="A15" s="414" t="s">
        <v>514</v>
      </c>
      <c r="B15" s="385" t="s">
        <v>820</v>
      </c>
      <c r="C15" s="386">
        <f>SUM(C13:C14)</f>
        <v>51964216</v>
      </c>
      <c r="D15" s="386">
        <v>0</v>
      </c>
      <c r="E15" s="386">
        <f>SUM(E13:E14)</f>
        <v>20702733</v>
      </c>
    </row>
    <row r="16" spans="1:5" ht="15" customHeight="1" x14ac:dyDescent="0.2">
      <c r="A16" s="413" t="s">
        <v>522</v>
      </c>
      <c r="B16" s="380" t="s">
        <v>821</v>
      </c>
      <c r="C16" s="381">
        <v>105410508</v>
      </c>
      <c r="D16" s="381"/>
      <c r="E16" s="381">
        <v>92833265</v>
      </c>
    </row>
    <row r="17" spans="1:5" ht="15" customHeight="1" x14ac:dyDescent="0.2">
      <c r="A17" s="413" t="s">
        <v>524</v>
      </c>
      <c r="B17" s="380" t="s">
        <v>822</v>
      </c>
      <c r="C17" s="381">
        <v>28207106</v>
      </c>
      <c r="D17" s="381"/>
      <c r="E17" s="381">
        <v>17836140</v>
      </c>
    </row>
    <row r="18" spans="1:5" ht="15" customHeight="1" x14ac:dyDescent="0.2">
      <c r="A18" s="413" t="s">
        <v>528</v>
      </c>
      <c r="B18" s="380" t="s">
        <v>823</v>
      </c>
      <c r="C18" s="381">
        <v>1035000</v>
      </c>
      <c r="D18" s="381"/>
      <c r="E18" s="381">
        <v>0</v>
      </c>
    </row>
    <row r="19" spans="1:5" ht="15" customHeight="1" x14ac:dyDescent="0.2">
      <c r="A19" s="414" t="s">
        <v>530</v>
      </c>
      <c r="B19" s="385" t="s">
        <v>824</v>
      </c>
      <c r="C19" s="386">
        <f>SUM(C16:C18)</f>
        <v>134652614</v>
      </c>
      <c r="D19" s="386">
        <v>0</v>
      </c>
      <c r="E19" s="386">
        <f>SUM(E16:E18)</f>
        <v>110669405</v>
      </c>
    </row>
    <row r="20" spans="1:5" ht="15" customHeight="1" x14ac:dyDescent="0.2">
      <c r="A20" s="413" t="s">
        <v>531</v>
      </c>
      <c r="B20" s="380" t="s">
        <v>840</v>
      </c>
      <c r="C20" s="381">
        <v>3865570</v>
      </c>
      <c r="D20" s="381">
        <v>0</v>
      </c>
      <c r="E20" s="381">
        <v>3692352</v>
      </c>
    </row>
    <row r="21" spans="1:5" ht="15" customHeight="1" x14ac:dyDescent="0.2">
      <c r="A21" s="413" t="s">
        <v>532</v>
      </c>
      <c r="B21" s="380" t="s">
        <v>841</v>
      </c>
      <c r="C21" s="381">
        <v>41261042</v>
      </c>
      <c r="D21" s="381">
        <v>0</v>
      </c>
      <c r="E21" s="381">
        <v>17433007</v>
      </c>
    </row>
    <row r="22" spans="1:5" ht="15" customHeight="1" x14ac:dyDescent="0.2">
      <c r="A22" s="413" t="s">
        <v>536</v>
      </c>
      <c r="B22" s="380" t="s">
        <v>842</v>
      </c>
      <c r="C22" s="381">
        <v>100550</v>
      </c>
      <c r="D22" s="381">
        <v>0</v>
      </c>
      <c r="E22" s="381">
        <v>271331</v>
      </c>
    </row>
    <row r="23" spans="1:5" ht="15" customHeight="1" x14ac:dyDescent="0.2">
      <c r="A23" s="414" t="s">
        <v>538</v>
      </c>
      <c r="B23" s="385" t="s">
        <v>825</v>
      </c>
      <c r="C23" s="386">
        <f>SUM(C20:C22)</f>
        <v>45227162</v>
      </c>
      <c r="D23" s="386">
        <v>0</v>
      </c>
      <c r="E23" s="386">
        <f>SUM(E20:E22)</f>
        <v>21396690</v>
      </c>
    </row>
    <row r="24" spans="1:5" ht="15" customHeight="1" x14ac:dyDescent="0.2">
      <c r="A24" s="413" t="s">
        <v>540</v>
      </c>
      <c r="B24" s="380" t="s">
        <v>843</v>
      </c>
      <c r="C24" s="381">
        <v>34639916</v>
      </c>
      <c r="D24" s="381">
        <v>0</v>
      </c>
      <c r="E24" s="381">
        <v>34135239</v>
      </c>
    </row>
    <row r="25" spans="1:5" ht="15" customHeight="1" x14ac:dyDescent="0.2">
      <c r="A25" s="413" t="s">
        <v>542</v>
      </c>
      <c r="B25" s="380" t="s">
        <v>844</v>
      </c>
      <c r="C25" s="381">
        <v>11367400</v>
      </c>
      <c r="D25" s="381">
        <v>0</v>
      </c>
      <c r="E25" s="381">
        <v>12940628</v>
      </c>
    </row>
    <row r="26" spans="1:5" ht="15" customHeight="1" x14ac:dyDescent="0.2">
      <c r="A26" s="413" t="s">
        <v>544</v>
      </c>
      <c r="B26" s="380" t="s">
        <v>845</v>
      </c>
      <c r="C26" s="381">
        <v>10857817</v>
      </c>
      <c r="D26" s="381">
        <v>0</v>
      </c>
      <c r="E26" s="381">
        <v>10934015</v>
      </c>
    </row>
    <row r="27" spans="1:5" ht="15" customHeight="1" x14ac:dyDescent="0.2">
      <c r="A27" s="414" t="s">
        <v>546</v>
      </c>
      <c r="B27" s="385" t="s">
        <v>826</v>
      </c>
      <c r="C27" s="386">
        <f>SUM(C24:C26)</f>
        <v>56865133</v>
      </c>
      <c r="D27" s="386">
        <f>SUM(D24:D26)</f>
        <v>0</v>
      </c>
      <c r="E27" s="386">
        <f>SUM(E24:E26)</f>
        <v>58009882</v>
      </c>
    </row>
    <row r="28" spans="1:5" ht="15" customHeight="1" x14ac:dyDescent="0.2">
      <c r="A28" s="414" t="s">
        <v>548</v>
      </c>
      <c r="B28" s="385" t="s">
        <v>827</v>
      </c>
      <c r="C28" s="386">
        <v>21265146</v>
      </c>
      <c r="D28" s="386">
        <v>0</v>
      </c>
      <c r="E28" s="386">
        <v>26630174</v>
      </c>
    </row>
    <row r="29" spans="1:5" ht="15" customHeight="1" x14ac:dyDescent="0.2">
      <c r="A29" s="414" t="s">
        <v>550</v>
      </c>
      <c r="B29" s="385" t="s">
        <v>828</v>
      </c>
      <c r="C29" s="386">
        <v>82507386</v>
      </c>
      <c r="D29" s="386">
        <v>0</v>
      </c>
      <c r="E29" s="386">
        <v>40785684</v>
      </c>
    </row>
    <row r="30" spans="1:5" ht="21" x14ac:dyDescent="0.2">
      <c r="A30" s="414" t="s">
        <v>552</v>
      </c>
      <c r="B30" s="385" t="s">
        <v>829</v>
      </c>
      <c r="C30" s="386">
        <v>-19247997</v>
      </c>
      <c r="D30" s="386">
        <v>0</v>
      </c>
      <c r="E30" s="386">
        <v>-15450292</v>
      </c>
    </row>
    <row r="31" spans="1:5" ht="15" customHeight="1" x14ac:dyDescent="0.2">
      <c r="A31" s="414" t="s">
        <v>554</v>
      </c>
      <c r="B31" s="380" t="s">
        <v>846</v>
      </c>
      <c r="C31" s="381">
        <v>804</v>
      </c>
      <c r="D31" s="381">
        <v>0</v>
      </c>
      <c r="E31" s="381">
        <v>859</v>
      </c>
    </row>
    <row r="32" spans="1:5" ht="15" customHeight="1" x14ac:dyDescent="0.2">
      <c r="A32" s="414" t="s">
        <v>556</v>
      </c>
      <c r="B32" s="380" t="s">
        <v>847</v>
      </c>
      <c r="C32" s="381">
        <v>2995633</v>
      </c>
      <c r="D32" s="381">
        <v>0</v>
      </c>
      <c r="E32" s="381">
        <v>249351</v>
      </c>
    </row>
    <row r="33" spans="1:5" ht="21" x14ac:dyDescent="0.2">
      <c r="A33" s="414" t="s">
        <v>562</v>
      </c>
      <c r="B33" s="385" t="s">
        <v>830</v>
      </c>
      <c r="C33" s="386">
        <f>SUM(C31:C32)</f>
        <v>2996437</v>
      </c>
      <c r="D33" s="386">
        <f>SUM(D31:D32)</f>
        <v>0</v>
      </c>
      <c r="E33" s="386">
        <f>SUM(E31:E32)</f>
        <v>250210</v>
      </c>
    </row>
    <row r="34" spans="1:5" ht="15" customHeight="1" x14ac:dyDescent="0.2">
      <c r="A34" s="414" t="s">
        <v>564</v>
      </c>
      <c r="B34" s="380" t="s">
        <v>849</v>
      </c>
      <c r="C34" s="381">
        <v>5000</v>
      </c>
      <c r="D34" s="381">
        <v>0</v>
      </c>
      <c r="E34" s="381">
        <v>51</v>
      </c>
    </row>
    <row r="35" spans="1:5" ht="15" customHeight="1" x14ac:dyDescent="0.2">
      <c r="A35" s="414" t="s">
        <v>566</v>
      </c>
      <c r="B35" s="380" t="s">
        <v>848</v>
      </c>
      <c r="C35" s="381">
        <v>19963</v>
      </c>
      <c r="D35" s="381">
        <v>0</v>
      </c>
      <c r="E35" s="381">
        <v>2</v>
      </c>
    </row>
    <row r="36" spans="1:5" ht="15" customHeight="1" x14ac:dyDescent="0.2">
      <c r="A36" s="414" t="s">
        <v>572</v>
      </c>
      <c r="B36" s="385" t="s">
        <v>831</v>
      </c>
      <c r="C36" s="386">
        <f>SUM(C34:C35)</f>
        <v>24963</v>
      </c>
      <c r="D36" s="386">
        <v>0</v>
      </c>
      <c r="E36" s="386">
        <f>SUM(E34:E35)</f>
        <v>53</v>
      </c>
    </row>
    <row r="37" spans="1:5" ht="15" customHeight="1" x14ac:dyDescent="0.2">
      <c r="A37" s="414" t="s">
        <v>574</v>
      </c>
      <c r="B37" s="385" t="s">
        <v>832</v>
      </c>
      <c r="C37" s="386">
        <f>C33-C36</f>
        <v>2971474</v>
      </c>
      <c r="D37" s="386">
        <f>D33-D36</f>
        <v>0</v>
      </c>
      <c r="E37" s="386">
        <f>E33-E36</f>
        <v>250157</v>
      </c>
    </row>
    <row r="38" spans="1:5" ht="15" customHeight="1" x14ac:dyDescent="0.2">
      <c r="A38" s="414" t="s">
        <v>588</v>
      </c>
      <c r="B38" s="385" t="s">
        <v>833</v>
      </c>
      <c r="C38" s="386">
        <f>C30+C37</f>
        <v>-16276523</v>
      </c>
      <c r="D38" s="386">
        <f>D30+D37</f>
        <v>0</v>
      </c>
      <c r="E38" s="386">
        <f>E30+E37</f>
        <v>-15200135</v>
      </c>
    </row>
  </sheetData>
  <mergeCells count="5">
    <mergeCell ref="A2:E2"/>
    <mergeCell ref="A5:E5"/>
    <mergeCell ref="A6:E6"/>
    <mergeCell ref="A7:E7"/>
    <mergeCell ref="A10:E10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9" workbookViewId="0">
      <selection activeCell="N17" sqref="N17:N18"/>
    </sheetView>
  </sheetViews>
  <sheetFormatPr defaultRowHeight="12.75" x14ac:dyDescent="0.2"/>
  <sheetData/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75"/>
  <sheetViews>
    <sheetView workbookViewId="0">
      <selection activeCell="H5" sqref="H5"/>
    </sheetView>
  </sheetViews>
  <sheetFormatPr defaultRowHeight="15.75" x14ac:dyDescent="0.25"/>
  <cols>
    <col min="1" max="1" width="9.5" style="3" customWidth="1"/>
    <col min="2" max="2" width="91.6640625" style="3" customWidth="1"/>
    <col min="3" max="3" width="14.33203125" style="4" bestFit="1" customWidth="1"/>
    <col min="4" max="5" width="14.33203125" style="5" bestFit="1" customWidth="1"/>
    <col min="6" max="254" width="9.33203125" style="5"/>
  </cols>
  <sheetData>
    <row r="1" spans="1:5" ht="17.100000000000001" customHeight="1" x14ac:dyDescent="0.25">
      <c r="A1" s="468" t="s">
        <v>885</v>
      </c>
      <c r="B1" s="468"/>
      <c r="C1" s="468"/>
      <c r="D1" s="468"/>
      <c r="E1" s="468"/>
    </row>
    <row r="2" spans="1:5" x14ac:dyDescent="0.25">
      <c r="A2" s="469" t="s">
        <v>1</v>
      </c>
      <c r="B2" s="469"/>
      <c r="C2" s="469"/>
      <c r="D2" s="469"/>
      <c r="E2" s="469"/>
    </row>
    <row r="3" spans="1:5" x14ac:dyDescent="0.25">
      <c r="A3" s="469" t="s">
        <v>836</v>
      </c>
      <c r="B3" s="469"/>
      <c r="C3" s="469"/>
      <c r="D3" s="469"/>
      <c r="E3" s="469"/>
    </row>
    <row r="4" spans="1:5" x14ac:dyDescent="0.25">
      <c r="A4" s="469" t="s">
        <v>2</v>
      </c>
      <c r="B4" s="469"/>
      <c r="C4" s="469"/>
      <c r="D4" s="469"/>
      <c r="E4" s="469"/>
    </row>
    <row r="5" spans="1:5" x14ac:dyDescent="0.25">
      <c r="A5" s="464" t="s">
        <v>3</v>
      </c>
      <c r="B5" s="464"/>
      <c r="C5" s="464"/>
      <c r="D5" s="464"/>
      <c r="E5" s="464"/>
    </row>
    <row r="6" spans="1:5" ht="15.95" customHeight="1" x14ac:dyDescent="0.25">
      <c r="A6" s="470" t="s">
        <v>4</v>
      </c>
      <c r="B6" s="470"/>
      <c r="C6" s="467" t="s">
        <v>5</v>
      </c>
      <c r="D6" s="467"/>
      <c r="E6" s="467"/>
    </row>
    <row r="7" spans="1:5" ht="25.35" customHeight="1" x14ac:dyDescent="0.25">
      <c r="A7" s="7" t="s">
        <v>6</v>
      </c>
      <c r="B7" s="7" t="s">
        <v>7</v>
      </c>
      <c r="C7" s="8" t="s">
        <v>8</v>
      </c>
      <c r="D7" s="8" t="s">
        <v>9</v>
      </c>
      <c r="E7" s="8" t="s">
        <v>10</v>
      </c>
    </row>
    <row r="8" spans="1:5" s="10" customFormat="1" ht="12" customHeight="1" x14ac:dyDescent="0.2">
      <c r="A8" s="9" t="s">
        <v>11</v>
      </c>
      <c r="B8" s="9" t="s">
        <v>12</v>
      </c>
      <c r="C8" s="8" t="s">
        <v>13</v>
      </c>
      <c r="D8" s="8" t="s">
        <v>13</v>
      </c>
      <c r="E8" s="8"/>
    </row>
    <row r="9" spans="1:5" s="13" customFormat="1" ht="12" customHeight="1" x14ac:dyDescent="0.2">
      <c r="A9" s="11" t="s">
        <v>14</v>
      </c>
      <c r="B9" s="11" t="s">
        <v>15</v>
      </c>
      <c r="C9" s="192">
        <f>+C10+C11+C12+C13+C14+C15</f>
        <v>84034000</v>
      </c>
      <c r="D9" s="192">
        <f>+D10+D11+D12+D13+D14+D15</f>
        <v>68394851</v>
      </c>
      <c r="E9" s="192">
        <f>+E10+E11+E12+E13+E14+E15</f>
        <v>68394851</v>
      </c>
    </row>
    <row r="10" spans="1:5" s="13" customFormat="1" ht="12" customHeight="1" x14ac:dyDescent="0.2">
      <c r="A10" s="14" t="s">
        <v>16</v>
      </c>
      <c r="B10" s="15" t="s">
        <v>17</v>
      </c>
      <c r="C10" s="193">
        <f>'5. sz. mell Önkormányzat'!C10</f>
        <v>19744033</v>
      </c>
      <c r="D10" s="193">
        <f>'5. sz. mell Önkormányzat'!D10</f>
        <v>20531742</v>
      </c>
      <c r="E10" s="193">
        <f>'5. sz. mell Önkormányzat'!E10</f>
        <v>20531742</v>
      </c>
    </row>
    <row r="11" spans="1:5" s="13" customFormat="1" ht="12" customHeight="1" x14ac:dyDescent="0.2">
      <c r="A11" s="14" t="s">
        <v>18</v>
      </c>
      <c r="B11" s="15" t="s">
        <v>19</v>
      </c>
      <c r="C11" s="193">
        <f>'5. sz. mell Önkormányzat'!C11</f>
        <v>24096967</v>
      </c>
      <c r="D11" s="193">
        <f>'5. sz. mell Önkormányzat'!D11</f>
        <v>23696101</v>
      </c>
      <c r="E11" s="193">
        <f>'5. sz. mell Önkormányzat'!E11</f>
        <v>23696101</v>
      </c>
    </row>
    <row r="12" spans="1:5" s="13" customFormat="1" ht="12" customHeight="1" x14ac:dyDescent="0.2">
      <c r="A12" s="14" t="s">
        <v>20</v>
      </c>
      <c r="B12" s="15" t="s">
        <v>21</v>
      </c>
      <c r="C12" s="193">
        <f>'5. sz. mell Önkormányzat'!C12</f>
        <v>23925669</v>
      </c>
      <c r="D12" s="193">
        <f>'5. sz. mell Önkormányzat'!D12</f>
        <v>21706977</v>
      </c>
      <c r="E12" s="193">
        <f>'5. sz. mell Önkormányzat'!E12</f>
        <v>21706977</v>
      </c>
    </row>
    <row r="13" spans="1:5" s="13" customFormat="1" ht="12" customHeight="1" x14ac:dyDescent="0.2">
      <c r="A13" s="14" t="s">
        <v>22</v>
      </c>
      <c r="B13" s="15" t="s">
        <v>23</v>
      </c>
      <c r="C13" s="193">
        <f>'5. sz. mell Önkormányzat'!C13</f>
        <v>1739640</v>
      </c>
      <c r="D13" s="193">
        <f>'5. sz. mell Önkormányzat'!D13</f>
        <v>1739640</v>
      </c>
      <c r="E13" s="193">
        <f>'5. sz. mell Önkormányzat'!E13</f>
        <v>1739640</v>
      </c>
    </row>
    <row r="14" spans="1:5" s="13" customFormat="1" ht="12" customHeight="1" x14ac:dyDescent="0.2">
      <c r="A14" s="14" t="s">
        <v>24</v>
      </c>
      <c r="B14" s="179" t="s">
        <v>429</v>
      </c>
      <c r="C14" s="194">
        <f>'5. sz. mell Önkormányzat'!C14</f>
        <v>14527691</v>
      </c>
      <c r="D14" s="194">
        <f>'5. sz. mell Önkormányzat'!D14</f>
        <v>518287</v>
      </c>
      <c r="E14" s="194">
        <f>'5. sz. mell Önkormányzat'!E14</f>
        <v>518287</v>
      </c>
    </row>
    <row r="15" spans="1:5" s="13" customFormat="1" ht="12" customHeight="1" x14ac:dyDescent="0.2">
      <c r="A15" s="14" t="s">
        <v>25</v>
      </c>
      <c r="B15" s="17" t="s">
        <v>26</v>
      </c>
      <c r="C15" s="193">
        <f>'5. sz. mell Önkormányzat'!C15</f>
        <v>0</v>
      </c>
      <c r="D15" s="190">
        <f>'5. sz. mell Önkormányzat'!D15</f>
        <v>202104</v>
      </c>
      <c r="E15" s="190">
        <f>'5. sz. mell Önkormányzat'!E15</f>
        <v>202104</v>
      </c>
    </row>
    <row r="16" spans="1:5" s="13" customFormat="1" ht="12" customHeight="1" x14ac:dyDescent="0.2">
      <c r="A16" s="11" t="s">
        <v>27</v>
      </c>
      <c r="B16" s="19" t="s">
        <v>28</v>
      </c>
      <c r="C16" s="195">
        <f>C17+C18+C19+C20+C21</f>
        <v>0</v>
      </c>
      <c r="D16" s="195">
        <f>D17+D18+D19+D20+D21+D22</f>
        <v>17317853</v>
      </c>
      <c r="E16" s="195">
        <f>E17+E18+E19+E20+E21+E22</f>
        <v>17317853</v>
      </c>
    </row>
    <row r="17" spans="1:5" s="13" customFormat="1" ht="12.75" x14ac:dyDescent="0.2">
      <c r="A17" s="14" t="s">
        <v>29</v>
      </c>
      <c r="B17" s="15" t="s">
        <v>30</v>
      </c>
      <c r="C17" s="193">
        <f>'5. sz. mell Önkormányzat'!C17</f>
        <v>0</v>
      </c>
      <c r="D17" s="193">
        <f>'5. sz. mell Önkormányzat'!D17</f>
        <v>0</v>
      </c>
      <c r="E17" s="193">
        <f>'5. sz. mell Önkormányzat'!E17</f>
        <v>0</v>
      </c>
    </row>
    <row r="18" spans="1:5" s="13" customFormat="1" ht="12" customHeight="1" x14ac:dyDescent="0.2">
      <c r="A18" s="14" t="s">
        <v>31</v>
      </c>
      <c r="B18" s="15" t="s">
        <v>32</v>
      </c>
      <c r="C18" s="193">
        <f>'5. sz. mell Önkormányzat'!C18</f>
        <v>0</v>
      </c>
      <c r="D18" s="193">
        <f>'5. sz. mell Önkormányzat'!D18</f>
        <v>0</v>
      </c>
      <c r="E18" s="193">
        <f>'5. sz. mell Önkormányzat'!E18</f>
        <v>0</v>
      </c>
    </row>
    <row r="19" spans="1:5" s="13" customFormat="1" ht="12" customHeight="1" x14ac:dyDescent="0.2">
      <c r="A19" s="14" t="s">
        <v>33</v>
      </c>
      <c r="B19" s="15" t="s">
        <v>34</v>
      </c>
      <c r="C19" s="193">
        <f>'5. sz. mell Önkormányzat'!C19</f>
        <v>0</v>
      </c>
      <c r="D19" s="193">
        <f>'5. sz. mell Önkormányzat'!D19</f>
        <v>0</v>
      </c>
      <c r="E19" s="193">
        <f>'5. sz. mell Önkormányzat'!E19</f>
        <v>0</v>
      </c>
    </row>
    <row r="20" spans="1:5" s="13" customFormat="1" ht="12" customHeight="1" x14ac:dyDescent="0.2">
      <c r="A20" s="14" t="s">
        <v>35</v>
      </c>
      <c r="B20" s="15" t="s">
        <v>36</v>
      </c>
      <c r="C20" s="193">
        <f>'5. sz. mell Önkormányzat'!C20</f>
        <v>0</v>
      </c>
      <c r="D20" s="193">
        <f>'5. sz. mell Önkormányzat'!D20</f>
        <v>0</v>
      </c>
      <c r="E20" s="193">
        <f>'5. sz. mell Önkormányzat'!E20</f>
        <v>0</v>
      </c>
    </row>
    <row r="21" spans="1:5" s="13" customFormat="1" ht="12" customHeight="1" x14ac:dyDescent="0.2">
      <c r="A21" s="14" t="s">
        <v>37</v>
      </c>
      <c r="B21" s="15" t="s">
        <v>38</v>
      </c>
      <c r="C21" s="193">
        <f>'5. sz. mell Önkormányzat'!C21</f>
        <v>0</v>
      </c>
      <c r="D21" s="193">
        <f>'5. sz. mell Önkormányzat'!D21</f>
        <v>17106398</v>
      </c>
      <c r="E21" s="193">
        <f>'5. sz. mell Önkormányzat'!E21</f>
        <v>17106398</v>
      </c>
    </row>
    <row r="22" spans="1:5" s="13" customFormat="1" ht="12" customHeight="1" x14ac:dyDescent="0.2">
      <c r="A22" s="14" t="s">
        <v>39</v>
      </c>
      <c r="B22" s="17" t="str">
        <f>'5. sz. mell Önkormányzat'!B22</f>
        <v>Egyéb működési célú támogatások bevételei  ( DIÁK MUNKA TÁM)</v>
      </c>
      <c r="C22" s="193">
        <f>'5. sz. mell Önkormányzat'!C22</f>
        <v>0</v>
      </c>
      <c r="D22" s="190">
        <f>'5. sz. mell Önkormányzat'!D22</f>
        <v>211455</v>
      </c>
      <c r="E22" s="190">
        <f>'5. sz. mell Önkormányzat'!E22</f>
        <v>211455</v>
      </c>
    </row>
    <row r="23" spans="1:5" s="13" customFormat="1" ht="12" customHeight="1" x14ac:dyDescent="0.2">
      <c r="A23" s="11" t="s">
        <v>40</v>
      </c>
      <c r="B23" s="11" t="s">
        <v>41</v>
      </c>
      <c r="C23" s="195">
        <f>SUM(C24:C29)</f>
        <v>0</v>
      </c>
      <c r="D23" s="195"/>
      <c r="E23" s="195">
        <f>SUM(E24:E29)</f>
        <v>0</v>
      </c>
    </row>
    <row r="24" spans="1:5" s="13" customFormat="1" ht="12" customHeight="1" x14ac:dyDescent="0.2">
      <c r="A24" s="14" t="s">
        <v>42</v>
      </c>
      <c r="B24" s="15" t="s">
        <v>43</v>
      </c>
      <c r="C24" s="193">
        <f>'5. sz. mell Önkormányzat'!C24</f>
        <v>0</v>
      </c>
      <c r="D24" s="193">
        <f>'5. sz. mell Önkormányzat'!D24</f>
        <v>0</v>
      </c>
      <c r="E24" s="193">
        <f>'5. sz. mell Önkormányzat'!E24</f>
        <v>0</v>
      </c>
    </row>
    <row r="25" spans="1:5" s="13" customFormat="1" ht="12" customHeight="1" x14ac:dyDescent="0.2">
      <c r="A25" s="14" t="s">
        <v>44</v>
      </c>
      <c r="B25" s="15" t="s">
        <v>45</v>
      </c>
      <c r="C25" s="193">
        <f>'5. sz. mell Önkormányzat'!C25</f>
        <v>0</v>
      </c>
      <c r="D25" s="190"/>
      <c r="E25" s="190"/>
    </row>
    <row r="26" spans="1:5" s="13" customFormat="1" ht="12" customHeight="1" x14ac:dyDescent="0.2">
      <c r="A26" s="14" t="s">
        <v>46</v>
      </c>
      <c r="B26" s="15" t="s">
        <v>47</v>
      </c>
      <c r="C26" s="193">
        <f>'5. sz. mell Önkormányzat'!C26</f>
        <v>0</v>
      </c>
      <c r="D26" s="190"/>
      <c r="E26" s="190"/>
    </row>
    <row r="27" spans="1:5" s="13" customFormat="1" ht="12" customHeight="1" x14ac:dyDescent="0.2">
      <c r="A27" s="14" t="s">
        <v>48</v>
      </c>
      <c r="B27" s="15" t="s">
        <v>49</v>
      </c>
      <c r="C27" s="193">
        <f>'5. sz. mell Önkormányzat'!C27</f>
        <v>0</v>
      </c>
      <c r="D27" s="190"/>
      <c r="E27" s="190"/>
    </row>
    <row r="28" spans="1:5" s="13" customFormat="1" ht="12" customHeight="1" x14ac:dyDescent="0.2">
      <c r="A28" s="14" t="s">
        <v>50</v>
      </c>
      <c r="B28" s="15" t="s">
        <v>51</v>
      </c>
      <c r="C28" s="193">
        <f>'5. sz. mell Önkormányzat'!C28</f>
        <v>0</v>
      </c>
      <c r="D28" s="190"/>
      <c r="E28" s="190"/>
    </row>
    <row r="29" spans="1:5" s="13" customFormat="1" ht="12" customHeight="1" x14ac:dyDescent="0.2">
      <c r="A29" s="21" t="s">
        <v>52</v>
      </c>
      <c r="B29" s="22" t="s">
        <v>53</v>
      </c>
      <c r="C29" s="196"/>
      <c r="D29" s="191"/>
      <c r="E29" s="191"/>
    </row>
    <row r="30" spans="1:5" s="13" customFormat="1" ht="12" customHeight="1" x14ac:dyDescent="0.2">
      <c r="A30" s="11" t="s">
        <v>54</v>
      </c>
      <c r="B30" s="11" t="s">
        <v>55</v>
      </c>
      <c r="C30" s="195">
        <f>C35+C36+C37+C31</f>
        <v>14250000</v>
      </c>
      <c r="D30" s="195">
        <f>D35+D36+D37+D31</f>
        <v>17343579</v>
      </c>
      <c r="E30" s="195">
        <f>E35+E36+E37+E31</f>
        <v>18235711</v>
      </c>
    </row>
    <row r="31" spans="1:5" s="13" customFormat="1" ht="12" customHeight="1" x14ac:dyDescent="0.2">
      <c r="A31" s="14" t="s">
        <v>56</v>
      </c>
      <c r="B31" s="15" t="s">
        <v>57</v>
      </c>
      <c r="C31" s="193">
        <f>SUM(C33+C32+C34)</f>
        <v>10100000</v>
      </c>
      <c r="D31" s="193">
        <f>SUM(D33+D32+D34)</f>
        <v>14246521</v>
      </c>
      <c r="E31" s="193">
        <f>SUM(E33+E32+E34)</f>
        <v>15072038</v>
      </c>
    </row>
    <row r="32" spans="1:5" s="13" customFormat="1" ht="12" customHeight="1" x14ac:dyDescent="0.2">
      <c r="A32" s="14" t="s">
        <v>58</v>
      </c>
      <c r="B32" s="15" t="s">
        <v>59</v>
      </c>
      <c r="C32" s="193">
        <f>'5. sz. mell Önkormányzat'!C32</f>
        <v>1900000</v>
      </c>
      <c r="D32" s="193">
        <f>'5. sz. mell Önkormányzat'!D32</f>
        <v>2223727</v>
      </c>
      <c r="E32" s="193">
        <f>'5. sz. mell Önkormányzat'!E32</f>
        <v>2223727</v>
      </c>
    </row>
    <row r="33" spans="1:5" s="13" customFormat="1" ht="12" customHeight="1" x14ac:dyDescent="0.2">
      <c r="A33" s="14" t="s">
        <v>60</v>
      </c>
      <c r="B33" s="15" t="s">
        <v>61</v>
      </c>
      <c r="C33" s="193">
        <f>'5. sz. mell Önkormányzat'!C33</f>
        <v>0</v>
      </c>
      <c r="D33" s="190"/>
      <c r="E33" s="190"/>
    </row>
    <row r="34" spans="1:5" s="13" customFormat="1" ht="12" customHeight="1" x14ac:dyDescent="0.2">
      <c r="A34" s="14" t="s">
        <v>62</v>
      </c>
      <c r="B34" s="15" t="s">
        <v>63</v>
      </c>
      <c r="C34" s="193">
        <f>'5. sz. mell Önkormányzat'!C34</f>
        <v>8200000</v>
      </c>
      <c r="D34" s="193">
        <f>'5. sz. mell Önkormányzat'!D34</f>
        <v>12022794</v>
      </c>
      <c r="E34" s="193">
        <f>'5. sz. mell Önkormányzat'!E34</f>
        <v>12848311</v>
      </c>
    </row>
    <row r="35" spans="1:5" s="13" customFormat="1" ht="12" customHeight="1" x14ac:dyDescent="0.2">
      <c r="A35" s="14" t="s">
        <v>64</v>
      </c>
      <c r="B35" s="15" t="s">
        <v>65</v>
      </c>
      <c r="C35" s="193">
        <f>'5. sz. mell Önkormányzat'!C35</f>
        <v>2500000</v>
      </c>
      <c r="D35" s="193">
        <f>'5. sz. mell Önkormányzat'!D35</f>
        <v>2378852</v>
      </c>
      <c r="E35" s="193">
        <f>'5. sz. mell Önkormányzat'!E35</f>
        <v>2415183</v>
      </c>
    </row>
    <row r="36" spans="1:5" s="13" customFormat="1" ht="12" customHeight="1" x14ac:dyDescent="0.2">
      <c r="A36" s="14" t="s">
        <v>66</v>
      </c>
      <c r="B36" s="15" t="s">
        <v>67</v>
      </c>
      <c r="C36" s="193">
        <f>'5. sz. mell Önkormányzat'!C36</f>
        <v>100000</v>
      </c>
      <c r="D36" s="193">
        <f>'5. sz. mell Önkormányzat'!D36</f>
        <v>115244</v>
      </c>
      <c r="E36" s="193">
        <f>'5. sz. mell Önkormányzat'!E36</f>
        <v>0</v>
      </c>
    </row>
    <row r="37" spans="1:5" s="13" customFormat="1" ht="12" customHeight="1" x14ac:dyDescent="0.2">
      <c r="A37" s="14" t="s">
        <v>68</v>
      </c>
      <c r="B37" s="15" t="s">
        <v>69</v>
      </c>
      <c r="C37" s="193">
        <f>'5. sz. mell Önkormányzat'!C37</f>
        <v>1550000</v>
      </c>
      <c r="D37" s="193">
        <f>'5. sz. mell Önkormányzat'!D37</f>
        <v>602962</v>
      </c>
      <c r="E37" s="193">
        <f>'5. sz. mell Önkormányzat'!E37</f>
        <v>748490</v>
      </c>
    </row>
    <row r="38" spans="1:5" s="13" customFormat="1" ht="12" customHeight="1" x14ac:dyDescent="0.2">
      <c r="A38" s="11" t="s">
        <v>70</v>
      </c>
      <c r="B38" s="11" t="s">
        <v>71</v>
      </c>
      <c r="C38" s="195">
        <f>SUM(C39:C49)</f>
        <v>2975000</v>
      </c>
      <c r="D38" s="195">
        <f>SUM(D39:D49)</f>
        <v>8357129</v>
      </c>
      <c r="E38" s="195">
        <f>SUM(E39:E49)</f>
        <v>8312173</v>
      </c>
    </row>
    <row r="39" spans="1:5" s="13" customFormat="1" ht="12" customHeight="1" x14ac:dyDescent="0.2">
      <c r="A39" s="14" t="s">
        <v>72</v>
      </c>
      <c r="B39" s="15" t="s">
        <v>73</v>
      </c>
      <c r="C39" s="193">
        <f>'5. sz. mell Önkormányzat'!C39</f>
        <v>0</v>
      </c>
      <c r="D39" s="190"/>
      <c r="E39" s="190"/>
    </row>
    <row r="40" spans="1:5" s="13" customFormat="1" ht="12" customHeight="1" x14ac:dyDescent="0.2">
      <c r="A40" s="14" t="s">
        <v>74</v>
      </c>
      <c r="B40" s="15" t="s">
        <v>75</v>
      </c>
      <c r="C40" s="193">
        <f>'5. sz. mell Önkormányzat'!C40</f>
        <v>2057000</v>
      </c>
      <c r="D40" s="193">
        <f>'5. sz. mell Önkormányzat'!D40</f>
        <v>6151680</v>
      </c>
      <c r="E40" s="193">
        <f>'5. sz. mell Önkormányzat'!E40</f>
        <v>6130578</v>
      </c>
    </row>
    <row r="41" spans="1:5" s="13" customFormat="1" ht="12" customHeight="1" x14ac:dyDescent="0.2">
      <c r="A41" s="14" t="s">
        <v>76</v>
      </c>
      <c r="B41" s="15" t="s">
        <v>77</v>
      </c>
      <c r="C41" s="193">
        <f>'5. sz. mell Önkormányzat'!C41</f>
        <v>0</v>
      </c>
      <c r="D41" s="193">
        <f>'5. sz. mell Önkormányzat'!D41+'Óvoda 6.sz.mell'!D13</f>
        <v>211966</v>
      </c>
      <c r="E41" s="193">
        <f>'5. sz. mell Önkormányzat'!E41+'Óvoda 6.sz.mell'!E13</f>
        <v>188172</v>
      </c>
    </row>
    <row r="42" spans="1:5" s="13" customFormat="1" ht="12" customHeight="1" x14ac:dyDescent="0.2">
      <c r="A42" s="14" t="s">
        <v>78</v>
      </c>
      <c r="B42" s="15" t="s">
        <v>79</v>
      </c>
      <c r="C42" s="193">
        <f>'5. sz. mell Önkormányzat'!C42</f>
        <v>0</v>
      </c>
      <c r="D42" s="193"/>
      <c r="E42" s="193"/>
    </row>
    <row r="43" spans="1:5" s="13" customFormat="1" ht="12" customHeight="1" x14ac:dyDescent="0.2">
      <c r="A43" s="14" t="s">
        <v>80</v>
      </c>
      <c r="B43" s="15" t="s">
        <v>81</v>
      </c>
      <c r="C43" s="193">
        <f>'5. sz. mell Önkormányzat'!C43</f>
        <v>918000</v>
      </c>
      <c r="D43" s="193">
        <f>'5. sz. mell Önkormányzat'!D43</f>
        <v>722470</v>
      </c>
      <c r="E43" s="193">
        <f>'5. sz. mell Önkormányzat'!E43</f>
        <v>722407</v>
      </c>
    </row>
    <row r="44" spans="1:5" s="13" customFormat="1" ht="12" customHeight="1" x14ac:dyDescent="0.2">
      <c r="A44" s="14" t="s">
        <v>82</v>
      </c>
      <c r="B44" s="15" t="s">
        <v>83</v>
      </c>
      <c r="C44" s="193">
        <f>'5. sz. mell Önkormányzat'!C44</f>
        <v>0</v>
      </c>
      <c r="D44" s="193">
        <f>'5. sz. mell Önkormányzat'!D44</f>
        <v>1270157</v>
      </c>
      <c r="E44" s="193">
        <f>'5. sz. mell Önkormányzat'!E44</f>
        <v>1270157</v>
      </c>
    </row>
    <row r="45" spans="1:5" s="13" customFormat="1" ht="12" customHeight="1" x14ac:dyDescent="0.2">
      <c r="A45" s="14" t="s">
        <v>84</v>
      </c>
      <c r="B45" s="15" t="s">
        <v>85</v>
      </c>
      <c r="C45" s="193">
        <f>'5. sz. mell Önkormányzat'!C45</f>
        <v>0</v>
      </c>
      <c r="D45" s="190"/>
      <c r="E45" s="190"/>
    </row>
    <row r="46" spans="1:5" s="13" customFormat="1" ht="12" customHeight="1" x14ac:dyDescent="0.2">
      <c r="A46" s="14" t="s">
        <v>86</v>
      </c>
      <c r="B46" s="15" t="s">
        <v>87</v>
      </c>
      <c r="C46" s="193">
        <f>'5. sz. mell Önkormányzat'!C46</f>
        <v>0</v>
      </c>
      <c r="D46" s="190">
        <f>'5. sz. mell Önkormányzat'!D46+'Óvoda 6.sz.mell'!D18</f>
        <v>856</v>
      </c>
      <c r="E46" s="190">
        <f>'5. sz. mell Önkormányzat'!E46+'Óvoda 6.sz.mell'!E18</f>
        <v>859</v>
      </c>
    </row>
    <row r="47" spans="1:5" s="13" customFormat="1" ht="12" customHeight="1" x14ac:dyDescent="0.2">
      <c r="A47" s="14" t="s">
        <v>88</v>
      </c>
      <c r="B47" s="15" t="s">
        <v>89</v>
      </c>
      <c r="C47" s="193">
        <f>'5. sz. mell Önkormányzat'!C47</f>
        <v>0</v>
      </c>
      <c r="D47" s="190">
        <f>'5. sz. mell Önkormányzat'!D47</f>
        <v>0</v>
      </c>
      <c r="E47" s="190"/>
    </row>
    <row r="48" spans="1:5" s="13" customFormat="1" ht="12" customHeight="1" x14ac:dyDescent="0.2">
      <c r="A48" s="14" t="s">
        <v>90</v>
      </c>
      <c r="B48" s="15" t="s">
        <v>91</v>
      </c>
      <c r="C48" s="193">
        <f>'5. sz. mell Önkormányzat'!C48</f>
        <v>0</v>
      </c>
      <c r="D48" s="193"/>
      <c r="E48" s="193"/>
    </row>
    <row r="49" spans="1:5" s="13" customFormat="1" ht="12" customHeight="1" x14ac:dyDescent="0.2">
      <c r="A49" s="14" t="s">
        <v>92</v>
      </c>
      <c r="B49" s="17" t="s">
        <v>93</v>
      </c>
      <c r="C49" s="193"/>
      <c r="D49" s="193"/>
      <c r="E49" s="193"/>
    </row>
    <row r="50" spans="1:5" s="13" customFormat="1" ht="12" customHeight="1" x14ac:dyDescent="0.2">
      <c r="A50" s="11" t="s">
        <v>94</v>
      </c>
      <c r="B50" s="11" t="s">
        <v>95</v>
      </c>
      <c r="C50" s="195">
        <f>SUM(C51:C55)</f>
        <v>4750000</v>
      </c>
      <c r="D50" s="195">
        <f>SUM(D51:D55)</f>
        <v>0</v>
      </c>
      <c r="E50" s="191"/>
    </row>
    <row r="51" spans="1:5" s="13" customFormat="1" ht="12" customHeight="1" x14ac:dyDescent="0.2">
      <c r="A51" s="14" t="s">
        <v>96</v>
      </c>
      <c r="B51" s="15" t="s">
        <v>97</v>
      </c>
      <c r="C51" s="193">
        <f>'5. sz. mell Önkormányzat'!C51</f>
        <v>0</v>
      </c>
      <c r="D51" s="190"/>
      <c r="E51" s="190"/>
    </row>
    <row r="52" spans="1:5" s="13" customFormat="1" ht="12" customHeight="1" x14ac:dyDescent="0.2">
      <c r="A52" s="14" t="s">
        <v>98</v>
      </c>
      <c r="B52" s="15" t="s">
        <v>99</v>
      </c>
      <c r="C52" s="193">
        <f>'5. sz. mell Önkormányzat'!C52</f>
        <v>4750000</v>
      </c>
      <c r="D52" s="193">
        <f>'5. sz. mell Önkormányzat'!D52</f>
        <v>0</v>
      </c>
      <c r="E52" s="193">
        <f>'5. sz. mell Önkormányzat'!E52</f>
        <v>0</v>
      </c>
    </row>
    <row r="53" spans="1:5" s="13" customFormat="1" ht="12" customHeight="1" x14ac:dyDescent="0.2">
      <c r="A53" s="14" t="s">
        <v>100</v>
      </c>
      <c r="B53" s="15" t="s">
        <v>101</v>
      </c>
      <c r="C53" s="193">
        <f>'5. sz. mell Önkormányzat'!C53</f>
        <v>0</v>
      </c>
      <c r="D53" s="190"/>
      <c r="E53" s="190"/>
    </row>
    <row r="54" spans="1:5" s="13" customFormat="1" ht="12" customHeight="1" x14ac:dyDescent="0.2">
      <c r="A54" s="14" t="s">
        <v>102</v>
      </c>
      <c r="B54" s="15" t="s">
        <v>103</v>
      </c>
      <c r="C54" s="193">
        <f>'5. sz. mell Önkormányzat'!C54</f>
        <v>0</v>
      </c>
      <c r="D54" s="190"/>
      <c r="E54" s="190"/>
    </row>
    <row r="55" spans="1:5" s="13" customFormat="1" ht="12" customHeight="1" x14ac:dyDescent="0.2">
      <c r="A55" s="14" t="s">
        <v>104</v>
      </c>
      <c r="B55" s="17" t="s">
        <v>105</v>
      </c>
      <c r="C55" s="193">
        <f>'5. sz. mell Önkormányzat'!C55</f>
        <v>0</v>
      </c>
      <c r="D55" s="190"/>
      <c r="E55" s="190"/>
    </row>
    <row r="56" spans="1:5" s="13" customFormat="1" ht="12" customHeight="1" x14ac:dyDescent="0.2">
      <c r="A56" s="11" t="s">
        <v>106</v>
      </c>
      <c r="B56" s="11" t="s">
        <v>107</v>
      </c>
      <c r="C56" s="196">
        <f>C57+C58+C59</f>
        <v>0</v>
      </c>
      <c r="D56" s="196">
        <f>D57+D58+D59</f>
        <v>0</v>
      </c>
      <c r="E56" s="196">
        <f>E57+E58+E59</f>
        <v>0</v>
      </c>
    </row>
    <row r="57" spans="1:5" s="13" customFormat="1" ht="12" customHeight="1" x14ac:dyDescent="0.2">
      <c r="A57" s="14" t="s">
        <v>108</v>
      </c>
      <c r="B57" s="15" t="s">
        <v>109</v>
      </c>
      <c r="C57" s="193"/>
      <c r="D57" s="190"/>
      <c r="E57" s="190"/>
    </row>
    <row r="58" spans="1:5" s="13" customFormat="1" ht="12" customHeight="1" x14ac:dyDescent="0.2">
      <c r="A58" s="14" t="s">
        <v>110</v>
      </c>
      <c r="B58" s="15" t="s">
        <v>111</v>
      </c>
      <c r="C58" s="193"/>
      <c r="D58" s="190"/>
      <c r="E58" s="190"/>
    </row>
    <row r="59" spans="1:5" s="13" customFormat="1" ht="12" customHeight="1" x14ac:dyDescent="0.2">
      <c r="A59" s="14" t="s">
        <v>112</v>
      </c>
      <c r="B59" s="15" t="s">
        <v>113</v>
      </c>
      <c r="C59" s="193"/>
      <c r="D59" s="193"/>
      <c r="E59" s="193"/>
    </row>
    <row r="60" spans="1:5" s="13" customFormat="1" ht="12" customHeight="1" x14ac:dyDescent="0.2">
      <c r="A60" s="14" t="s">
        <v>114</v>
      </c>
      <c r="B60" s="17" t="s">
        <v>115</v>
      </c>
      <c r="C60" s="193"/>
      <c r="D60" s="190"/>
      <c r="E60" s="190"/>
    </row>
    <row r="61" spans="1:5" s="13" customFormat="1" ht="12" customHeight="1" x14ac:dyDescent="0.2">
      <c r="A61" s="11" t="s">
        <v>116</v>
      </c>
      <c r="B61" s="19" t="s">
        <v>117</v>
      </c>
      <c r="C61" s="195">
        <f>SUM(C63:C65)</f>
        <v>0</v>
      </c>
      <c r="D61" s="191"/>
      <c r="E61" s="191"/>
    </row>
    <row r="62" spans="1:5" s="13" customFormat="1" ht="12" customHeight="1" x14ac:dyDescent="0.2">
      <c r="A62" s="14" t="s">
        <v>118</v>
      </c>
      <c r="B62" s="15" t="s">
        <v>119</v>
      </c>
      <c r="C62" s="193"/>
      <c r="D62" s="190"/>
      <c r="E62" s="190"/>
    </row>
    <row r="63" spans="1:5" s="13" customFormat="1" ht="12" customHeight="1" x14ac:dyDescent="0.2">
      <c r="A63" s="14" t="s">
        <v>120</v>
      </c>
      <c r="B63" s="15" t="s">
        <v>121</v>
      </c>
      <c r="C63" s="193"/>
      <c r="D63" s="190"/>
      <c r="E63" s="190"/>
    </row>
    <row r="64" spans="1:5" s="13" customFormat="1" ht="12" customHeight="1" x14ac:dyDescent="0.2">
      <c r="A64" s="14" t="s">
        <v>122</v>
      </c>
      <c r="B64" s="15" t="s">
        <v>123</v>
      </c>
      <c r="C64" s="193"/>
      <c r="D64" s="190"/>
      <c r="E64" s="190"/>
    </row>
    <row r="65" spans="1:5" s="13" customFormat="1" ht="12" customHeight="1" x14ac:dyDescent="0.2">
      <c r="A65" s="14" t="s">
        <v>124</v>
      </c>
      <c r="B65" s="17" t="s">
        <v>125</v>
      </c>
      <c r="C65" s="193"/>
      <c r="D65" s="190"/>
      <c r="E65" s="190"/>
    </row>
    <row r="66" spans="1:5" s="13" customFormat="1" ht="12" customHeight="1" x14ac:dyDescent="0.2">
      <c r="A66" s="25" t="s">
        <v>126</v>
      </c>
      <c r="B66" s="26" t="s">
        <v>127</v>
      </c>
      <c r="C66" s="197">
        <f>C9+C16+C23+C30+C38+C50+C56+C61</f>
        <v>106009000</v>
      </c>
      <c r="D66" s="197">
        <f>D9+D16+D23+D30+D38+D50+D56+D61</f>
        <v>111413412</v>
      </c>
      <c r="E66" s="197">
        <f>E9+E16+E23+E30+E38+E50+E56+E61</f>
        <v>112260588</v>
      </c>
    </row>
    <row r="67" spans="1:5" s="13" customFormat="1" ht="12" customHeight="1" x14ac:dyDescent="0.2">
      <c r="A67" s="27" t="s">
        <v>128</v>
      </c>
      <c r="B67" s="19" t="s">
        <v>129</v>
      </c>
      <c r="C67" s="196">
        <f>SUM(C68:C70)</f>
        <v>0</v>
      </c>
      <c r="D67" s="191"/>
      <c r="E67" s="191"/>
    </row>
    <row r="68" spans="1:5" s="13" customFormat="1" ht="12" customHeight="1" x14ac:dyDescent="0.2">
      <c r="A68" s="14" t="s">
        <v>130</v>
      </c>
      <c r="B68" s="15" t="s">
        <v>131</v>
      </c>
      <c r="C68" s="193"/>
      <c r="D68" s="190"/>
      <c r="E68" s="190"/>
    </row>
    <row r="69" spans="1:5" s="13" customFormat="1" ht="12" customHeight="1" x14ac:dyDescent="0.2">
      <c r="A69" s="14" t="s">
        <v>132</v>
      </c>
      <c r="B69" s="15" t="s">
        <v>133</v>
      </c>
      <c r="C69" s="193"/>
      <c r="D69" s="190"/>
      <c r="E69" s="190"/>
    </row>
    <row r="70" spans="1:5" s="13" customFormat="1" ht="12" customHeight="1" x14ac:dyDescent="0.2">
      <c r="A70" s="14" t="s">
        <v>134</v>
      </c>
      <c r="B70" s="28" t="s">
        <v>135</v>
      </c>
      <c r="C70" s="193"/>
      <c r="D70" s="190"/>
      <c r="E70" s="190"/>
    </row>
    <row r="71" spans="1:5" s="13" customFormat="1" ht="12" customHeight="1" x14ac:dyDescent="0.2">
      <c r="A71" s="27" t="s">
        <v>136</v>
      </c>
      <c r="B71" s="19" t="s">
        <v>137</v>
      </c>
      <c r="C71" s="196">
        <f>SUM(C72:C75)</f>
        <v>0</v>
      </c>
      <c r="D71" s="191"/>
      <c r="E71" s="191"/>
    </row>
    <row r="72" spans="1:5" s="13" customFormat="1" ht="12" customHeight="1" x14ac:dyDescent="0.2">
      <c r="A72" s="14" t="s">
        <v>138</v>
      </c>
      <c r="B72" s="15" t="s">
        <v>139</v>
      </c>
      <c r="C72" s="193"/>
      <c r="D72" s="190"/>
      <c r="E72" s="190"/>
    </row>
    <row r="73" spans="1:5" s="13" customFormat="1" ht="12" customHeight="1" x14ac:dyDescent="0.2">
      <c r="A73" s="14" t="s">
        <v>140</v>
      </c>
      <c r="B73" s="15" t="s">
        <v>141</v>
      </c>
      <c r="C73" s="193"/>
      <c r="D73" s="190"/>
      <c r="E73" s="190"/>
    </row>
    <row r="74" spans="1:5" s="13" customFormat="1" ht="12" customHeight="1" x14ac:dyDescent="0.2">
      <c r="A74" s="14" t="s">
        <v>142</v>
      </c>
      <c r="B74" s="15" t="s">
        <v>143</v>
      </c>
      <c r="C74" s="193"/>
      <c r="D74" s="190"/>
      <c r="E74" s="190"/>
    </row>
    <row r="75" spans="1:5" s="13" customFormat="1" ht="12" customHeight="1" x14ac:dyDescent="0.2">
      <c r="A75" s="14" t="s">
        <v>144</v>
      </c>
      <c r="B75" s="17" t="s">
        <v>145</v>
      </c>
      <c r="C75" s="193"/>
      <c r="D75" s="190"/>
      <c r="E75" s="190"/>
    </row>
    <row r="76" spans="1:5" s="13" customFormat="1" ht="12" customHeight="1" x14ac:dyDescent="0.2">
      <c r="A76" s="27" t="s">
        <v>146</v>
      </c>
      <c r="B76" s="19" t="s">
        <v>147</v>
      </c>
      <c r="C76" s="196">
        <f>C78+C77</f>
        <v>0</v>
      </c>
      <c r="D76" s="196">
        <f>D78+D77</f>
        <v>10664587</v>
      </c>
      <c r="E76" s="196">
        <f>E78+E77</f>
        <v>10664587</v>
      </c>
    </row>
    <row r="77" spans="1:5" s="13" customFormat="1" ht="12" customHeight="1" x14ac:dyDescent="0.2">
      <c r="A77" s="14" t="s">
        <v>148</v>
      </c>
      <c r="B77" s="15" t="s">
        <v>149</v>
      </c>
      <c r="C77" s="193"/>
      <c r="D77" s="193">
        <f>'5. sz. mell Önkormányzat'!D77+'Óvoda 6.sz.mell'!D40</f>
        <v>10664587</v>
      </c>
      <c r="E77" s="193">
        <f>'5. sz. mell Önkormányzat'!E77+'Óvoda 6.sz.mell'!E40</f>
        <v>10664587</v>
      </c>
    </row>
    <row r="78" spans="1:5" s="13" customFormat="1" ht="12" customHeight="1" x14ac:dyDescent="0.2">
      <c r="A78" s="14" t="s">
        <v>150</v>
      </c>
      <c r="B78" s="17" t="s">
        <v>151</v>
      </c>
      <c r="C78" s="193"/>
      <c r="D78" s="190"/>
      <c r="E78" s="190"/>
    </row>
    <row r="79" spans="1:5" s="13" customFormat="1" ht="12" customHeight="1" x14ac:dyDescent="0.2">
      <c r="A79" s="27" t="s">
        <v>152</v>
      </c>
      <c r="B79" s="19" t="s">
        <v>153</v>
      </c>
      <c r="C79" s="196">
        <f>SUM(C80:C82)</f>
        <v>0</v>
      </c>
      <c r="D79" s="196">
        <f>SUM(D80:D82)</f>
        <v>2295663</v>
      </c>
      <c r="E79" s="196">
        <f>SUM(E80:E82)</f>
        <v>2295663</v>
      </c>
    </row>
    <row r="80" spans="1:5" s="13" customFormat="1" ht="12" customHeight="1" x14ac:dyDescent="0.2">
      <c r="A80" s="14" t="s">
        <v>154</v>
      </c>
      <c r="B80" s="15" t="s">
        <v>155</v>
      </c>
      <c r="C80" s="193"/>
      <c r="D80" s="190">
        <f>'5. sz. mell Önkormányzat'!D80</f>
        <v>2295663</v>
      </c>
      <c r="E80" s="190">
        <f>'5. sz. mell Önkormányzat'!E80</f>
        <v>2295663</v>
      </c>
    </row>
    <row r="81" spans="1:5" s="13" customFormat="1" ht="12" customHeight="1" x14ac:dyDescent="0.2">
      <c r="A81" s="14" t="s">
        <v>156</v>
      </c>
      <c r="B81" s="15" t="s">
        <v>157</v>
      </c>
      <c r="C81" s="193"/>
      <c r="D81" s="190"/>
      <c r="E81" s="190"/>
    </row>
    <row r="82" spans="1:5" s="13" customFormat="1" ht="12" customHeight="1" x14ac:dyDescent="0.2">
      <c r="A82" s="14" t="s">
        <v>158</v>
      </c>
      <c r="B82" s="17" t="s">
        <v>159</v>
      </c>
      <c r="C82" s="193"/>
      <c r="D82" s="190"/>
      <c r="E82" s="190"/>
    </row>
    <row r="83" spans="1:5" s="13" customFormat="1" ht="12" customHeight="1" x14ac:dyDescent="0.2">
      <c r="A83" s="27" t="s">
        <v>160</v>
      </c>
      <c r="B83" s="19" t="s">
        <v>161</v>
      </c>
      <c r="C83" s="196">
        <f>SUM(C84:C89)</f>
        <v>0</v>
      </c>
      <c r="D83" s="191"/>
      <c r="E83" s="191"/>
    </row>
    <row r="84" spans="1:5" s="13" customFormat="1" ht="12" customHeight="1" x14ac:dyDescent="0.2">
      <c r="A84" s="29" t="s">
        <v>162</v>
      </c>
      <c r="B84" s="15" t="s">
        <v>163</v>
      </c>
      <c r="C84" s="193"/>
      <c r="D84" s="190"/>
      <c r="E84" s="190"/>
    </row>
    <row r="85" spans="1:5" s="13" customFormat="1" ht="12" customHeight="1" x14ac:dyDescent="0.2">
      <c r="A85" s="29" t="s">
        <v>164</v>
      </c>
      <c r="B85" s="15" t="s">
        <v>165</v>
      </c>
      <c r="C85" s="193"/>
      <c r="D85" s="190"/>
      <c r="E85" s="190"/>
    </row>
    <row r="86" spans="1:5" s="13" customFormat="1" ht="12" customHeight="1" x14ac:dyDescent="0.2">
      <c r="A86" s="29" t="s">
        <v>166</v>
      </c>
      <c r="B86" s="15" t="s">
        <v>167</v>
      </c>
      <c r="C86" s="193"/>
      <c r="D86" s="190"/>
      <c r="E86" s="190"/>
    </row>
    <row r="87" spans="1:5" s="13" customFormat="1" ht="12" customHeight="1" x14ac:dyDescent="0.2">
      <c r="A87" s="29" t="s">
        <v>168</v>
      </c>
      <c r="B87" s="17" t="s">
        <v>169</v>
      </c>
      <c r="C87" s="193"/>
      <c r="D87" s="190"/>
      <c r="E87" s="190"/>
    </row>
    <row r="88" spans="1:5" s="13" customFormat="1" ht="12" customHeight="1" x14ac:dyDescent="0.2">
      <c r="A88" s="30" t="s">
        <v>170</v>
      </c>
      <c r="B88" s="31" t="s">
        <v>171</v>
      </c>
      <c r="C88" s="193"/>
      <c r="D88" s="190"/>
      <c r="E88" s="190"/>
    </row>
    <row r="89" spans="1:5" s="13" customFormat="1" ht="13.5" customHeight="1" x14ac:dyDescent="0.2">
      <c r="A89" s="30" t="s">
        <v>172</v>
      </c>
      <c r="B89" s="31" t="s">
        <v>173</v>
      </c>
      <c r="C89" s="193"/>
      <c r="D89" s="190"/>
      <c r="E89" s="190"/>
    </row>
    <row r="90" spans="1:5" s="13" customFormat="1" ht="15.75" customHeight="1" x14ac:dyDescent="0.2">
      <c r="A90" s="27" t="s">
        <v>174</v>
      </c>
      <c r="B90" s="32" t="s">
        <v>175</v>
      </c>
      <c r="C90" s="196">
        <f>C67+C71+C76+C79+C83+C88+C89</f>
        <v>0</v>
      </c>
      <c r="D90" s="196">
        <f>D67+D71+D76+D79+D83+D88+D89</f>
        <v>12960250</v>
      </c>
      <c r="E90" s="196">
        <f>E67+E71+E76+E79+E83+E88+E89</f>
        <v>12960250</v>
      </c>
    </row>
    <row r="91" spans="1:5" s="13" customFormat="1" ht="16.5" customHeight="1" x14ac:dyDescent="0.2">
      <c r="A91" s="33" t="s">
        <v>176</v>
      </c>
      <c r="B91" s="34" t="s">
        <v>177</v>
      </c>
      <c r="C91" s="197">
        <f>C66+C90</f>
        <v>106009000</v>
      </c>
      <c r="D91" s="197">
        <f>D66+D90</f>
        <v>124373662</v>
      </c>
      <c r="E91" s="197">
        <f>E66+E90</f>
        <v>125220838</v>
      </c>
    </row>
    <row r="92" spans="1:5" s="13" customFormat="1" ht="83.25" customHeight="1" x14ac:dyDescent="0.2">
      <c r="A92" s="35"/>
      <c r="B92" s="36"/>
      <c r="C92" s="429"/>
      <c r="D92" s="430"/>
      <c r="E92" s="430"/>
    </row>
    <row r="93" spans="1:5" s="13" customFormat="1" ht="83.25" customHeight="1" x14ac:dyDescent="0.2">
      <c r="A93" s="35"/>
      <c r="B93" s="36"/>
      <c r="C93" s="37"/>
    </row>
    <row r="94" spans="1:5" s="13" customFormat="1" ht="83.25" customHeight="1" x14ac:dyDescent="0.2">
      <c r="A94" s="35"/>
      <c r="B94" s="36"/>
      <c r="C94" s="37"/>
    </row>
    <row r="95" spans="1:5" s="13" customFormat="1" ht="83.25" customHeight="1" x14ac:dyDescent="0.2">
      <c r="A95" s="35"/>
      <c r="B95" s="36"/>
      <c r="C95" s="37"/>
    </row>
    <row r="96" spans="1:5" s="13" customFormat="1" ht="83.25" customHeight="1" x14ac:dyDescent="0.2">
      <c r="A96" s="35"/>
      <c r="B96" s="36"/>
      <c r="C96" s="37"/>
    </row>
    <row r="97" spans="1:254" s="13" customFormat="1" ht="83.25" customHeight="1" x14ac:dyDescent="0.2">
      <c r="A97" s="35"/>
      <c r="B97" s="36"/>
      <c r="C97" s="37"/>
    </row>
    <row r="98" spans="1:254" s="13" customFormat="1" ht="83.25" customHeight="1" x14ac:dyDescent="0.2">
      <c r="A98" s="35"/>
      <c r="B98" s="36"/>
      <c r="C98" s="37"/>
    </row>
    <row r="99" spans="1:254" s="13" customFormat="1" ht="83.25" customHeight="1" x14ac:dyDescent="0.2">
      <c r="A99" s="35"/>
      <c r="B99" s="36"/>
      <c r="C99" s="37"/>
    </row>
    <row r="100" spans="1:254" s="13" customFormat="1" ht="83.25" customHeight="1" x14ac:dyDescent="0.2">
      <c r="A100" s="35"/>
      <c r="B100" s="36"/>
      <c r="C100" s="37"/>
    </row>
    <row r="101" spans="1:254" s="13" customFormat="1" ht="83.25" customHeight="1" x14ac:dyDescent="0.2">
      <c r="A101" s="35"/>
      <c r="B101" s="36"/>
      <c r="C101" s="37"/>
    </row>
    <row r="102" spans="1:254" s="13" customFormat="1" ht="83.25" customHeight="1" x14ac:dyDescent="0.2">
      <c r="A102" s="35"/>
      <c r="B102" s="36"/>
      <c r="C102" s="37"/>
    </row>
    <row r="103" spans="1:254" s="13" customFormat="1" ht="83.25" customHeight="1" x14ac:dyDescent="0.2">
      <c r="A103" s="35"/>
      <c r="B103" s="36"/>
      <c r="C103" s="37"/>
    </row>
    <row r="104" spans="1:254" s="13" customFormat="1" ht="83.25" customHeight="1" x14ac:dyDescent="0.2">
      <c r="A104" s="35"/>
      <c r="B104" s="36"/>
      <c r="C104" s="37"/>
    </row>
    <row r="105" spans="1:254" s="13" customFormat="1" ht="83.25" customHeight="1" x14ac:dyDescent="0.2">
      <c r="A105" s="35"/>
      <c r="B105" s="36"/>
      <c r="C105" s="37"/>
    </row>
    <row r="106" spans="1:254" s="13" customFormat="1" ht="83.25" customHeight="1" x14ac:dyDescent="0.2">
      <c r="A106" s="35"/>
      <c r="B106" s="36"/>
      <c r="C106" s="37"/>
    </row>
    <row r="107" spans="1:254" s="13" customFormat="1" ht="83.25" customHeight="1" x14ac:dyDescent="0.2">
      <c r="A107" s="35"/>
      <c r="B107" s="36"/>
      <c r="C107" s="37"/>
    </row>
    <row r="108" spans="1:254" x14ac:dyDescent="0.25">
      <c r="A108" s="465" t="s">
        <v>178</v>
      </c>
      <c r="B108" s="465"/>
      <c r="C108" s="465"/>
      <c r="D108" s="465"/>
      <c r="E108" s="465"/>
    </row>
    <row r="109" spans="1:254" s="38" customFormat="1" ht="16.5" customHeight="1" x14ac:dyDescent="0.25">
      <c r="A109" s="466" t="s">
        <v>179</v>
      </c>
      <c r="B109" s="466"/>
      <c r="C109" s="467" t="s">
        <v>5</v>
      </c>
      <c r="D109" s="467"/>
      <c r="E109" s="467"/>
    </row>
    <row r="110" spans="1:254" ht="24" x14ac:dyDescent="0.25">
      <c r="A110" s="7" t="s">
        <v>6</v>
      </c>
      <c r="B110" s="7" t="s">
        <v>180</v>
      </c>
      <c r="C110" s="39" t="s">
        <v>8</v>
      </c>
      <c r="D110" s="39" t="s">
        <v>9</v>
      </c>
      <c r="E110" s="39" t="s">
        <v>10</v>
      </c>
    </row>
    <row r="111" spans="1:254" s="10" customFormat="1" ht="12" customHeight="1" x14ac:dyDescent="0.2">
      <c r="A111" s="9" t="s">
        <v>11</v>
      </c>
      <c r="B111" s="9" t="s">
        <v>12</v>
      </c>
      <c r="C111" s="39" t="s">
        <v>13</v>
      </c>
      <c r="D111" s="39" t="s">
        <v>13</v>
      </c>
      <c r="E111" s="39"/>
    </row>
    <row r="112" spans="1:254" s="428" customFormat="1" ht="12" customHeight="1" x14ac:dyDescent="0.2">
      <c r="A112" s="424" t="s">
        <v>14</v>
      </c>
      <c r="B112" s="40" t="s">
        <v>181</v>
      </c>
      <c r="C112" s="425">
        <f>C113+C114+C115+C116+C117+C130</f>
        <v>101259000</v>
      </c>
      <c r="D112" s="426">
        <f>D113+D114+D115+D116+D117+D130</f>
        <v>109104739</v>
      </c>
      <c r="E112" s="425">
        <f>E113+E114+E115+E116+E117+E130</f>
        <v>100599853</v>
      </c>
      <c r="F112" s="427"/>
      <c r="G112" s="427"/>
      <c r="H112" s="427"/>
      <c r="I112" s="427"/>
      <c r="J112" s="427"/>
      <c r="K112" s="427"/>
      <c r="L112" s="427"/>
      <c r="M112" s="427"/>
      <c r="N112" s="427"/>
      <c r="O112" s="427"/>
      <c r="P112" s="427"/>
      <c r="Q112" s="427"/>
      <c r="R112" s="427"/>
      <c r="S112" s="427"/>
      <c r="T112" s="427"/>
      <c r="U112" s="427"/>
      <c r="V112" s="427"/>
      <c r="W112" s="427"/>
      <c r="X112" s="427"/>
      <c r="Y112" s="427"/>
      <c r="Z112" s="427"/>
      <c r="AA112" s="427"/>
      <c r="AB112" s="427"/>
      <c r="AC112" s="427"/>
      <c r="AD112" s="427"/>
      <c r="AE112" s="427"/>
      <c r="AF112" s="427"/>
      <c r="AG112" s="427"/>
      <c r="AH112" s="427"/>
      <c r="AI112" s="427"/>
      <c r="AJ112" s="427"/>
      <c r="AK112" s="427"/>
      <c r="AL112" s="427"/>
      <c r="AM112" s="427"/>
      <c r="AN112" s="427"/>
      <c r="AO112" s="427"/>
      <c r="AP112" s="427"/>
      <c r="AQ112" s="427"/>
      <c r="AR112" s="427"/>
      <c r="AS112" s="427"/>
      <c r="AT112" s="427"/>
      <c r="AU112" s="427"/>
      <c r="AV112" s="427"/>
      <c r="AW112" s="427"/>
      <c r="AX112" s="427"/>
      <c r="AY112" s="427"/>
      <c r="AZ112" s="427"/>
      <c r="BA112" s="427"/>
      <c r="BB112" s="427"/>
      <c r="BC112" s="427"/>
      <c r="BD112" s="427"/>
      <c r="BE112" s="427"/>
      <c r="BF112" s="427"/>
      <c r="BG112" s="427"/>
      <c r="BH112" s="427"/>
      <c r="BI112" s="427"/>
      <c r="BJ112" s="427"/>
      <c r="BK112" s="427"/>
      <c r="BL112" s="427"/>
      <c r="BM112" s="427"/>
      <c r="BN112" s="427"/>
      <c r="BO112" s="427"/>
      <c r="BP112" s="427"/>
      <c r="BQ112" s="427"/>
      <c r="BR112" s="427"/>
      <c r="BS112" s="427"/>
      <c r="BT112" s="427"/>
      <c r="BU112" s="427"/>
      <c r="BV112" s="427"/>
      <c r="BW112" s="427"/>
      <c r="BX112" s="427"/>
      <c r="BY112" s="427"/>
      <c r="BZ112" s="427"/>
      <c r="CA112" s="427"/>
      <c r="CB112" s="427"/>
      <c r="CC112" s="427"/>
      <c r="CD112" s="427"/>
      <c r="CE112" s="427"/>
      <c r="CF112" s="427"/>
      <c r="CG112" s="427"/>
      <c r="CH112" s="427"/>
      <c r="CI112" s="427"/>
      <c r="CJ112" s="427"/>
      <c r="CK112" s="427"/>
      <c r="CL112" s="427"/>
      <c r="CM112" s="427"/>
      <c r="CN112" s="427"/>
      <c r="CO112" s="427"/>
      <c r="CP112" s="427"/>
      <c r="CQ112" s="427"/>
      <c r="CR112" s="427"/>
      <c r="CS112" s="427"/>
      <c r="CT112" s="427"/>
      <c r="CU112" s="427"/>
      <c r="CV112" s="427"/>
      <c r="CW112" s="427"/>
      <c r="CX112" s="427"/>
      <c r="CY112" s="427"/>
      <c r="CZ112" s="427"/>
      <c r="DA112" s="427"/>
      <c r="DB112" s="427"/>
      <c r="DC112" s="427"/>
      <c r="DD112" s="427"/>
      <c r="DE112" s="427"/>
      <c r="DF112" s="427"/>
      <c r="DG112" s="427"/>
      <c r="DH112" s="427"/>
      <c r="DI112" s="427"/>
      <c r="DJ112" s="427"/>
      <c r="DK112" s="427"/>
      <c r="DL112" s="427"/>
      <c r="DM112" s="427"/>
      <c r="DN112" s="427"/>
      <c r="DO112" s="427"/>
      <c r="DP112" s="427"/>
      <c r="DQ112" s="427"/>
      <c r="DR112" s="427"/>
      <c r="DS112" s="427"/>
      <c r="DT112" s="427"/>
      <c r="DU112" s="427"/>
      <c r="DV112" s="427"/>
      <c r="DW112" s="427"/>
      <c r="DX112" s="427"/>
      <c r="DY112" s="427"/>
      <c r="DZ112" s="427"/>
      <c r="EA112" s="427"/>
      <c r="EB112" s="427"/>
      <c r="EC112" s="427"/>
      <c r="ED112" s="427"/>
      <c r="EE112" s="427"/>
      <c r="EF112" s="427"/>
      <c r="EG112" s="427"/>
      <c r="EH112" s="427"/>
      <c r="EI112" s="427"/>
      <c r="EJ112" s="427"/>
      <c r="EK112" s="427"/>
      <c r="EL112" s="427"/>
      <c r="EM112" s="427"/>
      <c r="EN112" s="427"/>
      <c r="EO112" s="427"/>
      <c r="EP112" s="427"/>
      <c r="EQ112" s="427"/>
      <c r="ER112" s="427"/>
      <c r="ES112" s="427"/>
      <c r="ET112" s="427"/>
      <c r="EU112" s="427"/>
      <c r="EV112" s="427"/>
      <c r="EW112" s="427"/>
      <c r="EX112" s="427"/>
      <c r="EY112" s="427"/>
      <c r="EZ112" s="427"/>
      <c r="FA112" s="427"/>
      <c r="FB112" s="427"/>
      <c r="FC112" s="427"/>
      <c r="FD112" s="427"/>
      <c r="FE112" s="427"/>
      <c r="FF112" s="427"/>
      <c r="FG112" s="427"/>
      <c r="FH112" s="427"/>
      <c r="FI112" s="427"/>
      <c r="FJ112" s="427"/>
      <c r="FK112" s="427"/>
      <c r="FL112" s="427"/>
      <c r="FM112" s="427"/>
      <c r="FN112" s="427"/>
      <c r="FO112" s="427"/>
      <c r="FP112" s="427"/>
      <c r="FQ112" s="427"/>
      <c r="FR112" s="427"/>
      <c r="FS112" s="427"/>
      <c r="FT112" s="427"/>
      <c r="FU112" s="427"/>
      <c r="FV112" s="427"/>
      <c r="FW112" s="427"/>
      <c r="FX112" s="427"/>
      <c r="FY112" s="427"/>
      <c r="FZ112" s="427"/>
      <c r="GA112" s="427"/>
      <c r="GB112" s="427"/>
      <c r="GC112" s="427"/>
      <c r="GD112" s="427"/>
      <c r="GE112" s="427"/>
      <c r="GF112" s="427"/>
      <c r="GG112" s="427"/>
      <c r="GH112" s="427"/>
      <c r="GI112" s="427"/>
      <c r="GJ112" s="427"/>
      <c r="GK112" s="427"/>
      <c r="GL112" s="427"/>
      <c r="GM112" s="427"/>
      <c r="GN112" s="427"/>
      <c r="GO112" s="427"/>
      <c r="GP112" s="427"/>
      <c r="GQ112" s="427"/>
      <c r="GR112" s="427"/>
      <c r="GS112" s="427"/>
      <c r="GT112" s="427"/>
      <c r="GU112" s="427"/>
      <c r="GV112" s="427"/>
      <c r="GW112" s="427"/>
      <c r="GX112" s="427"/>
      <c r="GY112" s="427"/>
      <c r="GZ112" s="427"/>
      <c r="HA112" s="427"/>
      <c r="HB112" s="427"/>
      <c r="HC112" s="427"/>
      <c r="HD112" s="427"/>
      <c r="HE112" s="427"/>
      <c r="HF112" s="427"/>
      <c r="HG112" s="427"/>
      <c r="HH112" s="427"/>
      <c r="HI112" s="427"/>
      <c r="HJ112" s="427"/>
      <c r="HK112" s="427"/>
      <c r="HL112" s="427"/>
      <c r="HM112" s="427"/>
      <c r="HN112" s="427"/>
      <c r="HO112" s="427"/>
      <c r="HP112" s="427"/>
      <c r="HQ112" s="427"/>
      <c r="HR112" s="427"/>
      <c r="HS112" s="427"/>
      <c r="HT112" s="427"/>
      <c r="HU112" s="427"/>
      <c r="HV112" s="427"/>
      <c r="HW112" s="427"/>
      <c r="HX112" s="427"/>
      <c r="HY112" s="427"/>
      <c r="HZ112" s="427"/>
      <c r="IA112" s="427"/>
      <c r="IB112" s="427"/>
      <c r="IC112" s="427"/>
      <c r="ID112" s="427"/>
      <c r="IE112" s="427"/>
      <c r="IF112" s="427"/>
      <c r="IG112" s="427"/>
      <c r="IH112" s="427"/>
      <c r="II112" s="427"/>
      <c r="IJ112" s="427"/>
      <c r="IK112" s="427"/>
      <c r="IL112" s="427"/>
      <c r="IM112" s="427"/>
      <c r="IN112" s="427"/>
      <c r="IO112" s="427"/>
      <c r="IP112" s="427"/>
      <c r="IQ112" s="427"/>
      <c r="IR112" s="427"/>
      <c r="IS112" s="427"/>
      <c r="IT112" s="427"/>
    </row>
    <row r="113" spans="1:10" ht="12" customHeight="1" x14ac:dyDescent="0.25">
      <c r="A113" s="14" t="s">
        <v>16</v>
      </c>
      <c r="B113" s="41" t="s">
        <v>182</v>
      </c>
      <c r="C113" s="16">
        <f>'5. sz. mell Önkormányzat'!C97+'Óvoda 6.sz.mell'!C48</f>
        <v>33764000</v>
      </c>
      <c r="D113" s="193">
        <f>'5. sz. mell Önkormányzat'!D97+'Óvoda 6.sz.mell'!D48</f>
        <v>48272703</v>
      </c>
      <c r="E113" s="16">
        <f>'5. sz. mell Önkormányzat'!E97+'Óvoda 6.sz.mell'!E48</f>
        <v>47853306</v>
      </c>
    </row>
    <row r="114" spans="1:10" ht="12" customHeight="1" x14ac:dyDescent="0.25">
      <c r="A114" s="14" t="s">
        <v>18</v>
      </c>
      <c r="B114" s="41" t="s">
        <v>183</v>
      </c>
      <c r="C114" s="16">
        <f>'5. sz. mell Önkormányzat'!C98+'Óvoda 6.sz.mell'!C49</f>
        <v>9131000</v>
      </c>
      <c r="D114" s="193">
        <f>'5. sz. mell Önkormányzat'!D98+'Óvoda 6.sz.mell'!D49</f>
        <v>11297082</v>
      </c>
      <c r="E114" s="16">
        <f>'5. sz. mell Önkormányzat'!E98+'Óvoda 6.sz.mell'!E49</f>
        <v>11090782</v>
      </c>
    </row>
    <row r="115" spans="1:10" ht="12" customHeight="1" x14ac:dyDescent="0.25">
      <c r="A115" s="14" t="s">
        <v>20</v>
      </c>
      <c r="B115" s="41" t="s">
        <v>184</v>
      </c>
      <c r="C115" s="16">
        <f>'5. sz. mell Önkormányzat'!C99+'Óvoda 6.sz.mell'!C50</f>
        <v>41641000</v>
      </c>
      <c r="D115" s="193">
        <f>'5. sz. mell Önkormányzat'!D99+'Óvoda 6.sz.mell'!D50</f>
        <v>28589332</v>
      </c>
      <c r="E115" s="16">
        <f>'5. sz. mell Önkormányzat'!E99+'Óvoda 6.sz.mell'!E50</f>
        <v>26719761</v>
      </c>
    </row>
    <row r="116" spans="1:10" ht="12" customHeight="1" x14ac:dyDescent="0.25">
      <c r="A116" s="14" t="s">
        <v>22</v>
      </c>
      <c r="B116" s="41" t="s">
        <v>185</v>
      </c>
      <c r="C116" s="16">
        <f>'5. sz. mell Önkormányzat'!C100+'Óvoda 6.sz.mell'!C51</f>
        <v>6901000</v>
      </c>
      <c r="D116" s="193">
        <f>'5. sz. mell Önkormányzat'!D100+'Óvoda 6.sz.mell'!D51</f>
        <v>8385336</v>
      </c>
      <c r="E116" s="16">
        <f>'5. sz. mell Önkormányzat'!E100+'Óvoda 6.sz.mell'!E51</f>
        <v>8385336</v>
      </c>
    </row>
    <row r="117" spans="1:10" ht="12" customHeight="1" x14ac:dyDescent="0.25">
      <c r="A117" s="21" t="s">
        <v>186</v>
      </c>
      <c r="B117" s="42" t="s">
        <v>187</v>
      </c>
      <c r="C117" s="23">
        <f>C124+C129+C123</f>
        <v>7822000</v>
      </c>
      <c r="D117" s="196">
        <f>D124+D129+D123+D118</f>
        <v>8889708</v>
      </c>
      <c r="E117" s="23">
        <f>E124+E129+E123+E118</f>
        <v>6550668</v>
      </c>
    </row>
    <row r="118" spans="1:10" ht="12" customHeight="1" x14ac:dyDescent="0.25">
      <c r="A118" s="14" t="s">
        <v>25</v>
      </c>
      <c r="B118" s="41" t="s">
        <v>188</v>
      </c>
      <c r="C118" s="16"/>
      <c r="D118" s="190">
        <f>'5. sz. mell Önkormányzat'!D102</f>
        <v>7550</v>
      </c>
      <c r="E118" s="18">
        <f>'5. sz. mell Önkormányzat'!E102</f>
        <v>7550</v>
      </c>
    </row>
    <row r="119" spans="1:10" ht="12" customHeight="1" x14ac:dyDescent="0.25">
      <c r="A119" s="14" t="s">
        <v>189</v>
      </c>
      <c r="B119" s="43" t="s">
        <v>190</v>
      </c>
      <c r="C119" s="16"/>
      <c r="D119" s="190"/>
      <c r="E119" s="18"/>
    </row>
    <row r="120" spans="1:10" ht="12" customHeight="1" x14ac:dyDescent="0.25">
      <c r="A120" s="14" t="s">
        <v>191</v>
      </c>
      <c r="B120" s="43" t="s">
        <v>192</v>
      </c>
      <c r="C120" s="16"/>
      <c r="D120" s="190"/>
      <c r="E120" s="18"/>
    </row>
    <row r="121" spans="1:10" ht="12" customHeight="1" x14ac:dyDescent="0.25">
      <c r="A121" s="14" t="s">
        <v>193</v>
      </c>
      <c r="B121" s="44" t="s">
        <v>194</v>
      </c>
      <c r="C121" s="16"/>
      <c r="D121" s="190"/>
      <c r="E121" s="18"/>
    </row>
    <row r="122" spans="1:10" ht="12" customHeight="1" x14ac:dyDescent="0.25">
      <c r="A122" s="14" t="s">
        <v>195</v>
      </c>
      <c r="B122" s="43" t="s">
        <v>196</v>
      </c>
      <c r="C122" s="16"/>
      <c r="D122" s="190"/>
      <c r="E122" s="18"/>
    </row>
    <row r="123" spans="1:10" ht="12" customHeight="1" x14ac:dyDescent="0.25">
      <c r="A123" s="14" t="s">
        <v>197</v>
      </c>
      <c r="B123" s="43" t="s">
        <v>198</v>
      </c>
      <c r="C123" s="16"/>
      <c r="D123" s="190"/>
      <c r="E123" s="18"/>
    </row>
    <row r="124" spans="1:10" ht="12" customHeight="1" x14ac:dyDescent="0.25">
      <c r="A124" s="14" t="s">
        <v>199</v>
      </c>
      <c r="B124" s="44" t="s">
        <v>200</v>
      </c>
      <c r="C124" s="16">
        <f>'5. sz. mell Önkormányzat'!C108</f>
        <v>5422000</v>
      </c>
      <c r="D124" s="193">
        <f>'5. sz. mell Önkormányzat'!D108</f>
        <v>6482158</v>
      </c>
      <c r="E124" s="16">
        <f>'5. sz. mell Önkormányzat'!E108</f>
        <v>6482158</v>
      </c>
    </row>
    <row r="125" spans="1:10" ht="12" customHeight="1" x14ac:dyDescent="0.25">
      <c r="A125" s="14" t="s">
        <v>201</v>
      </c>
      <c r="B125" s="44" t="s">
        <v>202</v>
      </c>
      <c r="C125" s="16"/>
      <c r="D125" s="190"/>
      <c r="E125" s="18"/>
    </row>
    <row r="126" spans="1:10" ht="12" customHeight="1" x14ac:dyDescent="0.25">
      <c r="A126" s="14" t="s">
        <v>203</v>
      </c>
      <c r="B126" s="43" t="s">
        <v>204</v>
      </c>
      <c r="C126" s="16"/>
      <c r="D126" s="190"/>
      <c r="E126" s="18"/>
    </row>
    <row r="127" spans="1:10" ht="12" customHeight="1" x14ac:dyDescent="0.25">
      <c r="A127" s="14" t="s">
        <v>205</v>
      </c>
      <c r="B127" s="43" t="s">
        <v>206</v>
      </c>
      <c r="C127" s="16"/>
      <c r="D127" s="190"/>
      <c r="E127" s="18"/>
    </row>
    <row r="128" spans="1:10" ht="12" customHeight="1" x14ac:dyDescent="0.25">
      <c r="A128" s="14" t="s">
        <v>207</v>
      </c>
      <c r="B128" s="43" t="s">
        <v>208</v>
      </c>
      <c r="C128" s="16"/>
      <c r="D128" s="190"/>
      <c r="E128" s="18"/>
      <c r="G128" s="45"/>
      <c r="H128" s="45"/>
      <c r="I128" s="45"/>
      <c r="J128" s="45"/>
    </row>
    <row r="129" spans="1:10" ht="12" customHeight="1" x14ac:dyDescent="0.25">
      <c r="A129" s="14" t="s">
        <v>209</v>
      </c>
      <c r="B129" s="43" t="s">
        <v>210</v>
      </c>
      <c r="C129" s="16">
        <f>'5. sz. mell Önkormányzat'!C113</f>
        <v>2400000</v>
      </c>
      <c r="D129" s="193">
        <f>'5. sz. mell Önkormányzat'!D113</f>
        <v>2400000</v>
      </c>
      <c r="E129" s="16">
        <f>'5. sz. mell Önkormányzat'!E113</f>
        <v>60960</v>
      </c>
      <c r="G129" s="45"/>
      <c r="H129" s="45"/>
      <c r="I129" s="45"/>
      <c r="J129" s="45"/>
    </row>
    <row r="130" spans="1:10" ht="12" customHeight="1" x14ac:dyDescent="0.25">
      <c r="A130" s="21" t="s">
        <v>211</v>
      </c>
      <c r="B130" s="42" t="s">
        <v>212</v>
      </c>
      <c r="C130" s="20">
        <f>C132+C131</f>
        <v>2000000</v>
      </c>
      <c r="D130" s="195">
        <f>D132+D131</f>
        <v>3670578</v>
      </c>
      <c r="E130" s="20">
        <f>E132+E131</f>
        <v>0</v>
      </c>
      <c r="G130" s="45"/>
      <c r="H130" s="45"/>
      <c r="I130" s="45"/>
      <c r="J130" s="45"/>
    </row>
    <row r="131" spans="1:10" ht="12" customHeight="1" x14ac:dyDescent="0.25">
      <c r="A131" s="14" t="s">
        <v>213</v>
      </c>
      <c r="B131" s="41" t="s">
        <v>214</v>
      </c>
      <c r="C131" s="16">
        <f>'5. sz. mell Önkormányzat'!C115</f>
        <v>1000000</v>
      </c>
      <c r="D131" s="193">
        <f>'5. sz. mell Önkormányzat'!D115</f>
        <v>857554</v>
      </c>
      <c r="E131" s="16"/>
      <c r="G131" s="45"/>
      <c r="H131" s="45"/>
      <c r="I131" s="45"/>
      <c r="J131" s="45"/>
    </row>
    <row r="132" spans="1:10" ht="12" customHeight="1" x14ac:dyDescent="0.25">
      <c r="A132" s="14" t="s">
        <v>215</v>
      </c>
      <c r="B132" s="43" t="s">
        <v>437</v>
      </c>
      <c r="C132" s="16">
        <f>'5. sz. mell Önkormányzat'!C116</f>
        <v>1000000</v>
      </c>
      <c r="D132" s="193">
        <f>'5. sz. mell Önkormányzat'!D116</f>
        <v>2813024</v>
      </c>
      <c r="E132" s="16"/>
      <c r="G132" s="45"/>
      <c r="H132" s="45"/>
      <c r="I132" s="45"/>
      <c r="J132" s="45"/>
    </row>
    <row r="133" spans="1:10" ht="12" customHeight="1" x14ac:dyDescent="0.25">
      <c r="A133" s="11" t="s">
        <v>27</v>
      </c>
      <c r="B133" s="40" t="s">
        <v>216</v>
      </c>
      <c r="C133" s="12">
        <f>C134+C136+C138</f>
        <v>4750000</v>
      </c>
      <c r="D133" s="192">
        <f>D134+D136+D138</f>
        <v>10533831</v>
      </c>
      <c r="E133" s="12">
        <f>E134+E136+E138</f>
        <v>8893205</v>
      </c>
      <c r="G133" s="45"/>
      <c r="H133" s="45"/>
      <c r="I133" s="45"/>
      <c r="J133" s="45"/>
    </row>
    <row r="134" spans="1:10" ht="12" customHeight="1" x14ac:dyDescent="0.25">
      <c r="A134" s="14" t="s">
        <v>29</v>
      </c>
      <c r="B134" s="41" t="s">
        <v>217</v>
      </c>
      <c r="C134" s="16">
        <f>C135</f>
        <v>4000000</v>
      </c>
      <c r="D134" s="193">
        <f>D135</f>
        <v>4715085</v>
      </c>
      <c r="E134" s="16">
        <f>E135</f>
        <v>3074459</v>
      </c>
      <c r="G134" s="45"/>
      <c r="H134" s="45"/>
      <c r="I134" s="45"/>
      <c r="J134" s="45"/>
    </row>
    <row r="135" spans="1:10" ht="12" customHeight="1" x14ac:dyDescent="0.25">
      <c r="A135" s="14" t="s">
        <v>31</v>
      </c>
      <c r="B135" s="41" t="str">
        <f>'5. sz. mell Önkormányzat'!B119</f>
        <v xml:space="preserve">  Pályázati önrész</v>
      </c>
      <c r="C135" s="16">
        <f>'5. sz. mell Önkormányzat'!C119</f>
        <v>4000000</v>
      </c>
      <c r="D135" s="193">
        <f>'5. sz. mell Önkormányzat'!D119+'Óvoda 6.sz.mell'!D54</f>
        <v>4715085</v>
      </c>
      <c r="E135" s="16">
        <f>'5. sz. mell Önkormányzat'!E119+'Óvoda 6.sz.mell'!E54</f>
        <v>3074459</v>
      </c>
      <c r="G135" s="45"/>
      <c r="H135" s="45"/>
      <c r="I135" s="45"/>
      <c r="J135" s="45"/>
    </row>
    <row r="136" spans="1:10" ht="12" customHeight="1" x14ac:dyDescent="0.25">
      <c r="A136" s="14" t="s">
        <v>33</v>
      </c>
      <c r="B136" s="41" t="s">
        <v>218</v>
      </c>
      <c r="C136" s="16">
        <f>C137</f>
        <v>0</v>
      </c>
      <c r="D136" s="193">
        <f>'5. sz. mell Önkormányzat'!D120</f>
        <v>5068746</v>
      </c>
      <c r="E136" s="16">
        <f>'5. sz. mell Önkormányzat'!E120</f>
        <v>5068746</v>
      </c>
      <c r="G136" s="45"/>
      <c r="H136" s="45"/>
      <c r="I136" s="45"/>
      <c r="J136" s="45"/>
    </row>
    <row r="137" spans="1:10" ht="12" customHeight="1" x14ac:dyDescent="0.25">
      <c r="A137" s="14" t="s">
        <v>35</v>
      </c>
      <c r="B137" s="168" t="s">
        <v>436</v>
      </c>
      <c r="C137" s="16"/>
      <c r="D137" s="193"/>
      <c r="E137" s="16"/>
      <c r="G137" s="45"/>
      <c r="H137" s="45"/>
      <c r="I137" s="45"/>
      <c r="J137" s="45"/>
    </row>
    <row r="138" spans="1:10" ht="12" customHeight="1" x14ac:dyDescent="0.25">
      <c r="A138" s="14" t="s">
        <v>37</v>
      </c>
      <c r="B138" s="17" t="s">
        <v>220</v>
      </c>
      <c r="C138" s="16">
        <f>C139+C140+C141+C146</f>
        <v>750000</v>
      </c>
      <c r="D138" s="193">
        <f>D139+D140+D141+D146</f>
        <v>750000</v>
      </c>
      <c r="E138" s="16">
        <f>E139+E140+E141+E146</f>
        <v>750000</v>
      </c>
    </row>
    <row r="139" spans="1:10" ht="12" customHeight="1" x14ac:dyDescent="0.25">
      <c r="A139" s="14" t="s">
        <v>39</v>
      </c>
      <c r="B139" s="17" t="s">
        <v>221</v>
      </c>
      <c r="C139" s="16"/>
      <c r="D139" s="190"/>
      <c r="E139" s="18"/>
    </row>
    <row r="140" spans="1:10" ht="12" customHeight="1" x14ac:dyDescent="0.25">
      <c r="A140" s="14" t="s">
        <v>222</v>
      </c>
      <c r="B140" s="43" t="s">
        <v>223</v>
      </c>
      <c r="C140" s="16"/>
      <c r="D140" s="190"/>
      <c r="E140" s="18"/>
    </row>
    <row r="141" spans="1:10" x14ac:dyDescent="0.25">
      <c r="A141" s="14" t="s">
        <v>224</v>
      </c>
      <c r="B141" s="43" t="s">
        <v>225</v>
      </c>
      <c r="C141" s="16">
        <f>'5. sz. mell Önkormányzat'!C122</f>
        <v>750000</v>
      </c>
      <c r="D141" s="193">
        <f>'5. sz. mell Önkormányzat'!D122</f>
        <v>750000</v>
      </c>
      <c r="E141" s="16">
        <f>'5. sz. mell Önkormányzat'!E122</f>
        <v>750000</v>
      </c>
    </row>
    <row r="142" spans="1:10" ht="12" customHeight="1" x14ac:dyDescent="0.25">
      <c r="A142" s="14" t="s">
        <v>226</v>
      </c>
      <c r="B142" s="43" t="s">
        <v>227</v>
      </c>
      <c r="C142" s="16"/>
      <c r="D142" s="190"/>
      <c r="E142" s="18"/>
    </row>
    <row r="143" spans="1:10" ht="12" customHeight="1" x14ac:dyDescent="0.25">
      <c r="A143" s="14" t="s">
        <v>228</v>
      </c>
      <c r="B143" s="43" t="s">
        <v>229</v>
      </c>
      <c r="C143" s="16"/>
      <c r="D143" s="190"/>
      <c r="E143" s="18"/>
      <c r="H143" s="13"/>
    </row>
    <row r="144" spans="1:10" ht="12" customHeight="1" x14ac:dyDescent="0.25">
      <c r="A144" s="14" t="s">
        <v>230</v>
      </c>
      <c r="B144" s="43" t="s">
        <v>204</v>
      </c>
      <c r="C144" s="16"/>
      <c r="D144" s="190"/>
      <c r="E144" s="18"/>
      <c r="H144" s="13"/>
    </row>
    <row r="145" spans="1:8" ht="12" customHeight="1" x14ac:dyDescent="0.25">
      <c r="A145" s="14" t="s">
        <v>231</v>
      </c>
      <c r="B145" s="43" t="s">
        <v>232</v>
      </c>
      <c r="C145" s="16"/>
      <c r="D145" s="190"/>
      <c r="E145" s="18"/>
      <c r="H145" s="13"/>
    </row>
    <row r="146" spans="1:8" x14ac:dyDescent="0.25">
      <c r="A146" s="14" t="s">
        <v>233</v>
      </c>
      <c r="B146" s="43" t="s">
        <v>234</v>
      </c>
      <c r="C146" s="16"/>
      <c r="D146" s="190"/>
      <c r="E146" s="18"/>
      <c r="H146" s="13"/>
    </row>
    <row r="147" spans="1:8" ht="12" customHeight="1" x14ac:dyDescent="0.25">
      <c r="A147" s="26" t="s">
        <v>40</v>
      </c>
      <c r="B147" s="26" t="s">
        <v>235</v>
      </c>
      <c r="C147" s="461">
        <f>+C112+C133</f>
        <v>106009000</v>
      </c>
      <c r="D147" s="462">
        <f>+D112+D133</f>
        <v>119638570</v>
      </c>
      <c r="E147" s="461">
        <f>+E112+E133</f>
        <v>109493058</v>
      </c>
      <c r="H147" s="13"/>
    </row>
    <row r="148" spans="1:8" ht="12" customHeight="1" x14ac:dyDescent="0.25">
      <c r="A148" s="11" t="s">
        <v>236</v>
      </c>
      <c r="B148" s="11" t="s">
        <v>237</v>
      </c>
      <c r="C148" s="12">
        <f>+C149+C150+C151</f>
        <v>0</v>
      </c>
      <c r="D148" s="192">
        <f>+D149+D150+D151</f>
        <v>0</v>
      </c>
      <c r="E148" s="12">
        <f>+E149+E150+E151</f>
        <v>0</v>
      </c>
      <c r="H148" s="13"/>
    </row>
    <row r="149" spans="1:8" ht="12" customHeight="1" x14ac:dyDescent="0.25">
      <c r="A149" s="14" t="s">
        <v>56</v>
      </c>
      <c r="B149" s="41" t="s">
        <v>238</v>
      </c>
      <c r="C149" s="16"/>
      <c r="D149" s="190"/>
      <c r="E149" s="18"/>
    </row>
    <row r="150" spans="1:8" ht="12" customHeight="1" x14ac:dyDescent="0.25">
      <c r="A150" s="14" t="s">
        <v>64</v>
      </c>
      <c r="B150" s="41" t="s">
        <v>239</v>
      </c>
      <c r="C150" s="16"/>
      <c r="D150" s="190"/>
      <c r="E150" s="18"/>
    </row>
    <row r="151" spans="1:8" ht="12" customHeight="1" x14ac:dyDescent="0.25">
      <c r="A151" s="14" t="s">
        <v>66</v>
      </c>
      <c r="B151" s="41" t="s">
        <v>240</v>
      </c>
      <c r="C151" s="16"/>
      <c r="D151" s="193"/>
      <c r="E151" s="16"/>
    </row>
    <row r="152" spans="1:8" ht="12" customHeight="1" x14ac:dyDescent="0.25">
      <c r="A152" s="11" t="s">
        <v>70</v>
      </c>
      <c r="B152" s="11" t="s">
        <v>241</v>
      </c>
      <c r="C152" s="12">
        <f>SUM(C153:C158)</f>
        <v>0</v>
      </c>
      <c r="D152" s="191"/>
      <c r="E152" s="24"/>
    </row>
    <row r="153" spans="1:8" ht="12" customHeight="1" x14ac:dyDescent="0.25">
      <c r="A153" s="14" t="s">
        <v>72</v>
      </c>
      <c r="B153" s="41" t="s">
        <v>242</v>
      </c>
      <c r="C153" s="16"/>
      <c r="D153" s="190"/>
      <c r="E153" s="18"/>
    </row>
    <row r="154" spans="1:8" ht="12" customHeight="1" x14ac:dyDescent="0.25">
      <c r="A154" s="14" t="s">
        <v>74</v>
      </c>
      <c r="B154" s="41" t="s">
        <v>243</v>
      </c>
      <c r="C154" s="16"/>
      <c r="D154" s="190"/>
      <c r="E154" s="18"/>
    </row>
    <row r="155" spans="1:8" ht="12" customHeight="1" x14ac:dyDescent="0.25">
      <c r="A155" s="14" t="s">
        <v>76</v>
      </c>
      <c r="B155" s="41" t="s">
        <v>244</v>
      </c>
      <c r="C155" s="16"/>
      <c r="D155" s="190"/>
      <c r="E155" s="18"/>
    </row>
    <row r="156" spans="1:8" ht="12" customHeight="1" x14ac:dyDescent="0.25">
      <c r="A156" s="14" t="s">
        <v>78</v>
      </c>
      <c r="B156" s="41" t="s">
        <v>245</v>
      </c>
      <c r="C156" s="16"/>
      <c r="D156" s="190"/>
      <c r="E156" s="18"/>
    </row>
    <row r="157" spans="1:8" ht="12" customHeight="1" x14ac:dyDescent="0.25">
      <c r="A157" s="14" t="s">
        <v>80</v>
      </c>
      <c r="B157" s="41" t="s">
        <v>246</v>
      </c>
      <c r="C157" s="16"/>
      <c r="D157" s="190"/>
      <c r="E157" s="18"/>
    </row>
    <row r="158" spans="1:8" ht="12" customHeight="1" x14ac:dyDescent="0.25">
      <c r="A158" s="14" t="s">
        <v>82</v>
      </c>
      <c r="B158" s="41" t="s">
        <v>247</v>
      </c>
      <c r="C158" s="16"/>
      <c r="D158" s="190"/>
      <c r="E158" s="18"/>
    </row>
    <row r="159" spans="1:8" ht="12" customHeight="1" x14ac:dyDescent="0.25">
      <c r="A159" s="11" t="s">
        <v>94</v>
      </c>
      <c r="B159" s="11" t="s">
        <v>248</v>
      </c>
      <c r="C159" s="12">
        <f>+C160+C161+C162+C163</f>
        <v>0</v>
      </c>
      <c r="D159" s="192">
        <f>+D160+D161+D162+D163</f>
        <v>4735092</v>
      </c>
      <c r="E159" s="12">
        <f>+E160+E161+E162+E163</f>
        <v>2439429</v>
      </c>
    </row>
    <row r="160" spans="1:8" ht="12" customHeight="1" x14ac:dyDescent="0.25">
      <c r="A160" s="14" t="s">
        <v>96</v>
      </c>
      <c r="B160" s="41" t="s">
        <v>249</v>
      </c>
      <c r="C160" s="16"/>
      <c r="D160" s="190"/>
      <c r="E160" s="18"/>
    </row>
    <row r="161" spans="1:8" ht="12" customHeight="1" x14ac:dyDescent="0.25">
      <c r="A161" s="14" t="s">
        <v>98</v>
      </c>
      <c r="B161" s="41" t="s">
        <v>250</v>
      </c>
      <c r="C161" s="16"/>
      <c r="D161" s="190">
        <f>'5. sz. mell Önkormányzat'!D145</f>
        <v>4735092</v>
      </c>
      <c r="E161" s="190">
        <f>'5. sz. mell Önkormányzat'!E145</f>
        <v>2439429</v>
      </c>
    </row>
    <row r="162" spans="1:8" ht="12" customHeight="1" x14ac:dyDescent="0.25">
      <c r="A162" s="14" t="s">
        <v>100</v>
      </c>
      <c r="B162" s="41" t="s">
        <v>251</v>
      </c>
      <c r="C162" s="16"/>
      <c r="D162" s="190"/>
      <c r="E162" s="18"/>
    </row>
    <row r="163" spans="1:8" ht="12" customHeight="1" x14ac:dyDescent="0.25">
      <c r="A163" s="14" t="s">
        <v>102</v>
      </c>
      <c r="B163" s="41" t="s">
        <v>252</v>
      </c>
      <c r="C163" s="16"/>
      <c r="D163" s="190"/>
      <c r="E163" s="18"/>
    </row>
    <row r="164" spans="1:8" ht="12" customHeight="1" x14ac:dyDescent="0.25">
      <c r="A164" s="11" t="s">
        <v>253</v>
      </c>
      <c r="B164" s="11" t="s">
        <v>254</v>
      </c>
      <c r="C164" s="46">
        <f>SUM(C165:C169)</f>
        <v>0</v>
      </c>
      <c r="D164" s="191"/>
      <c r="E164" s="24"/>
    </row>
    <row r="165" spans="1:8" ht="12" customHeight="1" x14ac:dyDescent="0.25">
      <c r="A165" s="14" t="s">
        <v>108</v>
      </c>
      <c r="B165" s="41" t="s">
        <v>255</v>
      </c>
      <c r="C165" s="16"/>
      <c r="D165" s="190"/>
      <c r="E165" s="18"/>
    </row>
    <row r="166" spans="1:8" ht="12" customHeight="1" x14ac:dyDescent="0.25">
      <c r="A166" s="14" t="s">
        <v>110</v>
      </c>
      <c r="B166" s="41" t="s">
        <v>256</v>
      </c>
      <c r="C166" s="16"/>
      <c r="D166" s="190"/>
      <c r="E166" s="18"/>
    </row>
    <row r="167" spans="1:8" ht="12" customHeight="1" x14ac:dyDescent="0.25">
      <c r="A167" s="14" t="s">
        <v>112</v>
      </c>
      <c r="B167" s="41" t="s">
        <v>257</v>
      </c>
      <c r="C167" s="16"/>
      <c r="D167" s="190"/>
      <c r="E167" s="18"/>
    </row>
    <row r="168" spans="1:8" ht="12" customHeight="1" x14ac:dyDescent="0.25">
      <c r="A168" s="14" t="s">
        <v>114</v>
      </c>
      <c r="B168" s="41" t="s">
        <v>258</v>
      </c>
      <c r="C168" s="16"/>
      <c r="D168" s="190"/>
      <c r="E168" s="18"/>
    </row>
    <row r="169" spans="1:8" ht="12" customHeight="1" x14ac:dyDescent="0.25">
      <c r="A169" s="14" t="s">
        <v>259</v>
      </c>
      <c r="B169" s="41" t="s">
        <v>260</v>
      </c>
      <c r="C169" s="16"/>
      <c r="D169" s="190"/>
      <c r="E169" s="18"/>
    </row>
    <row r="170" spans="1:8" ht="12" customHeight="1" x14ac:dyDescent="0.25">
      <c r="A170" s="47" t="s">
        <v>116</v>
      </c>
      <c r="B170" s="47" t="s">
        <v>261</v>
      </c>
      <c r="C170" s="48"/>
      <c r="D170" s="190"/>
      <c r="E170" s="18"/>
    </row>
    <row r="171" spans="1:8" ht="12" customHeight="1" x14ac:dyDescent="0.25">
      <c r="A171" s="47" t="s">
        <v>262</v>
      </c>
      <c r="B171" s="47" t="s">
        <v>263</v>
      </c>
      <c r="C171" s="48"/>
      <c r="D171" s="190"/>
      <c r="E171" s="18"/>
    </row>
    <row r="172" spans="1:8" ht="15" customHeight="1" x14ac:dyDescent="0.25">
      <c r="A172" s="11" t="s">
        <v>264</v>
      </c>
      <c r="B172" s="11" t="s">
        <v>265</v>
      </c>
      <c r="C172" s="46">
        <f>+C148+C152+C159+C164+C170+C171</f>
        <v>0</v>
      </c>
      <c r="D172" s="198">
        <f>+D148+D152+D159+D164+D170+D171</f>
        <v>4735092</v>
      </c>
      <c r="E172" s="46">
        <f>+E148+E152+E159+E164+E170+E171</f>
        <v>2439429</v>
      </c>
      <c r="F172" s="49"/>
      <c r="G172" s="50"/>
      <c r="H172" s="50"/>
    </row>
    <row r="173" spans="1:8" s="13" customFormat="1" ht="12.95" customHeight="1" x14ac:dyDescent="0.2">
      <c r="A173" s="51" t="s">
        <v>266</v>
      </c>
      <c r="B173" s="52" t="s">
        <v>267</v>
      </c>
      <c r="C173" s="53">
        <f>+C147+C172</f>
        <v>106009000</v>
      </c>
      <c r="D173" s="199">
        <f>+D147+D172</f>
        <v>124373662</v>
      </c>
      <c r="E173" s="53">
        <f>+E147+E172</f>
        <v>111932487</v>
      </c>
    </row>
    <row r="175" spans="1:8" x14ac:dyDescent="0.25">
      <c r="C175" s="166"/>
      <c r="D175" s="177">
        <f>D173-D91</f>
        <v>0</v>
      </c>
    </row>
  </sheetData>
  <sheetProtection selectLockedCells="1" selectUnlockedCells="1"/>
  <mergeCells count="10">
    <mergeCell ref="A5:E5"/>
    <mergeCell ref="A108:E108"/>
    <mergeCell ref="A109:B109"/>
    <mergeCell ref="C109:E109"/>
    <mergeCell ref="A1:E1"/>
    <mergeCell ref="A2:E2"/>
    <mergeCell ref="A3:E3"/>
    <mergeCell ref="A4:E4"/>
    <mergeCell ref="A6:B6"/>
    <mergeCell ref="C6:E6"/>
  </mergeCells>
  <pageMargins left="0.82708333333333328" right="0.27569444444444446" top="0.54097222222222219" bottom="0.50138888888888888" header="0.27569444444444446" footer="0.2361111111111111"/>
  <pageSetup paperSize="9" scale="65" firstPageNumber="0" orientation="portrait" horizontalDpi="300" verticalDpi="300" r:id="rId1"/>
  <headerFooter alignWithMargins="0">
    <oddHeader>&amp;C&amp;"Times New Roman,Normál"&amp;12&amp;A</oddHeader>
    <oddFooter>&amp;C&amp;"Times New Roman,Normál"&amp;12Oldal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34"/>
  <sheetViews>
    <sheetView zoomScaleSheetLayoutView="100" workbookViewId="0">
      <selection activeCell="F4" sqref="F4"/>
    </sheetView>
  </sheetViews>
  <sheetFormatPr defaultRowHeight="12.75" x14ac:dyDescent="0.2"/>
  <cols>
    <col min="1" max="1" width="6.83203125" style="54" customWidth="1"/>
    <col min="2" max="2" width="55.1640625" style="55" customWidth="1"/>
    <col min="3" max="3" width="16.33203125" style="54" customWidth="1"/>
    <col min="4" max="4" width="18.6640625" style="54" bestFit="1" customWidth="1"/>
    <col min="5" max="5" width="14.33203125" style="54" bestFit="1" customWidth="1"/>
    <col min="6" max="6" width="55.1640625" style="54" customWidth="1"/>
    <col min="7" max="7" width="16.33203125" style="54" customWidth="1"/>
    <col min="8" max="8" width="16" style="54" customWidth="1"/>
    <col min="9" max="9" width="14.1640625" style="54" customWidth="1"/>
    <col min="10" max="16384" width="9.33203125" style="54"/>
  </cols>
  <sheetData>
    <row r="1" spans="1:9" ht="14.65" customHeight="1" x14ac:dyDescent="0.2">
      <c r="B1" s="468" t="s">
        <v>873</v>
      </c>
      <c r="C1" s="468"/>
      <c r="D1" s="468"/>
      <c r="E1" s="468"/>
      <c r="F1" s="468"/>
      <c r="G1" s="468"/>
      <c r="H1" s="468"/>
      <c r="I1" s="468"/>
    </row>
    <row r="2" spans="1:9" ht="32.450000000000003" customHeight="1" x14ac:dyDescent="0.2">
      <c r="B2" s="472" t="s">
        <v>270</v>
      </c>
      <c r="C2" s="472"/>
      <c r="D2" s="472"/>
      <c r="E2" s="472"/>
      <c r="F2" s="472"/>
      <c r="G2" s="472"/>
      <c r="H2" s="472"/>
      <c r="I2" s="472"/>
    </row>
    <row r="3" spans="1:9" ht="32.450000000000003" customHeight="1" x14ac:dyDescent="0.2">
      <c r="B3" s="56"/>
      <c r="C3" s="56"/>
      <c r="D3" s="56"/>
      <c r="E3" s="56"/>
      <c r="F3" s="56"/>
      <c r="G3" s="56"/>
    </row>
    <row r="4" spans="1:9" ht="32.450000000000003" customHeight="1" x14ac:dyDescent="0.2">
      <c r="B4" s="56"/>
      <c r="C4" s="56"/>
      <c r="D4" s="56"/>
      <c r="E4" s="56"/>
      <c r="F4" s="56"/>
      <c r="G4" s="56"/>
    </row>
    <row r="5" spans="1:9" ht="14.25" thickBot="1" x14ac:dyDescent="0.25">
      <c r="G5" s="473" t="s">
        <v>271</v>
      </c>
      <c r="H5" s="473"/>
      <c r="I5" s="473"/>
    </row>
    <row r="6" spans="1:9" ht="18" customHeight="1" x14ac:dyDescent="0.2">
      <c r="A6" s="474" t="s">
        <v>6</v>
      </c>
      <c r="B6" s="476" t="s">
        <v>272</v>
      </c>
      <c r="C6" s="476"/>
      <c r="D6" s="249"/>
      <c r="E6" s="249"/>
      <c r="F6" s="476" t="s">
        <v>273</v>
      </c>
      <c r="G6" s="476"/>
      <c r="H6" s="476"/>
      <c r="I6" s="477"/>
    </row>
    <row r="7" spans="1:9" s="57" customFormat="1" ht="35.25" customHeight="1" x14ac:dyDescent="0.2">
      <c r="A7" s="475"/>
      <c r="B7" s="146" t="s">
        <v>274</v>
      </c>
      <c r="C7" s="146" t="s">
        <v>430</v>
      </c>
      <c r="D7" s="146" t="s">
        <v>431</v>
      </c>
      <c r="E7" s="146" t="s">
        <v>10</v>
      </c>
      <c r="F7" s="146" t="s">
        <v>274</v>
      </c>
      <c r="G7" s="146" t="str">
        <f>+C7</f>
        <v>2016. évi eredeti előirányzat</v>
      </c>
      <c r="H7" s="240" t="str">
        <f>D7</f>
        <v>2016. évi módosított előirányzat</v>
      </c>
      <c r="I7" s="250" t="str">
        <f>E7</f>
        <v>Teljesítés</v>
      </c>
    </row>
    <row r="8" spans="1:9" s="58" customFormat="1" ht="12" customHeight="1" x14ac:dyDescent="0.2">
      <c r="A8" s="251" t="s">
        <v>11</v>
      </c>
      <c r="B8" s="241" t="s">
        <v>12</v>
      </c>
      <c r="C8" s="241" t="s">
        <v>268</v>
      </c>
      <c r="D8" s="241"/>
      <c r="E8" s="241"/>
      <c r="F8" s="241" t="s">
        <v>275</v>
      </c>
      <c r="G8" s="241" t="s">
        <v>269</v>
      </c>
      <c r="H8" s="241"/>
      <c r="I8" s="252"/>
    </row>
    <row r="9" spans="1:9" ht="12.95" customHeight="1" x14ac:dyDescent="0.2">
      <c r="A9" s="253" t="s">
        <v>14</v>
      </c>
      <c r="B9" s="242" t="s">
        <v>276</v>
      </c>
      <c r="C9" s="151">
        <f>'1. összesítő'!C9-10533831</f>
        <v>73500169</v>
      </c>
      <c r="D9" s="151">
        <f>'1. összesítő'!D9</f>
        <v>68394851</v>
      </c>
      <c r="E9" s="151">
        <f>'1. összesítő'!E9</f>
        <v>68394851</v>
      </c>
      <c r="F9" s="242" t="s">
        <v>277</v>
      </c>
      <c r="G9" s="151">
        <f>'1. összesítő'!C113</f>
        <v>33764000</v>
      </c>
      <c r="H9" s="151">
        <f>'1. összesítő'!D113</f>
        <v>48272703</v>
      </c>
      <c r="I9" s="254">
        <f>'1. összesítő'!E113</f>
        <v>47853306</v>
      </c>
    </row>
    <row r="10" spans="1:9" ht="12.95" customHeight="1" x14ac:dyDescent="0.2">
      <c r="A10" s="253" t="s">
        <v>27</v>
      </c>
      <c r="B10" s="242" t="s">
        <v>278</v>
      </c>
      <c r="C10" s="151">
        <f>'1. összesítő'!C16</f>
        <v>0</v>
      </c>
      <c r="D10" s="151">
        <f>'1. összesítő'!D16</f>
        <v>17317853</v>
      </c>
      <c r="E10" s="151">
        <f>'1. összesítő'!E16</f>
        <v>17317853</v>
      </c>
      <c r="F10" s="242" t="s">
        <v>183</v>
      </c>
      <c r="G10" s="151">
        <f>'1. összesítő'!C114</f>
        <v>9131000</v>
      </c>
      <c r="H10" s="151">
        <f>'1. összesítő'!D114</f>
        <v>11297082</v>
      </c>
      <c r="I10" s="254">
        <f>'1. összesítő'!E114</f>
        <v>11090782</v>
      </c>
    </row>
    <row r="11" spans="1:9" ht="12.95" customHeight="1" x14ac:dyDescent="0.2">
      <c r="A11" s="253" t="s">
        <v>40</v>
      </c>
      <c r="B11" s="242" t="s">
        <v>279</v>
      </c>
      <c r="C11" s="151"/>
      <c r="D11" s="151"/>
      <c r="E11" s="151"/>
      <c r="F11" s="242" t="s">
        <v>280</v>
      </c>
      <c r="G11" s="151">
        <f>'1. összesítő'!C115</f>
        <v>41641000</v>
      </c>
      <c r="H11" s="151">
        <f>'1. összesítő'!D115</f>
        <v>28589332</v>
      </c>
      <c r="I11" s="254">
        <f>'1. összesítő'!E115</f>
        <v>26719761</v>
      </c>
    </row>
    <row r="12" spans="1:9" ht="12.95" customHeight="1" x14ac:dyDescent="0.2">
      <c r="A12" s="253" t="s">
        <v>236</v>
      </c>
      <c r="B12" s="242" t="s">
        <v>281</v>
      </c>
      <c r="C12" s="151">
        <f>'1. összesítő'!C30</f>
        <v>14250000</v>
      </c>
      <c r="D12" s="151">
        <f>'1. összesítő'!D30-10533831</f>
        <v>6809748</v>
      </c>
      <c r="E12" s="151">
        <f>'1. összesítő'!E30-8893205</f>
        <v>9342506</v>
      </c>
      <c r="F12" s="242" t="s">
        <v>185</v>
      </c>
      <c r="G12" s="151">
        <f>'1. összesítő'!C116</f>
        <v>6901000</v>
      </c>
      <c r="H12" s="151">
        <f>'1. összesítő'!D116</f>
        <v>8385336</v>
      </c>
      <c r="I12" s="254">
        <f>'1. összesítő'!E116</f>
        <v>8385336</v>
      </c>
    </row>
    <row r="13" spans="1:9" ht="12.95" customHeight="1" x14ac:dyDescent="0.2">
      <c r="A13" s="253" t="s">
        <v>70</v>
      </c>
      <c r="B13" s="242" t="s">
        <v>282</v>
      </c>
      <c r="C13" s="151">
        <f>'1. összesítő'!C38</f>
        <v>2975000</v>
      </c>
      <c r="D13" s="151">
        <f>'1. összesítő'!D38</f>
        <v>8357129</v>
      </c>
      <c r="E13" s="151">
        <f>'1. összesítő'!E38</f>
        <v>8312173</v>
      </c>
      <c r="F13" s="242" t="s">
        <v>187</v>
      </c>
      <c r="G13" s="151">
        <f>'1. összesítő'!C117</f>
        <v>7822000</v>
      </c>
      <c r="H13" s="151">
        <f>'1. összesítő'!D117</f>
        <v>8889708</v>
      </c>
      <c r="I13" s="254">
        <f>'1. összesítő'!E117</f>
        <v>6550668</v>
      </c>
    </row>
    <row r="14" spans="1:9" ht="12.95" customHeight="1" x14ac:dyDescent="0.2">
      <c r="A14" s="253" t="s">
        <v>94</v>
      </c>
      <c r="B14" s="242" t="s">
        <v>283</v>
      </c>
      <c r="C14" s="151">
        <f>'1. összesítő'!C56</f>
        <v>0</v>
      </c>
      <c r="D14" s="151">
        <f>'1. összesítő'!D56</f>
        <v>0</v>
      </c>
      <c r="E14" s="151"/>
      <c r="F14" s="242" t="s">
        <v>212</v>
      </c>
      <c r="G14" s="151">
        <f>'1. összesítő'!C130</f>
        <v>2000000</v>
      </c>
      <c r="H14" s="151">
        <f>'1. összesítő'!D130</f>
        <v>3670578</v>
      </c>
      <c r="I14" s="254">
        <f>'1. összesítő'!E131</f>
        <v>0</v>
      </c>
    </row>
    <row r="15" spans="1:9" ht="12.95" customHeight="1" x14ac:dyDescent="0.2">
      <c r="A15" s="253" t="s">
        <v>253</v>
      </c>
      <c r="B15" s="242" t="s">
        <v>284</v>
      </c>
      <c r="C15" s="151"/>
      <c r="D15" s="151"/>
      <c r="E15" s="151"/>
      <c r="F15" s="243"/>
      <c r="G15" s="151"/>
      <c r="H15" s="244"/>
      <c r="I15" s="255"/>
    </row>
    <row r="16" spans="1:9" ht="12.95" customHeight="1" x14ac:dyDescent="0.2">
      <c r="A16" s="253" t="s">
        <v>116</v>
      </c>
      <c r="B16" s="243"/>
      <c r="C16" s="151"/>
      <c r="D16" s="151"/>
      <c r="E16" s="151"/>
      <c r="F16" s="243"/>
      <c r="G16" s="151"/>
      <c r="H16" s="244"/>
      <c r="I16" s="255"/>
    </row>
    <row r="17" spans="1:9" ht="12.95" customHeight="1" x14ac:dyDescent="0.2">
      <c r="A17" s="253" t="s">
        <v>262</v>
      </c>
      <c r="B17" s="243"/>
      <c r="C17" s="151"/>
      <c r="D17" s="151"/>
      <c r="E17" s="151"/>
      <c r="F17" s="243"/>
      <c r="G17" s="151"/>
      <c r="H17" s="244"/>
      <c r="I17" s="255"/>
    </row>
    <row r="18" spans="1:9" ht="12.95" customHeight="1" x14ac:dyDescent="0.2">
      <c r="A18" s="253" t="s">
        <v>264</v>
      </c>
      <c r="B18" s="243"/>
      <c r="C18" s="151"/>
      <c r="D18" s="151"/>
      <c r="E18" s="151"/>
      <c r="F18" s="243"/>
      <c r="G18" s="151"/>
      <c r="H18" s="244"/>
      <c r="I18" s="255"/>
    </row>
    <row r="19" spans="1:9" ht="15.95" customHeight="1" x14ac:dyDescent="0.2">
      <c r="A19" s="256" t="s">
        <v>266</v>
      </c>
      <c r="B19" s="246" t="s">
        <v>285</v>
      </c>
      <c r="C19" s="149">
        <f>SUM(C9:C18)</f>
        <v>90725169</v>
      </c>
      <c r="D19" s="149">
        <f>SUM(D9:D18)</f>
        <v>100879581</v>
      </c>
      <c r="E19" s="149">
        <f>SUM(E9:E18)</f>
        <v>103367383</v>
      </c>
      <c r="F19" s="246" t="s">
        <v>286</v>
      </c>
      <c r="G19" s="149">
        <f>SUM(G9:G18)</f>
        <v>101259000</v>
      </c>
      <c r="H19" s="149">
        <f>SUM(H9:H18)</f>
        <v>109104739</v>
      </c>
      <c r="I19" s="257">
        <f>SUM(I9:I18)</f>
        <v>100599853</v>
      </c>
    </row>
    <row r="20" spans="1:9" ht="12.95" customHeight="1" x14ac:dyDescent="0.2">
      <c r="A20" s="253" t="s">
        <v>287</v>
      </c>
      <c r="B20" s="242" t="s">
        <v>288</v>
      </c>
      <c r="C20" s="247">
        <f>+C21+C22+C23+C24</f>
        <v>0</v>
      </c>
      <c r="D20" s="247">
        <f>+D21+D22+D23+D24</f>
        <v>12960250</v>
      </c>
      <c r="E20" s="247">
        <f>+E21+E22+E23+E24</f>
        <v>12960250</v>
      </c>
      <c r="F20" s="242" t="str">
        <f>'1. összesítő'!B161</f>
        <v>Államháztartáson belüli megelőlegezések visszafizetése</v>
      </c>
      <c r="G20" s="151"/>
      <c r="H20" s="244">
        <f>'1. összesítő'!D161</f>
        <v>4735092</v>
      </c>
      <c r="I20" s="244">
        <f>'1. összesítő'!E161</f>
        <v>2439429</v>
      </c>
    </row>
    <row r="21" spans="1:9" ht="12.95" customHeight="1" x14ac:dyDescent="0.2">
      <c r="A21" s="253" t="s">
        <v>290</v>
      </c>
      <c r="B21" s="242" t="s">
        <v>291</v>
      </c>
      <c r="C21" s="151"/>
      <c r="D21" s="151">
        <f>'1. összesítő'!D77</f>
        <v>10664587</v>
      </c>
      <c r="E21" s="151">
        <f>'1. összesítő'!E77</f>
        <v>10664587</v>
      </c>
      <c r="F21" s="242" t="s">
        <v>292</v>
      </c>
      <c r="G21" s="151"/>
      <c r="H21" s="244"/>
      <c r="I21" s="255"/>
    </row>
    <row r="22" spans="1:9" ht="12.95" customHeight="1" x14ac:dyDescent="0.2">
      <c r="A22" s="253" t="s">
        <v>293</v>
      </c>
      <c r="B22" s="242" t="s">
        <v>294</v>
      </c>
      <c r="C22" s="151"/>
      <c r="D22" s="151"/>
      <c r="E22" s="151"/>
      <c r="F22" s="242" t="s">
        <v>295</v>
      </c>
      <c r="G22" s="151"/>
      <c r="H22" s="244"/>
      <c r="I22" s="255"/>
    </row>
    <row r="23" spans="1:9" ht="12.95" customHeight="1" x14ac:dyDescent="0.2">
      <c r="A23" s="253" t="s">
        <v>296</v>
      </c>
      <c r="B23" s="242" t="s">
        <v>297</v>
      </c>
      <c r="C23" s="151"/>
      <c r="D23" s="151"/>
      <c r="E23" s="151"/>
      <c r="F23" s="242" t="s">
        <v>298</v>
      </c>
      <c r="G23" s="151"/>
      <c r="H23" s="244"/>
      <c r="I23" s="255"/>
    </row>
    <row r="24" spans="1:9" ht="12.95" customHeight="1" x14ac:dyDescent="0.2">
      <c r="A24" s="253" t="s">
        <v>299</v>
      </c>
      <c r="B24" s="242" t="s">
        <v>300</v>
      </c>
      <c r="C24" s="151"/>
      <c r="D24" s="151">
        <f>'1. összesítő'!D79</f>
        <v>2295663</v>
      </c>
      <c r="E24" s="151">
        <f>'1. összesítő'!E79</f>
        <v>2295663</v>
      </c>
      <c r="F24" s="242" t="s">
        <v>301</v>
      </c>
      <c r="G24" s="151"/>
      <c r="H24" s="244"/>
      <c r="I24" s="255"/>
    </row>
    <row r="25" spans="1:9" ht="12.95" customHeight="1" x14ac:dyDescent="0.2">
      <c r="A25" s="253" t="s">
        <v>302</v>
      </c>
      <c r="B25" s="242" t="s">
        <v>303</v>
      </c>
      <c r="C25" s="247">
        <f>+C26+C27</f>
        <v>0</v>
      </c>
      <c r="D25" s="247"/>
      <c r="E25" s="247"/>
      <c r="F25" s="242" t="s">
        <v>304</v>
      </c>
      <c r="G25" s="151"/>
      <c r="H25" s="244"/>
      <c r="I25" s="255"/>
    </row>
    <row r="26" spans="1:9" ht="12.95" customHeight="1" x14ac:dyDescent="0.2">
      <c r="A26" s="253" t="s">
        <v>305</v>
      </c>
      <c r="B26" s="242" t="s">
        <v>306</v>
      </c>
      <c r="C26" s="151"/>
      <c r="D26" s="151"/>
      <c r="E26" s="151"/>
      <c r="F26" s="242" t="s">
        <v>251</v>
      </c>
      <c r="G26" s="151"/>
      <c r="H26" s="244"/>
      <c r="I26" s="255"/>
    </row>
    <row r="27" spans="1:9" ht="12.95" customHeight="1" x14ac:dyDescent="0.2">
      <c r="A27" s="253" t="s">
        <v>307</v>
      </c>
      <c r="B27" s="242" t="s">
        <v>308</v>
      </c>
      <c r="C27" s="151"/>
      <c r="D27" s="151"/>
      <c r="E27" s="151"/>
      <c r="F27" s="242" t="s">
        <v>261</v>
      </c>
      <c r="G27" s="151"/>
      <c r="H27" s="244"/>
      <c r="I27" s="255"/>
    </row>
    <row r="28" spans="1:9" ht="12.95" customHeight="1" x14ac:dyDescent="0.2">
      <c r="A28" s="253" t="s">
        <v>309</v>
      </c>
      <c r="B28" s="242" t="s">
        <v>171</v>
      </c>
      <c r="C28" s="151"/>
      <c r="D28" s="151"/>
      <c r="E28" s="151"/>
      <c r="F28" s="242" t="s">
        <v>263</v>
      </c>
      <c r="G28" s="151"/>
      <c r="H28" s="244"/>
      <c r="I28" s="255"/>
    </row>
    <row r="29" spans="1:9" ht="12.95" customHeight="1" x14ac:dyDescent="0.2">
      <c r="A29" s="253" t="s">
        <v>310</v>
      </c>
      <c r="B29" s="242" t="s">
        <v>173</v>
      </c>
      <c r="C29" s="151"/>
      <c r="D29" s="151"/>
      <c r="E29" s="151"/>
      <c r="F29" s="243"/>
      <c r="G29" s="151"/>
      <c r="H29" s="244"/>
      <c r="I29" s="255"/>
    </row>
    <row r="30" spans="1:9" ht="15.95" customHeight="1" x14ac:dyDescent="0.2">
      <c r="A30" s="256" t="s">
        <v>311</v>
      </c>
      <c r="B30" s="246" t="s">
        <v>312</v>
      </c>
      <c r="C30" s="149">
        <f>+C20+C25+C28+C29</f>
        <v>0</v>
      </c>
      <c r="D30" s="149">
        <f>+D20+D25+D28+D29</f>
        <v>12960250</v>
      </c>
      <c r="E30" s="149">
        <f>+E20+E25+E28+E29</f>
        <v>12960250</v>
      </c>
      <c r="F30" s="246" t="s">
        <v>313</v>
      </c>
      <c r="G30" s="149">
        <f>SUM(G20:G29)</f>
        <v>0</v>
      </c>
      <c r="H30" s="149">
        <f>SUM(H20:H29)</f>
        <v>4735092</v>
      </c>
      <c r="I30" s="149">
        <f>SUM(I20:I29)</f>
        <v>2439429</v>
      </c>
    </row>
    <row r="31" spans="1:9" x14ac:dyDescent="0.2">
      <c r="A31" s="256" t="s">
        <v>314</v>
      </c>
      <c r="B31" s="245" t="s">
        <v>315</v>
      </c>
      <c r="C31" s="248">
        <f>+C19+C30</f>
        <v>90725169</v>
      </c>
      <c r="D31" s="248">
        <f>+D19+D30</f>
        <v>113839831</v>
      </c>
      <c r="E31" s="248">
        <f>+E19+E30</f>
        <v>116327633</v>
      </c>
      <c r="F31" s="245" t="s">
        <v>316</v>
      </c>
      <c r="G31" s="248">
        <f>+G19+G30</f>
        <v>101259000</v>
      </c>
      <c r="H31" s="248">
        <f>+H19+H30</f>
        <v>113839831</v>
      </c>
      <c r="I31" s="258">
        <f>+I19+I30</f>
        <v>103039282</v>
      </c>
    </row>
    <row r="32" spans="1:9" x14ac:dyDescent="0.2">
      <c r="A32" s="256" t="s">
        <v>317</v>
      </c>
      <c r="B32" s="245" t="s">
        <v>318</v>
      </c>
      <c r="C32" s="248">
        <f>IF(C19-G19&lt;0,G19-C19,"-")</f>
        <v>10533831</v>
      </c>
      <c r="D32" s="248"/>
      <c r="E32" s="248" t="str">
        <f>IF(E19-I19&lt;0,I19-E19,"-")</f>
        <v>-</v>
      </c>
      <c r="F32" s="245" t="s">
        <v>319</v>
      </c>
      <c r="G32" s="248" t="str">
        <f>IF(C19-G19&gt;0,C19-G19,"-")</f>
        <v>-</v>
      </c>
      <c r="H32" s="244"/>
      <c r="I32" s="255"/>
    </row>
    <row r="33" spans="1:9" ht="13.5" thickBot="1" x14ac:dyDescent="0.25">
      <c r="A33" s="259" t="s">
        <v>320</v>
      </c>
      <c r="B33" s="260" t="s">
        <v>321</v>
      </c>
      <c r="C33" s="261">
        <f>IF(C19+C30-G31&lt;0,G31-(C19+C30),"-")</f>
        <v>10533831</v>
      </c>
      <c r="D33" s="261"/>
      <c r="E33" s="261"/>
      <c r="F33" s="260" t="s">
        <v>322</v>
      </c>
      <c r="G33" s="261" t="str">
        <f>IF(C19+C30-G31&gt;0,C19+C30-G31,"-")</f>
        <v>-</v>
      </c>
      <c r="H33" s="261"/>
      <c r="I33" s="262">
        <f>IF(E19+E30-I31&gt;0,E19+E30-I31,"-")</f>
        <v>13288351</v>
      </c>
    </row>
    <row r="34" spans="1:9" ht="18.75" customHeight="1" x14ac:dyDescent="0.2">
      <c r="B34" s="471"/>
      <c r="C34" s="471"/>
      <c r="D34" s="471"/>
      <c r="E34" s="471"/>
      <c r="F34" s="471"/>
    </row>
  </sheetData>
  <sheetProtection selectLockedCells="1" selectUnlockedCells="1"/>
  <mergeCells count="7">
    <mergeCell ref="B34:F34"/>
    <mergeCell ref="B1:I1"/>
    <mergeCell ref="B2:I2"/>
    <mergeCell ref="G5:I5"/>
    <mergeCell ref="A6:A7"/>
    <mergeCell ref="B6:C6"/>
    <mergeCell ref="F6:I6"/>
  </mergeCells>
  <printOptions horizontalCentered="1"/>
  <pageMargins left="0.3298611111111111" right="0.47986111111111113" top="0.74722222222222223" bottom="0.43333333333333335" header="0.51180555555555551" footer="0.51180555555555551"/>
  <pageSetup paperSize="9" scale="72" firstPageNumber="0" orientation="landscape" horizontalDpi="300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37"/>
  <sheetViews>
    <sheetView zoomScaleSheetLayoutView="115" workbookViewId="0">
      <selection activeCell="K3" sqref="K3"/>
    </sheetView>
  </sheetViews>
  <sheetFormatPr defaultRowHeight="12.75" x14ac:dyDescent="0.2"/>
  <cols>
    <col min="1" max="1" width="6.83203125" style="54" customWidth="1"/>
    <col min="2" max="2" width="51.6640625" style="55" customWidth="1"/>
    <col min="3" max="3" width="12.83203125" style="54" customWidth="1"/>
    <col min="4" max="4" width="13.83203125" style="54" bestFit="1" customWidth="1"/>
    <col min="5" max="5" width="12.83203125" style="54" customWidth="1"/>
    <col min="6" max="6" width="39.5" style="54" customWidth="1"/>
    <col min="7" max="7" width="13.6640625" style="54" customWidth="1"/>
    <col min="8" max="8" width="13.5" style="54" customWidth="1"/>
    <col min="9" max="9" width="12.83203125" style="54" customWidth="1"/>
    <col min="10" max="16384" width="9.33203125" style="54"/>
  </cols>
  <sheetData>
    <row r="1" spans="1:9" ht="18.600000000000001" customHeight="1" x14ac:dyDescent="0.2">
      <c r="B1" s="468" t="s">
        <v>884</v>
      </c>
      <c r="C1" s="468"/>
      <c r="D1" s="468"/>
      <c r="E1" s="468"/>
      <c r="F1" s="468"/>
      <c r="G1" s="468"/>
      <c r="H1" s="468"/>
      <c r="I1" s="468"/>
    </row>
    <row r="2" spans="1:9" ht="31.5" customHeight="1" x14ac:dyDescent="0.2">
      <c r="A2" s="478" t="s">
        <v>323</v>
      </c>
      <c r="B2" s="478"/>
      <c r="C2" s="478"/>
      <c r="D2" s="478"/>
      <c r="E2" s="478"/>
      <c r="F2" s="478"/>
      <c r="G2" s="478"/>
      <c r="H2" s="478"/>
      <c r="I2" s="478"/>
    </row>
    <row r="3" spans="1:9" ht="31.5" customHeight="1" x14ac:dyDescent="0.2">
      <c r="A3" s="165"/>
      <c r="B3" s="165"/>
      <c r="C3" s="165"/>
      <c r="D3" s="165"/>
      <c r="E3" s="165"/>
      <c r="F3" s="165"/>
      <c r="G3" s="165"/>
      <c r="H3" s="165"/>
      <c r="I3" s="165"/>
    </row>
    <row r="4" spans="1:9" ht="14.25" thickBot="1" x14ac:dyDescent="0.25">
      <c r="G4" s="479" t="s">
        <v>271</v>
      </c>
      <c r="H4" s="479"/>
      <c r="I4" s="479"/>
    </row>
    <row r="5" spans="1:9" ht="13.5" customHeight="1" x14ac:dyDescent="0.2">
      <c r="A5" s="474" t="s">
        <v>6</v>
      </c>
      <c r="B5" s="476" t="s">
        <v>272</v>
      </c>
      <c r="C5" s="476"/>
      <c r="D5" s="249"/>
      <c r="E5" s="249"/>
      <c r="F5" s="476" t="s">
        <v>273</v>
      </c>
      <c r="G5" s="476"/>
      <c r="H5" s="476"/>
      <c r="I5" s="477"/>
    </row>
    <row r="6" spans="1:9" s="57" customFormat="1" ht="36" x14ac:dyDescent="0.2">
      <c r="A6" s="475"/>
      <c r="B6" s="146" t="s">
        <v>274</v>
      </c>
      <c r="C6" s="146" t="str">
        <f>'2.1.sz.mell  '!C7</f>
        <v>2016. évi eredeti előirányzat</v>
      </c>
      <c r="D6" s="146" t="str">
        <f>'2.1.sz.mell  '!D7</f>
        <v>2016. évi módosított előirányzat</v>
      </c>
      <c r="E6" s="146" t="str">
        <f>'2.1.sz.mell  '!E7</f>
        <v>Teljesítés</v>
      </c>
      <c r="F6" s="146" t="s">
        <v>274</v>
      </c>
      <c r="G6" s="146" t="str">
        <f>C6</f>
        <v>2016. évi eredeti előirányzat</v>
      </c>
      <c r="H6" s="146" t="str">
        <f>D6</f>
        <v>2016. évi módosított előirányzat</v>
      </c>
      <c r="I6" s="268" t="str">
        <f>E6</f>
        <v>Teljesítés</v>
      </c>
    </row>
    <row r="7" spans="1:9" s="57" customFormat="1" x14ac:dyDescent="0.2">
      <c r="A7" s="251" t="s">
        <v>11</v>
      </c>
      <c r="B7" s="241" t="s">
        <v>12</v>
      </c>
      <c r="C7" s="241" t="s">
        <v>268</v>
      </c>
      <c r="D7" s="241" t="s">
        <v>275</v>
      </c>
      <c r="E7" s="241" t="s">
        <v>269</v>
      </c>
      <c r="F7" s="241" t="s">
        <v>12</v>
      </c>
      <c r="G7" s="241" t="s">
        <v>268</v>
      </c>
      <c r="H7" s="240" t="s">
        <v>275</v>
      </c>
      <c r="I7" s="250" t="s">
        <v>269</v>
      </c>
    </row>
    <row r="8" spans="1:9" ht="12.95" customHeight="1" x14ac:dyDescent="0.2">
      <c r="A8" s="253" t="s">
        <v>14</v>
      </c>
      <c r="B8" s="242" t="s">
        <v>324</v>
      </c>
      <c r="C8" s="151">
        <v>0</v>
      </c>
      <c r="D8" s="151">
        <f>'1. összesítő'!D23</f>
        <v>0</v>
      </c>
      <c r="E8" s="151">
        <f>'1. összesítő'!E23</f>
        <v>0</v>
      </c>
      <c r="F8" s="242" t="s">
        <v>217</v>
      </c>
      <c r="G8" s="151">
        <f>'1. összesítő'!C134</f>
        <v>4000000</v>
      </c>
      <c r="H8" s="151">
        <f>'1. összesítő'!D134</f>
        <v>4715085</v>
      </c>
      <c r="I8" s="254">
        <f>'1. összesítő'!E134</f>
        <v>3074459</v>
      </c>
    </row>
    <row r="9" spans="1:9" x14ac:dyDescent="0.2">
      <c r="A9" s="253" t="s">
        <v>27</v>
      </c>
      <c r="B9" s="242" t="s">
        <v>325</v>
      </c>
      <c r="C9" s="151"/>
      <c r="D9" s="151"/>
      <c r="E9" s="151"/>
      <c r="F9" s="242" t="str">
        <f>'5. sz. mell Önkormányzat'!B119</f>
        <v xml:space="preserve">  Pályázati önrész</v>
      </c>
      <c r="G9" s="151"/>
      <c r="H9" s="151"/>
      <c r="I9" s="254"/>
    </row>
    <row r="10" spans="1:9" ht="12.95" customHeight="1" x14ac:dyDescent="0.2">
      <c r="A10" s="253" t="s">
        <v>40</v>
      </c>
      <c r="B10" s="242" t="s">
        <v>326</v>
      </c>
      <c r="C10" s="151">
        <f>'1. összesítő'!C50</f>
        <v>4750000</v>
      </c>
      <c r="D10" s="151">
        <v>10533831</v>
      </c>
      <c r="E10" s="151">
        <v>8893205</v>
      </c>
      <c r="F10" s="242" t="s">
        <v>218</v>
      </c>
      <c r="G10" s="151">
        <f>G11</f>
        <v>0</v>
      </c>
      <c r="H10" s="151">
        <f>'1. összesítő'!D136</f>
        <v>5068746</v>
      </c>
      <c r="I10" s="151">
        <f>'1. összesítő'!E136</f>
        <v>5068746</v>
      </c>
    </row>
    <row r="11" spans="1:9" x14ac:dyDescent="0.2">
      <c r="A11" s="253" t="s">
        <v>236</v>
      </c>
      <c r="B11" s="242" t="s">
        <v>327</v>
      </c>
      <c r="C11" s="151">
        <v>0</v>
      </c>
      <c r="D11" s="151"/>
      <c r="E11" s="151"/>
      <c r="F11" s="242" t="s">
        <v>433</v>
      </c>
      <c r="G11" s="151">
        <f>'1. összesítő'!C137</f>
        <v>0</v>
      </c>
      <c r="H11" s="151">
        <f>'1. összesítő'!D137</f>
        <v>0</v>
      </c>
      <c r="I11" s="254">
        <f>'1. összesítő'!E137</f>
        <v>0</v>
      </c>
    </row>
    <row r="12" spans="1:9" ht="22.5" x14ac:dyDescent="0.2">
      <c r="A12" s="253" t="s">
        <v>70</v>
      </c>
      <c r="B12" s="242" t="s">
        <v>328</v>
      </c>
      <c r="C12" s="151"/>
      <c r="D12" s="151"/>
      <c r="E12" s="151"/>
      <c r="F12" s="242" t="s">
        <v>329</v>
      </c>
      <c r="G12" s="151">
        <f>'1. összesítő'!C141</f>
        <v>750000</v>
      </c>
      <c r="H12" s="151">
        <f>'1. összesítő'!D141</f>
        <v>750000</v>
      </c>
      <c r="I12" s="254">
        <f>'1. összesítő'!E141</f>
        <v>750000</v>
      </c>
    </row>
    <row r="13" spans="1:9" ht="12.95" customHeight="1" x14ac:dyDescent="0.2">
      <c r="A13" s="253" t="s">
        <v>94</v>
      </c>
      <c r="B13" s="242" t="s">
        <v>330</v>
      </c>
      <c r="C13" s="151">
        <v>0</v>
      </c>
      <c r="D13" s="151"/>
      <c r="E13" s="151"/>
      <c r="F13" s="263" t="s">
        <v>331</v>
      </c>
      <c r="G13" s="151">
        <v>0</v>
      </c>
      <c r="H13" s="151"/>
      <c r="I13" s="254">
        <f>'1. összesítő'!E132</f>
        <v>0</v>
      </c>
    </row>
    <row r="14" spans="1:9" ht="12.95" customHeight="1" x14ac:dyDescent="0.2">
      <c r="A14" s="253" t="s">
        <v>253</v>
      </c>
      <c r="B14" s="243"/>
      <c r="C14" s="151"/>
      <c r="D14" s="151"/>
      <c r="E14" s="151"/>
      <c r="F14" s="263"/>
      <c r="G14" s="151"/>
      <c r="H14" s="244"/>
      <c r="I14" s="255"/>
    </row>
    <row r="15" spans="1:9" ht="12.95" customHeight="1" x14ac:dyDescent="0.2">
      <c r="A15" s="253" t="s">
        <v>116</v>
      </c>
      <c r="B15" s="243"/>
      <c r="C15" s="151"/>
      <c r="D15" s="151"/>
      <c r="E15" s="151"/>
      <c r="F15" s="263"/>
      <c r="G15" s="151"/>
      <c r="H15" s="244"/>
      <c r="I15" s="255"/>
    </row>
    <row r="16" spans="1:9" ht="12.95" customHeight="1" x14ac:dyDescent="0.2">
      <c r="A16" s="253" t="s">
        <v>262</v>
      </c>
      <c r="B16" s="264"/>
      <c r="C16" s="151"/>
      <c r="D16" s="151"/>
      <c r="E16" s="151"/>
      <c r="F16" s="263"/>
      <c r="G16" s="151"/>
      <c r="H16" s="244"/>
      <c r="I16" s="255"/>
    </row>
    <row r="17" spans="1:9" x14ac:dyDescent="0.2">
      <c r="A17" s="253" t="s">
        <v>264</v>
      </c>
      <c r="B17" s="243"/>
      <c r="C17" s="151"/>
      <c r="D17" s="151"/>
      <c r="E17" s="151"/>
      <c r="F17" s="263"/>
      <c r="G17" s="151"/>
      <c r="H17" s="244"/>
      <c r="I17" s="255"/>
    </row>
    <row r="18" spans="1:9" ht="12.95" customHeight="1" x14ac:dyDescent="0.2">
      <c r="A18" s="253" t="s">
        <v>266</v>
      </c>
      <c r="B18" s="243"/>
      <c r="C18" s="151"/>
      <c r="D18" s="151"/>
      <c r="E18" s="151"/>
      <c r="F18" s="242" t="s">
        <v>212</v>
      </c>
      <c r="G18" s="151"/>
      <c r="H18" s="244"/>
      <c r="I18" s="255"/>
    </row>
    <row r="19" spans="1:9" ht="21" x14ac:dyDescent="0.2">
      <c r="A19" s="256" t="s">
        <v>287</v>
      </c>
      <c r="B19" s="246" t="s">
        <v>332</v>
      </c>
      <c r="C19" s="149">
        <f>+C8+C10+C11+C13+C14+C15+C16+C17+C18</f>
        <v>4750000</v>
      </c>
      <c r="D19" s="149">
        <f>+D8+D10+D11+D13+D14+D15+D16+D17+D18</f>
        <v>10533831</v>
      </c>
      <c r="E19" s="149">
        <f>+E8+E10+E11+E13+E14+E15+E16+E17+E18</f>
        <v>8893205</v>
      </c>
      <c r="F19" s="246" t="s">
        <v>333</v>
      </c>
      <c r="G19" s="149">
        <f>+G8+G10+G12+G13+G14+G15+G16+G17+G18</f>
        <v>4750000</v>
      </c>
      <c r="H19" s="149">
        <f>+H8+H10+H12+H13+H14+H15+H16+H17+H18</f>
        <v>10533831</v>
      </c>
      <c r="I19" s="257">
        <f>+I8+I10+I12+I13+I14+I15+I16+I17+I18</f>
        <v>8893205</v>
      </c>
    </row>
    <row r="20" spans="1:9" ht="12.95" customHeight="1" x14ac:dyDescent="0.2">
      <c r="A20" s="253" t="s">
        <v>290</v>
      </c>
      <c r="B20" s="265" t="s">
        <v>334</v>
      </c>
      <c r="C20" s="247">
        <f>+C21+C22+C23+C24+C25</f>
        <v>0</v>
      </c>
      <c r="D20" s="247">
        <f>+D21+D22+D23+D24+D25</f>
        <v>0</v>
      </c>
      <c r="E20" s="247">
        <f>+E21+E22+E23+E24+E25</f>
        <v>0</v>
      </c>
      <c r="F20" s="242" t="s">
        <v>289</v>
      </c>
      <c r="G20" s="151"/>
      <c r="H20" s="244"/>
      <c r="I20" s="255"/>
    </row>
    <row r="21" spans="1:9" ht="12.95" customHeight="1" x14ac:dyDescent="0.2">
      <c r="A21" s="253" t="s">
        <v>293</v>
      </c>
      <c r="B21" s="266" t="s">
        <v>335</v>
      </c>
      <c r="C21" s="151"/>
      <c r="D21" s="151"/>
      <c r="E21" s="151"/>
      <c r="F21" s="242" t="s">
        <v>336</v>
      </c>
      <c r="G21" s="151"/>
      <c r="H21" s="244"/>
      <c r="I21" s="255"/>
    </row>
    <row r="22" spans="1:9" ht="12.95" customHeight="1" x14ac:dyDescent="0.2">
      <c r="A22" s="253" t="s">
        <v>296</v>
      </c>
      <c r="B22" s="266" t="s">
        <v>337</v>
      </c>
      <c r="C22" s="151"/>
      <c r="D22" s="151"/>
      <c r="E22" s="151"/>
      <c r="F22" s="242" t="s">
        <v>295</v>
      </c>
      <c r="G22" s="151">
        <f>'1. összesítő'!C151</f>
        <v>0</v>
      </c>
      <c r="H22" s="151">
        <f>'1. összesítő'!D151</f>
        <v>0</v>
      </c>
      <c r="I22" s="254">
        <f>'1. összesítő'!E151</f>
        <v>0</v>
      </c>
    </row>
    <row r="23" spans="1:9" ht="12.95" customHeight="1" x14ac:dyDescent="0.2">
      <c r="A23" s="253" t="s">
        <v>299</v>
      </c>
      <c r="B23" s="266" t="s">
        <v>338</v>
      </c>
      <c r="C23" s="151"/>
      <c r="D23" s="151"/>
      <c r="E23" s="151"/>
      <c r="F23" s="242" t="s">
        <v>298</v>
      </c>
      <c r="G23" s="151"/>
      <c r="H23" s="244"/>
      <c r="I23" s="255"/>
    </row>
    <row r="24" spans="1:9" ht="12.95" customHeight="1" x14ac:dyDescent="0.2">
      <c r="A24" s="253" t="s">
        <v>302</v>
      </c>
      <c r="B24" s="266" t="s">
        <v>339</v>
      </c>
      <c r="C24" s="151"/>
      <c r="D24" s="151"/>
      <c r="E24" s="151"/>
      <c r="F24" s="242" t="s">
        <v>301</v>
      </c>
      <c r="G24" s="151"/>
      <c r="H24" s="244"/>
      <c r="I24" s="255"/>
    </row>
    <row r="25" spans="1:9" ht="12.95" customHeight="1" x14ac:dyDescent="0.2">
      <c r="A25" s="253" t="s">
        <v>305</v>
      </c>
      <c r="B25" s="266" t="s">
        <v>340</v>
      </c>
      <c r="C25" s="151"/>
      <c r="D25" s="151"/>
      <c r="E25" s="151"/>
      <c r="F25" s="242" t="s">
        <v>341</v>
      </c>
      <c r="G25" s="151"/>
      <c r="H25" s="244"/>
      <c r="I25" s="255"/>
    </row>
    <row r="26" spans="1:9" ht="12.95" customHeight="1" x14ac:dyDescent="0.2">
      <c r="A26" s="253" t="s">
        <v>307</v>
      </c>
      <c r="B26" s="265" t="s">
        <v>342</v>
      </c>
      <c r="C26" s="247">
        <f>+C27+C28+C29+C30+C31</f>
        <v>0</v>
      </c>
      <c r="D26" s="247"/>
      <c r="E26" s="247"/>
      <c r="F26" s="242" t="s">
        <v>343</v>
      </c>
      <c r="G26" s="151"/>
      <c r="H26" s="244"/>
      <c r="I26" s="255"/>
    </row>
    <row r="27" spans="1:9" ht="12.95" customHeight="1" x14ac:dyDescent="0.2">
      <c r="A27" s="253" t="s">
        <v>309</v>
      </c>
      <c r="B27" s="266" t="s">
        <v>344</v>
      </c>
      <c r="C27" s="151"/>
      <c r="D27" s="151"/>
      <c r="E27" s="151"/>
      <c r="F27" s="242" t="s">
        <v>252</v>
      </c>
      <c r="G27" s="151"/>
      <c r="H27" s="244"/>
      <c r="I27" s="255"/>
    </row>
    <row r="28" spans="1:9" ht="12.95" customHeight="1" x14ac:dyDescent="0.2">
      <c r="A28" s="253" t="s">
        <v>310</v>
      </c>
      <c r="B28" s="266" t="s">
        <v>345</v>
      </c>
      <c r="C28" s="151"/>
      <c r="D28" s="151"/>
      <c r="E28" s="151"/>
      <c r="F28" s="243"/>
      <c r="G28" s="151"/>
      <c r="H28" s="244"/>
      <c r="I28" s="255"/>
    </row>
    <row r="29" spans="1:9" ht="12.95" customHeight="1" x14ac:dyDescent="0.2">
      <c r="A29" s="253" t="s">
        <v>311</v>
      </c>
      <c r="B29" s="266" t="s">
        <v>346</v>
      </c>
      <c r="C29" s="151"/>
      <c r="D29" s="151"/>
      <c r="E29" s="151"/>
      <c r="F29" s="243"/>
      <c r="G29" s="151"/>
      <c r="H29" s="244"/>
      <c r="I29" s="255"/>
    </row>
    <row r="30" spans="1:9" ht="12.95" customHeight="1" x14ac:dyDescent="0.2">
      <c r="A30" s="253" t="s">
        <v>314</v>
      </c>
      <c r="B30" s="266" t="s">
        <v>347</v>
      </c>
      <c r="C30" s="151"/>
      <c r="D30" s="151"/>
      <c r="E30" s="151"/>
      <c r="F30" s="243"/>
      <c r="G30" s="151"/>
      <c r="H30" s="244"/>
      <c r="I30" s="255"/>
    </row>
    <row r="31" spans="1:9" ht="12.95" customHeight="1" x14ac:dyDescent="0.2">
      <c r="A31" s="253" t="s">
        <v>317</v>
      </c>
      <c r="B31" s="266" t="s">
        <v>348</v>
      </c>
      <c r="C31" s="151"/>
      <c r="D31" s="151"/>
      <c r="E31" s="151"/>
      <c r="F31" s="243"/>
      <c r="G31" s="151"/>
      <c r="H31" s="244"/>
      <c r="I31" s="255"/>
    </row>
    <row r="32" spans="1:9" ht="31.5" x14ac:dyDescent="0.2">
      <c r="A32" s="256" t="s">
        <v>320</v>
      </c>
      <c r="B32" s="246" t="s">
        <v>349</v>
      </c>
      <c r="C32" s="149">
        <f>+C20+C26</f>
        <v>0</v>
      </c>
      <c r="D32" s="149">
        <f>+D20+D26</f>
        <v>0</v>
      </c>
      <c r="E32" s="149">
        <f>+E20+E26</f>
        <v>0</v>
      </c>
      <c r="F32" s="246" t="s">
        <v>350</v>
      </c>
      <c r="G32" s="149">
        <f>SUM(G20:G31)</f>
        <v>0</v>
      </c>
      <c r="H32" s="149">
        <f>SUM(H20:H31)</f>
        <v>0</v>
      </c>
      <c r="I32" s="257">
        <f>SUM(I20:I31)</f>
        <v>0</v>
      </c>
    </row>
    <row r="33" spans="1:9" x14ac:dyDescent="0.2">
      <c r="A33" s="256" t="s">
        <v>351</v>
      </c>
      <c r="B33" s="245" t="s">
        <v>352</v>
      </c>
      <c r="C33" s="248">
        <f>+C19+C32</f>
        <v>4750000</v>
      </c>
      <c r="D33" s="248">
        <f>+D19+D32</f>
        <v>10533831</v>
      </c>
      <c r="E33" s="248">
        <f>+E19+E32</f>
        <v>8893205</v>
      </c>
      <c r="F33" s="245" t="s">
        <v>353</v>
      </c>
      <c r="G33" s="248">
        <f>+G19+G32</f>
        <v>4750000</v>
      </c>
      <c r="H33" s="248">
        <f>+H19+H32</f>
        <v>10533831</v>
      </c>
      <c r="I33" s="258">
        <f>+I19+I32</f>
        <v>8893205</v>
      </c>
    </row>
    <row r="34" spans="1:9" x14ac:dyDescent="0.2">
      <c r="A34" s="256" t="s">
        <v>354</v>
      </c>
      <c r="B34" s="245" t="s">
        <v>318</v>
      </c>
      <c r="C34" s="248">
        <v>0</v>
      </c>
      <c r="D34" s="248"/>
      <c r="E34" s="248"/>
      <c r="F34" s="245" t="s">
        <v>319</v>
      </c>
      <c r="G34" s="248" t="str">
        <f>IF(C19-G19&gt;0,C19-G19,"-")</f>
        <v>-</v>
      </c>
      <c r="H34" s="244"/>
      <c r="I34" s="255"/>
    </row>
    <row r="35" spans="1:9" x14ac:dyDescent="0.2">
      <c r="A35" s="256" t="s">
        <v>355</v>
      </c>
      <c r="B35" s="245" t="s">
        <v>321</v>
      </c>
      <c r="C35" s="248">
        <v>0</v>
      </c>
      <c r="D35" s="248">
        <f>D33-H33</f>
        <v>0</v>
      </c>
      <c r="E35" s="248"/>
      <c r="F35" s="245" t="s">
        <v>322</v>
      </c>
      <c r="G35" s="248"/>
      <c r="H35" s="244"/>
      <c r="I35" s="255"/>
    </row>
    <row r="36" spans="1:9" x14ac:dyDescent="0.2">
      <c r="A36" s="269"/>
      <c r="B36" s="267"/>
      <c r="C36" s="244"/>
      <c r="D36" s="244"/>
      <c r="E36" s="244"/>
      <c r="F36" s="244"/>
      <c r="G36" s="244"/>
      <c r="H36" s="244"/>
      <c r="I36" s="255"/>
    </row>
    <row r="37" spans="1:9" ht="13.5" thickBot="1" x14ac:dyDescent="0.25">
      <c r="A37" s="270"/>
      <c r="B37" s="271" t="s">
        <v>356</v>
      </c>
      <c r="C37" s="272">
        <f>'2.1.sz.mell  '!C31+C33</f>
        <v>95475169</v>
      </c>
      <c r="D37" s="272">
        <f>'2.1.sz.mell  '!D31+D33</f>
        <v>124373662</v>
      </c>
      <c r="E37" s="272">
        <f>'2.1.sz.mell  '!E31+E33</f>
        <v>125220838</v>
      </c>
      <c r="F37" s="272"/>
      <c r="G37" s="272">
        <f>'2.1.sz.mell  '!G31+G33</f>
        <v>106009000</v>
      </c>
      <c r="H37" s="272">
        <f>'2.1.sz.mell  '!H31+H33</f>
        <v>124373662</v>
      </c>
      <c r="I37" s="273">
        <f>'2.1.sz.mell  '!I31+I33</f>
        <v>111932487</v>
      </c>
    </row>
  </sheetData>
  <sheetProtection selectLockedCells="1" selectUnlockedCells="1"/>
  <mergeCells count="6">
    <mergeCell ref="B1:I1"/>
    <mergeCell ref="A2:I2"/>
    <mergeCell ref="G4:I4"/>
    <mergeCell ref="A5:A6"/>
    <mergeCell ref="B5:C5"/>
    <mergeCell ref="F5:I5"/>
  </mergeCells>
  <printOptions horizontalCentered="1"/>
  <pageMargins left="0.78749999999999998" right="0.78749999999999998" top="0.49027777777777776" bottom="0.79027777777777775" header="0.51180555555555551" footer="0.51180555555555551"/>
  <pageSetup paperSize="9" scale="77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BJ472"/>
  <sheetViews>
    <sheetView workbookViewId="0">
      <selection activeCell="A6" sqref="A6:D6"/>
    </sheetView>
  </sheetViews>
  <sheetFormatPr defaultRowHeight="12.75" x14ac:dyDescent="0.2"/>
  <cols>
    <col min="1" max="1" width="57.83203125" style="184" customWidth="1"/>
    <col min="2" max="3" width="20" style="180" customWidth="1"/>
    <col min="4" max="4" width="18" style="180" customWidth="1"/>
    <col min="5" max="6" width="12.83203125" style="180" customWidth="1"/>
    <col min="7" max="7" width="13.83203125" style="180" customWidth="1"/>
    <col min="8" max="16384" width="9.33203125" style="180"/>
  </cols>
  <sheetData>
    <row r="1" spans="1:62" ht="12.75" customHeight="1" x14ac:dyDescent="0.2">
      <c r="A1" s="185"/>
      <c r="B1" s="185"/>
      <c r="C1" s="185"/>
      <c r="D1" s="185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</row>
    <row r="2" spans="1:62" ht="12.75" customHeight="1" x14ac:dyDescent="0.2">
      <c r="A2" s="185"/>
      <c r="B2" s="185"/>
      <c r="C2" s="185"/>
      <c r="D2" s="185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</row>
    <row r="3" spans="1:62" ht="12.75" customHeight="1" x14ac:dyDescent="0.2">
      <c r="A3" s="185"/>
      <c r="B3" s="185"/>
      <c r="C3" s="185"/>
      <c r="D3" s="185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</row>
    <row r="4" spans="1:62" ht="12.75" customHeight="1" x14ac:dyDescent="0.2">
      <c r="A4" s="185"/>
      <c r="B4" s="185"/>
      <c r="C4" s="185"/>
      <c r="D4" s="185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</row>
    <row r="5" spans="1:62" ht="12.75" customHeight="1" x14ac:dyDescent="0.2">
      <c r="A5" s="185"/>
      <c r="B5" s="185"/>
      <c r="C5" s="185"/>
      <c r="D5" s="185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</row>
    <row r="6" spans="1:62" ht="25.5" customHeight="1" x14ac:dyDescent="0.2">
      <c r="A6" s="480" t="s">
        <v>454</v>
      </c>
      <c r="B6" s="480"/>
      <c r="C6" s="480"/>
      <c r="D6" s="480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</row>
    <row r="7" spans="1:62" ht="25.5" customHeight="1" x14ac:dyDescent="0.2">
      <c r="A7" s="480" t="s">
        <v>453</v>
      </c>
      <c r="B7" s="480"/>
      <c r="C7" s="480"/>
      <c r="D7" s="480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</row>
    <row r="8" spans="1:62" ht="22.5" customHeight="1" x14ac:dyDescent="0.2">
      <c r="A8" s="55"/>
      <c r="B8" s="54"/>
      <c r="C8" s="54"/>
      <c r="D8" s="54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</row>
    <row r="9" spans="1:62" s="182" customFormat="1" ht="44.25" customHeight="1" x14ac:dyDescent="0.2">
      <c r="A9" s="225" t="s">
        <v>359</v>
      </c>
      <c r="B9" s="226" t="s">
        <v>442</v>
      </c>
      <c r="C9" s="226" t="s">
        <v>443</v>
      </c>
      <c r="D9" s="227" t="s">
        <v>10</v>
      </c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6"/>
      <c r="BE9" s="186"/>
      <c r="BF9" s="186"/>
      <c r="BG9" s="186"/>
      <c r="BH9" s="186"/>
      <c r="BI9" s="186"/>
      <c r="BJ9" s="186"/>
    </row>
    <row r="10" spans="1:62" s="181" customFormat="1" ht="12" customHeight="1" x14ac:dyDescent="0.2">
      <c r="A10" s="228" t="s">
        <v>11</v>
      </c>
      <c r="B10" s="187" t="s">
        <v>12</v>
      </c>
      <c r="C10" s="187" t="s">
        <v>268</v>
      </c>
      <c r="D10" s="229" t="s">
        <v>275</v>
      </c>
      <c r="E10" s="54" t="s">
        <v>835</v>
      </c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</row>
    <row r="11" spans="1:62" ht="15.95" customHeight="1" x14ac:dyDescent="0.2">
      <c r="A11" s="230" t="s">
        <v>444</v>
      </c>
      <c r="B11" s="221">
        <v>4000000</v>
      </c>
      <c r="C11" s="221">
        <v>612372</v>
      </c>
      <c r="D11" s="231"/>
      <c r="E11" s="59" t="s">
        <v>835</v>
      </c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</row>
    <row r="12" spans="1:62" ht="15.95" customHeight="1" x14ac:dyDescent="0.2">
      <c r="A12" s="230" t="s">
        <v>445</v>
      </c>
      <c r="B12" s="221"/>
      <c r="C12" s="221">
        <v>297500</v>
      </c>
      <c r="D12" s="231"/>
      <c r="E12" s="59" t="s">
        <v>835</v>
      </c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</row>
    <row r="13" spans="1:62" ht="15.95" customHeight="1" x14ac:dyDescent="0.2">
      <c r="A13" s="232" t="s">
        <v>446</v>
      </c>
      <c r="B13" s="221"/>
      <c r="C13" s="221">
        <v>3028388</v>
      </c>
      <c r="D13" s="231"/>
      <c r="E13" s="59" t="s">
        <v>835</v>
      </c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</row>
    <row r="14" spans="1:62" ht="15.95" customHeight="1" x14ac:dyDescent="0.2">
      <c r="A14" s="230" t="s">
        <v>447</v>
      </c>
      <c r="B14" s="221"/>
      <c r="C14" s="221">
        <v>573538</v>
      </c>
      <c r="D14" s="231"/>
      <c r="E14" s="59" t="s">
        <v>835</v>
      </c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</row>
    <row r="15" spans="1:62" s="218" customFormat="1" ht="15.95" customHeight="1" x14ac:dyDescent="0.2">
      <c r="A15" s="233" t="s">
        <v>448</v>
      </c>
      <c r="B15" s="433">
        <f>SUM(B11:B14)</f>
        <v>4000000</v>
      </c>
      <c r="C15" s="222">
        <f>SUM(C11:C14)</f>
        <v>4511798</v>
      </c>
      <c r="D15" s="222">
        <f>SUM(D11:D14)</f>
        <v>0</v>
      </c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217"/>
      <c r="R15" s="217"/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  <c r="BI15" s="217"/>
      <c r="BJ15" s="217"/>
    </row>
    <row r="16" spans="1:62" ht="15.95" customHeight="1" x14ac:dyDescent="0.2">
      <c r="A16" s="234" t="s">
        <v>449</v>
      </c>
      <c r="B16" s="434"/>
      <c r="C16" s="221">
        <v>987403</v>
      </c>
      <c r="D16" s="231">
        <v>987403</v>
      </c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</row>
    <row r="17" spans="1:62" ht="15.95" customHeight="1" x14ac:dyDescent="0.2">
      <c r="A17" s="234" t="s">
        <v>450</v>
      </c>
      <c r="B17" s="434"/>
      <c r="C17" s="221">
        <v>3003735</v>
      </c>
      <c r="D17" s="231">
        <v>3003735</v>
      </c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</row>
    <row r="18" spans="1:62" ht="15.95" customHeight="1" x14ac:dyDescent="0.2">
      <c r="A18" s="235" t="s">
        <v>451</v>
      </c>
      <c r="B18" s="221"/>
      <c r="C18" s="221">
        <v>1077608</v>
      </c>
      <c r="D18" s="231">
        <v>1077608</v>
      </c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</row>
    <row r="19" spans="1:62" s="220" customFormat="1" ht="15.95" customHeight="1" x14ac:dyDescent="0.2">
      <c r="A19" s="236" t="s">
        <v>452</v>
      </c>
      <c r="B19" s="222"/>
      <c r="C19" s="222">
        <f>SUM(C16:C18)</f>
        <v>5068746</v>
      </c>
      <c r="D19" s="222">
        <f>SUM(D16:D18)</f>
        <v>5068746</v>
      </c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</row>
    <row r="20" spans="1:62" ht="15.95" customHeight="1" x14ac:dyDescent="0.2">
      <c r="A20" s="237"/>
      <c r="B20" s="223"/>
      <c r="C20" s="223"/>
      <c r="D20" s="435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</row>
    <row r="21" spans="1:62" s="183" customFormat="1" ht="18" customHeight="1" x14ac:dyDescent="0.2">
      <c r="A21" s="238" t="s">
        <v>358</v>
      </c>
      <c r="B21" s="239">
        <f>B15+B19</f>
        <v>4000000</v>
      </c>
      <c r="C21" s="239">
        <f>C19+C15</f>
        <v>9580544</v>
      </c>
      <c r="D21" s="239">
        <f>D19+D15</f>
        <v>5068746</v>
      </c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  <c r="AJ21" s="188"/>
      <c r="AK21" s="188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/>
      <c r="AX21" s="188"/>
      <c r="AY21" s="188"/>
      <c r="AZ21" s="188"/>
      <c r="BA21" s="188"/>
      <c r="BB21" s="188"/>
      <c r="BC21" s="188"/>
      <c r="BD21" s="188"/>
      <c r="BE21" s="188"/>
      <c r="BF21" s="188"/>
      <c r="BG21" s="188"/>
      <c r="BH21" s="188"/>
      <c r="BI21" s="188"/>
      <c r="BJ21" s="188"/>
    </row>
    <row r="22" spans="1:62" x14ac:dyDescent="0.2">
      <c r="A22" s="18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</row>
    <row r="23" spans="1:62" x14ac:dyDescent="0.2">
      <c r="A23" s="189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</row>
    <row r="24" spans="1:62" x14ac:dyDescent="0.2">
      <c r="A24" s="18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</row>
    <row r="25" spans="1:62" x14ac:dyDescent="0.2">
      <c r="A25" s="18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</row>
    <row r="26" spans="1:62" x14ac:dyDescent="0.2">
      <c r="A26" s="18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</row>
    <row r="27" spans="1:62" x14ac:dyDescent="0.2">
      <c r="A27" s="18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</row>
    <row r="28" spans="1:62" x14ac:dyDescent="0.2">
      <c r="A28" s="18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</row>
    <row r="29" spans="1:62" x14ac:dyDescent="0.2">
      <c r="A29" s="18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</row>
    <row r="30" spans="1:62" x14ac:dyDescent="0.2">
      <c r="A30" s="18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</row>
    <row r="31" spans="1:62" x14ac:dyDescent="0.2">
      <c r="A31" s="18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</row>
    <row r="32" spans="1:62" x14ac:dyDescent="0.2">
      <c r="A32" s="189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</row>
    <row r="33" spans="1:62" x14ac:dyDescent="0.2">
      <c r="A33" s="18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</row>
    <row r="34" spans="1:62" x14ac:dyDescent="0.2">
      <c r="A34" s="18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</row>
    <row r="35" spans="1:62" x14ac:dyDescent="0.2">
      <c r="A35" s="18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</row>
    <row r="36" spans="1:62" x14ac:dyDescent="0.2">
      <c r="A36" s="18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</row>
    <row r="37" spans="1:62" x14ac:dyDescent="0.2">
      <c r="A37" s="18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</row>
    <row r="38" spans="1:62" x14ac:dyDescent="0.2">
      <c r="A38" s="18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</row>
    <row r="39" spans="1:62" x14ac:dyDescent="0.2">
      <c r="A39" s="18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</row>
    <row r="40" spans="1:62" x14ac:dyDescent="0.2">
      <c r="A40" s="18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</row>
    <row r="41" spans="1:62" x14ac:dyDescent="0.2">
      <c r="A41" s="18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</row>
    <row r="42" spans="1:62" x14ac:dyDescent="0.2">
      <c r="A42" s="18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</row>
    <row r="43" spans="1:62" x14ac:dyDescent="0.2">
      <c r="A43" s="18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</row>
    <row r="44" spans="1:62" x14ac:dyDescent="0.2">
      <c r="A44" s="18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</row>
    <row r="45" spans="1:62" x14ac:dyDescent="0.2">
      <c r="A45" s="18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</row>
    <row r="46" spans="1:62" x14ac:dyDescent="0.2">
      <c r="A46" s="189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</row>
    <row r="47" spans="1:62" x14ac:dyDescent="0.2">
      <c r="A47" s="189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</row>
    <row r="48" spans="1:62" x14ac:dyDescent="0.2">
      <c r="A48" s="189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</row>
    <row r="49" spans="1:62" x14ac:dyDescent="0.2">
      <c r="A49" s="18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</row>
    <row r="50" spans="1:62" x14ac:dyDescent="0.2">
      <c r="A50" s="189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</row>
    <row r="51" spans="1:62" x14ac:dyDescent="0.2">
      <c r="A51" s="18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</row>
    <row r="52" spans="1:62" x14ac:dyDescent="0.2">
      <c r="A52" s="189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</row>
    <row r="53" spans="1:62" x14ac:dyDescent="0.2">
      <c r="A53" s="189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</row>
    <row r="54" spans="1:62" x14ac:dyDescent="0.2">
      <c r="A54" s="189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</row>
    <row r="55" spans="1:62" x14ac:dyDescent="0.2">
      <c r="A55" s="189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</row>
    <row r="56" spans="1:62" x14ac:dyDescent="0.2">
      <c r="A56" s="189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</row>
    <row r="57" spans="1:62" x14ac:dyDescent="0.2">
      <c r="A57" s="189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59"/>
    </row>
    <row r="58" spans="1:62" x14ac:dyDescent="0.2">
      <c r="A58" s="189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59"/>
    </row>
    <row r="59" spans="1:62" x14ac:dyDescent="0.2">
      <c r="A59" s="189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</row>
    <row r="60" spans="1:62" x14ac:dyDescent="0.2">
      <c r="A60" s="189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</row>
    <row r="61" spans="1:62" x14ac:dyDescent="0.2">
      <c r="A61" s="189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</row>
    <row r="62" spans="1:62" x14ac:dyDescent="0.2">
      <c r="A62" s="18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  <c r="BI62" s="59"/>
      <c r="BJ62" s="59"/>
    </row>
    <row r="63" spans="1:62" x14ac:dyDescent="0.2">
      <c r="A63" s="18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  <c r="BH63" s="59"/>
      <c r="BI63" s="59"/>
      <c r="BJ63" s="59"/>
    </row>
    <row r="64" spans="1:62" x14ac:dyDescent="0.2">
      <c r="A64" s="189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59"/>
      <c r="BD64" s="59"/>
      <c r="BE64" s="59"/>
      <c r="BF64" s="59"/>
      <c r="BG64" s="59"/>
      <c r="BH64" s="59"/>
      <c r="BI64" s="59"/>
      <c r="BJ64" s="59"/>
    </row>
    <row r="65" spans="1:62" x14ac:dyDescent="0.2">
      <c r="A65" s="18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  <c r="BI65" s="59"/>
      <c r="BJ65" s="59"/>
    </row>
    <row r="66" spans="1:62" x14ac:dyDescent="0.2">
      <c r="A66" s="189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59"/>
      <c r="BD66" s="59"/>
      <c r="BE66" s="59"/>
      <c r="BF66" s="59"/>
      <c r="BG66" s="59"/>
      <c r="BH66" s="59"/>
      <c r="BI66" s="59"/>
      <c r="BJ66" s="59"/>
    </row>
    <row r="67" spans="1:62" x14ac:dyDescent="0.2">
      <c r="A67" s="189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59"/>
      <c r="BD67" s="59"/>
      <c r="BE67" s="59"/>
      <c r="BF67" s="59"/>
      <c r="BG67" s="59"/>
      <c r="BH67" s="59"/>
      <c r="BI67" s="59"/>
      <c r="BJ67" s="59"/>
    </row>
    <row r="68" spans="1:62" x14ac:dyDescent="0.2">
      <c r="A68" s="189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59"/>
      <c r="BD68" s="59"/>
      <c r="BE68" s="59"/>
      <c r="BF68" s="59"/>
      <c r="BG68" s="59"/>
      <c r="BH68" s="59"/>
      <c r="BI68" s="59"/>
      <c r="BJ68" s="59"/>
    </row>
    <row r="69" spans="1:62" x14ac:dyDescent="0.2">
      <c r="A69" s="189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59"/>
      <c r="BD69" s="59"/>
      <c r="BE69" s="59"/>
      <c r="BF69" s="59"/>
      <c r="BG69" s="59"/>
      <c r="BH69" s="59"/>
      <c r="BI69" s="59"/>
      <c r="BJ69" s="59"/>
    </row>
    <row r="70" spans="1:62" x14ac:dyDescent="0.2">
      <c r="A70" s="18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59"/>
      <c r="BD70" s="59"/>
      <c r="BE70" s="59"/>
      <c r="BF70" s="59"/>
      <c r="BG70" s="59"/>
      <c r="BH70" s="59"/>
      <c r="BI70" s="59"/>
      <c r="BJ70" s="59"/>
    </row>
    <row r="71" spans="1:62" x14ac:dyDescent="0.2">
      <c r="A71" s="18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  <c r="BI71" s="59"/>
      <c r="BJ71" s="59"/>
    </row>
    <row r="72" spans="1:62" x14ac:dyDescent="0.2">
      <c r="A72" s="189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  <c r="BH72" s="59"/>
      <c r="BI72" s="59"/>
      <c r="BJ72" s="59"/>
    </row>
    <row r="73" spans="1:62" x14ac:dyDescent="0.2">
      <c r="A73" s="189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  <c r="BF73" s="59"/>
      <c r="BG73" s="59"/>
      <c r="BH73" s="59"/>
      <c r="BI73" s="59"/>
      <c r="BJ73" s="59"/>
    </row>
    <row r="74" spans="1:62" x14ac:dyDescent="0.2">
      <c r="A74" s="189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9"/>
      <c r="BH74" s="59"/>
      <c r="BI74" s="59"/>
      <c r="BJ74" s="59"/>
    </row>
    <row r="75" spans="1:62" x14ac:dyDescent="0.2">
      <c r="A75" s="189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  <c r="BH75" s="59"/>
      <c r="BI75" s="59"/>
      <c r="BJ75" s="59"/>
    </row>
    <row r="76" spans="1:62" x14ac:dyDescent="0.2">
      <c r="A76" s="189"/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59"/>
      <c r="BD76" s="59"/>
      <c r="BE76" s="59"/>
      <c r="BF76" s="59"/>
      <c r="BG76" s="59"/>
      <c r="BH76" s="59"/>
      <c r="BI76" s="59"/>
      <c r="BJ76" s="59"/>
    </row>
    <row r="77" spans="1:62" x14ac:dyDescent="0.2">
      <c r="A77" s="189"/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59"/>
      <c r="BI77" s="59"/>
      <c r="BJ77" s="59"/>
    </row>
    <row r="78" spans="1:62" x14ac:dyDescent="0.2">
      <c r="A78" s="189"/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59"/>
      <c r="BD78" s="59"/>
      <c r="BE78" s="59"/>
      <c r="BF78" s="59"/>
      <c r="BG78" s="59"/>
      <c r="BH78" s="59"/>
      <c r="BI78" s="59"/>
      <c r="BJ78" s="59"/>
    </row>
    <row r="79" spans="1:62" x14ac:dyDescent="0.2">
      <c r="A79" s="189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  <c r="BF79" s="59"/>
      <c r="BG79" s="59"/>
      <c r="BH79" s="59"/>
      <c r="BI79" s="59"/>
      <c r="BJ79" s="59"/>
    </row>
    <row r="80" spans="1:62" x14ac:dyDescent="0.2">
      <c r="A80" s="189"/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59"/>
      <c r="BF80" s="59"/>
      <c r="BG80" s="59"/>
      <c r="BH80" s="59"/>
      <c r="BI80" s="59"/>
      <c r="BJ80" s="59"/>
    </row>
    <row r="81" spans="1:62" x14ac:dyDescent="0.2">
      <c r="A81" s="189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  <c r="BH81" s="59"/>
      <c r="BI81" s="59"/>
      <c r="BJ81" s="59"/>
    </row>
    <row r="82" spans="1:62" x14ac:dyDescent="0.2">
      <c r="A82" s="189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9"/>
      <c r="AO82" s="59"/>
      <c r="AP82" s="59"/>
      <c r="AQ82" s="59"/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59"/>
      <c r="BD82" s="59"/>
      <c r="BE82" s="59"/>
      <c r="BF82" s="59"/>
      <c r="BG82" s="59"/>
      <c r="BH82" s="59"/>
      <c r="BI82" s="59"/>
      <c r="BJ82" s="59"/>
    </row>
    <row r="83" spans="1:62" x14ac:dyDescent="0.2">
      <c r="A83" s="189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59"/>
      <c r="AO83" s="59"/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59"/>
      <c r="BI83" s="59"/>
      <c r="BJ83" s="59"/>
    </row>
    <row r="84" spans="1:62" x14ac:dyDescent="0.2">
      <c r="A84" s="189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</row>
    <row r="85" spans="1:62" x14ac:dyDescent="0.2">
      <c r="A85" s="189"/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59"/>
      <c r="BI85" s="59"/>
      <c r="BJ85" s="59"/>
    </row>
    <row r="86" spans="1:62" x14ac:dyDescent="0.2">
      <c r="A86" s="189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  <c r="BF86" s="59"/>
      <c r="BG86" s="59"/>
      <c r="BH86" s="59"/>
      <c r="BI86" s="59"/>
      <c r="BJ86" s="59"/>
    </row>
    <row r="87" spans="1:62" x14ac:dyDescent="0.2">
      <c r="A87" s="189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  <c r="BF87" s="59"/>
      <c r="BG87" s="59"/>
      <c r="BH87" s="59"/>
      <c r="BI87" s="59"/>
      <c r="BJ87" s="59"/>
    </row>
    <row r="88" spans="1:62" x14ac:dyDescent="0.2">
      <c r="A88" s="189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59"/>
      <c r="BD88" s="59"/>
      <c r="BE88" s="59"/>
      <c r="BF88" s="59"/>
      <c r="BG88" s="59"/>
      <c r="BH88" s="59"/>
      <c r="BI88" s="59"/>
      <c r="BJ88" s="59"/>
    </row>
    <row r="89" spans="1:62" x14ac:dyDescent="0.2">
      <c r="A89" s="189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59"/>
      <c r="BD89" s="59"/>
      <c r="BE89" s="59"/>
      <c r="BF89" s="59"/>
      <c r="BG89" s="59"/>
      <c r="BH89" s="59"/>
      <c r="BI89" s="59"/>
      <c r="BJ89" s="59"/>
    </row>
    <row r="90" spans="1:62" x14ac:dyDescent="0.2">
      <c r="A90" s="189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59"/>
      <c r="AO90" s="59"/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59"/>
      <c r="BI90" s="59"/>
      <c r="BJ90" s="59"/>
    </row>
    <row r="91" spans="1:62" x14ac:dyDescent="0.2">
      <c r="A91" s="189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  <c r="BH91" s="59"/>
      <c r="BI91" s="59"/>
      <c r="BJ91" s="59"/>
    </row>
    <row r="92" spans="1:62" x14ac:dyDescent="0.2">
      <c r="A92" s="189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  <c r="BF92" s="59"/>
      <c r="BG92" s="59"/>
      <c r="BH92" s="59"/>
      <c r="BI92" s="59"/>
      <c r="BJ92" s="59"/>
    </row>
    <row r="93" spans="1:62" x14ac:dyDescent="0.2">
      <c r="A93" s="189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59"/>
      <c r="BE93" s="59"/>
      <c r="BF93" s="59"/>
      <c r="BG93" s="59"/>
      <c r="BH93" s="59"/>
      <c r="BI93" s="59"/>
      <c r="BJ93" s="59"/>
    </row>
    <row r="94" spans="1:62" x14ac:dyDescent="0.2">
      <c r="A94" s="189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59"/>
      <c r="AM94" s="59"/>
      <c r="AN94" s="59"/>
      <c r="AO94" s="59"/>
      <c r="AP94" s="59"/>
      <c r="AQ94" s="59"/>
      <c r="AR94" s="59"/>
      <c r="AS94" s="59"/>
      <c r="AT94" s="59"/>
      <c r="AU94" s="59"/>
      <c r="AV94" s="59"/>
      <c r="AW94" s="59"/>
      <c r="AX94" s="59"/>
      <c r="AY94" s="59"/>
      <c r="AZ94" s="59"/>
      <c r="BA94" s="59"/>
      <c r="BB94" s="59"/>
      <c r="BC94" s="59"/>
      <c r="BD94" s="59"/>
      <c r="BE94" s="59"/>
      <c r="BF94" s="59"/>
      <c r="BG94" s="59"/>
      <c r="BH94" s="59"/>
      <c r="BI94" s="59"/>
      <c r="BJ94" s="59"/>
    </row>
    <row r="95" spans="1:62" x14ac:dyDescent="0.2">
      <c r="A95" s="189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9"/>
      <c r="AO95" s="59"/>
      <c r="AP95" s="59"/>
      <c r="AQ95" s="59"/>
      <c r="AR95" s="59"/>
      <c r="AS95" s="59"/>
      <c r="AT95" s="59"/>
      <c r="AU95" s="59"/>
      <c r="AV95" s="59"/>
      <c r="AW95" s="59"/>
      <c r="AX95" s="59"/>
      <c r="AY95" s="59"/>
      <c r="AZ95" s="59"/>
      <c r="BA95" s="59"/>
      <c r="BB95" s="59"/>
      <c r="BC95" s="59"/>
      <c r="BD95" s="59"/>
      <c r="BE95" s="59"/>
      <c r="BF95" s="59"/>
      <c r="BG95" s="59"/>
      <c r="BH95" s="59"/>
      <c r="BI95" s="59"/>
      <c r="BJ95" s="59"/>
    </row>
    <row r="96" spans="1:62" x14ac:dyDescent="0.2">
      <c r="A96" s="189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  <c r="AO96" s="59"/>
      <c r="AP96" s="59"/>
      <c r="AQ96" s="59"/>
      <c r="AR96" s="59"/>
      <c r="AS96" s="59"/>
      <c r="AT96" s="59"/>
      <c r="AU96" s="59"/>
      <c r="AV96" s="59"/>
      <c r="AW96" s="59"/>
      <c r="AX96" s="59"/>
      <c r="AY96" s="59"/>
      <c r="AZ96" s="59"/>
      <c r="BA96" s="59"/>
      <c r="BB96" s="59"/>
      <c r="BC96" s="59"/>
      <c r="BD96" s="59"/>
      <c r="BE96" s="59"/>
      <c r="BF96" s="59"/>
      <c r="BG96" s="59"/>
      <c r="BH96" s="59"/>
      <c r="BI96" s="59"/>
      <c r="BJ96" s="59"/>
    </row>
    <row r="97" spans="1:62" x14ac:dyDescent="0.2">
      <c r="A97" s="189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59"/>
      <c r="BB97" s="59"/>
      <c r="BC97" s="59"/>
      <c r="BD97" s="59"/>
      <c r="BE97" s="59"/>
      <c r="BF97" s="59"/>
      <c r="BG97" s="59"/>
      <c r="BH97" s="59"/>
      <c r="BI97" s="59"/>
      <c r="BJ97" s="59"/>
    </row>
    <row r="98" spans="1:62" x14ac:dyDescent="0.2">
      <c r="A98" s="189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59"/>
      <c r="AO98" s="59"/>
      <c r="AP98" s="59"/>
      <c r="AQ98" s="59"/>
      <c r="AR98" s="59"/>
      <c r="AS98" s="59"/>
      <c r="AT98" s="59"/>
      <c r="AU98" s="59"/>
      <c r="AV98" s="59"/>
      <c r="AW98" s="59"/>
      <c r="AX98" s="59"/>
      <c r="AY98" s="59"/>
      <c r="AZ98" s="59"/>
      <c r="BA98" s="59"/>
      <c r="BB98" s="59"/>
      <c r="BC98" s="59"/>
      <c r="BD98" s="59"/>
      <c r="BE98" s="59"/>
      <c r="BF98" s="59"/>
      <c r="BG98" s="59"/>
      <c r="BH98" s="59"/>
      <c r="BI98" s="59"/>
      <c r="BJ98" s="59"/>
    </row>
    <row r="99" spans="1:62" x14ac:dyDescent="0.2">
      <c r="A99" s="189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59"/>
      <c r="AO99" s="59"/>
      <c r="AP99" s="59"/>
      <c r="AQ99" s="59"/>
      <c r="AR99" s="59"/>
      <c r="AS99" s="59"/>
      <c r="AT99" s="59"/>
      <c r="AU99" s="59"/>
      <c r="AV99" s="59"/>
      <c r="AW99" s="59"/>
      <c r="AX99" s="59"/>
      <c r="AY99" s="59"/>
      <c r="AZ99" s="59"/>
      <c r="BA99" s="59"/>
      <c r="BB99" s="59"/>
      <c r="BC99" s="59"/>
      <c r="BD99" s="59"/>
      <c r="BE99" s="59"/>
      <c r="BF99" s="59"/>
      <c r="BG99" s="59"/>
      <c r="BH99" s="59"/>
      <c r="BI99" s="59"/>
      <c r="BJ99" s="59"/>
    </row>
    <row r="100" spans="1:62" x14ac:dyDescent="0.2">
      <c r="A100" s="189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  <c r="BC100" s="59"/>
      <c r="BD100" s="59"/>
      <c r="BE100" s="59"/>
      <c r="BF100" s="59"/>
      <c r="BG100" s="59"/>
      <c r="BH100" s="59"/>
      <c r="BI100" s="59"/>
      <c r="BJ100" s="59"/>
    </row>
    <row r="101" spans="1:62" x14ac:dyDescent="0.2">
      <c r="A101" s="189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  <c r="AO101" s="59"/>
      <c r="AP101" s="59"/>
      <c r="AQ101" s="59"/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  <c r="BB101" s="59"/>
      <c r="BC101" s="59"/>
      <c r="BD101" s="59"/>
      <c r="BE101" s="59"/>
      <c r="BF101" s="59"/>
      <c r="BG101" s="59"/>
      <c r="BH101" s="59"/>
      <c r="BI101" s="59"/>
      <c r="BJ101" s="59"/>
    </row>
    <row r="102" spans="1:62" x14ac:dyDescent="0.2">
      <c r="A102" s="189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59"/>
      <c r="AK102" s="59"/>
      <c r="AL102" s="59"/>
      <c r="AM102" s="59"/>
      <c r="AN102" s="59"/>
      <c r="AO102" s="59"/>
      <c r="AP102" s="59"/>
      <c r="AQ102" s="59"/>
      <c r="AR102" s="59"/>
      <c r="AS102" s="59"/>
      <c r="AT102" s="59"/>
      <c r="AU102" s="59"/>
      <c r="AV102" s="59"/>
      <c r="AW102" s="59"/>
      <c r="AX102" s="59"/>
      <c r="AY102" s="59"/>
      <c r="AZ102" s="59"/>
      <c r="BA102" s="59"/>
      <c r="BB102" s="59"/>
      <c r="BC102" s="59"/>
      <c r="BD102" s="59"/>
      <c r="BE102" s="59"/>
      <c r="BF102" s="59"/>
      <c r="BG102" s="59"/>
      <c r="BH102" s="59"/>
      <c r="BI102" s="59"/>
      <c r="BJ102" s="59"/>
    </row>
    <row r="103" spans="1:62" x14ac:dyDescent="0.2">
      <c r="A103" s="189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59"/>
      <c r="BD103" s="59"/>
      <c r="BE103" s="59"/>
      <c r="BF103" s="59"/>
      <c r="BG103" s="59"/>
      <c r="BH103" s="59"/>
      <c r="BI103" s="59"/>
      <c r="BJ103" s="59"/>
    </row>
    <row r="104" spans="1:62" x14ac:dyDescent="0.2">
      <c r="A104" s="189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59"/>
      <c r="AK104" s="59"/>
      <c r="AL104" s="59"/>
      <c r="AM104" s="59"/>
      <c r="AN104" s="59"/>
      <c r="AO104" s="59"/>
      <c r="AP104" s="59"/>
      <c r="AQ104" s="59"/>
      <c r="AR104" s="59"/>
      <c r="AS104" s="59"/>
      <c r="AT104" s="59"/>
      <c r="AU104" s="59"/>
      <c r="AV104" s="59"/>
      <c r="AW104" s="59"/>
      <c r="AX104" s="59"/>
      <c r="AY104" s="59"/>
      <c r="AZ104" s="59"/>
      <c r="BA104" s="59"/>
      <c r="BB104" s="59"/>
      <c r="BC104" s="59"/>
      <c r="BD104" s="59"/>
      <c r="BE104" s="59"/>
      <c r="BF104" s="59"/>
      <c r="BG104" s="59"/>
      <c r="BH104" s="59"/>
      <c r="BI104" s="59"/>
      <c r="BJ104" s="59"/>
    </row>
    <row r="105" spans="1:62" x14ac:dyDescent="0.2">
      <c r="A105" s="189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  <c r="AO105" s="59"/>
      <c r="AP105" s="59"/>
      <c r="AQ105" s="59"/>
      <c r="AR105" s="59"/>
      <c r="AS105" s="59"/>
      <c r="AT105" s="59"/>
      <c r="AU105" s="59"/>
      <c r="AV105" s="59"/>
      <c r="AW105" s="59"/>
      <c r="AX105" s="59"/>
      <c r="AY105" s="59"/>
      <c r="AZ105" s="59"/>
      <c r="BA105" s="59"/>
      <c r="BB105" s="59"/>
      <c r="BC105" s="59"/>
      <c r="BD105" s="59"/>
      <c r="BE105" s="59"/>
      <c r="BF105" s="59"/>
      <c r="BG105" s="59"/>
      <c r="BH105" s="59"/>
      <c r="BI105" s="59"/>
      <c r="BJ105" s="59"/>
    </row>
    <row r="106" spans="1:62" x14ac:dyDescent="0.2">
      <c r="A106" s="189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  <c r="BB106" s="59"/>
      <c r="BC106" s="59"/>
      <c r="BD106" s="59"/>
      <c r="BE106" s="59"/>
      <c r="BF106" s="59"/>
      <c r="BG106" s="59"/>
      <c r="BH106" s="59"/>
      <c r="BI106" s="59"/>
      <c r="BJ106" s="59"/>
    </row>
    <row r="107" spans="1:62" x14ac:dyDescent="0.2">
      <c r="A107" s="189"/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59"/>
      <c r="AK107" s="59"/>
      <c r="AL107" s="59"/>
      <c r="AM107" s="59"/>
      <c r="AN107" s="59"/>
      <c r="AO107" s="59"/>
      <c r="AP107" s="59"/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  <c r="BA107" s="59"/>
      <c r="BB107" s="59"/>
      <c r="BC107" s="59"/>
      <c r="BD107" s="59"/>
      <c r="BE107" s="59"/>
      <c r="BF107" s="59"/>
      <c r="BG107" s="59"/>
      <c r="BH107" s="59"/>
      <c r="BI107" s="59"/>
      <c r="BJ107" s="59"/>
    </row>
    <row r="108" spans="1:62" x14ac:dyDescent="0.2">
      <c r="A108" s="189"/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  <c r="AH108" s="59"/>
      <c r="AI108" s="59"/>
      <c r="AJ108" s="59"/>
      <c r="AK108" s="59"/>
      <c r="AL108" s="59"/>
      <c r="AM108" s="59"/>
      <c r="AN108" s="59"/>
      <c r="AO108" s="59"/>
      <c r="AP108" s="59"/>
      <c r="AQ108" s="59"/>
      <c r="AR108" s="59"/>
      <c r="AS108" s="59"/>
      <c r="AT108" s="59"/>
      <c r="AU108" s="59"/>
      <c r="AV108" s="59"/>
      <c r="AW108" s="59"/>
      <c r="AX108" s="59"/>
      <c r="AY108" s="59"/>
      <c r="AZ108" s="59"/>
      <c r="BA108" s="59"/>
      <c r="BB108" s="59"/>
      <c r="BC108" s="59"/>
      <c r="BD108" s="59"/>
      <c r="BE108" s="59"/>
      <c r="BF108" s="59"/>
      <c r="BG108" s="59"/>
      <c r="BH108" s="59"/>
      <c r="BI108" s="59"/>
      <c r="BJ108" s="59"/>
    </row>
    <row r="109" spans="1:62" x14ac:dyDescent="0.2">
      <c r="A109" s="189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  <c r="AH109" s="59"/>
      <c r="AI109" s="59"/>
      <c r="AJ109" s="59"/>
      <c r="AK109" s="59"/>
      <c r="AL109" s="59"/>
      <c r="AM109" s="59"/>
      <c r="AN109" s="59"/>
      <c r="AO109" s="59"/>
      <c r="AP109" s="59"/>
      <c r="AQ109" s="59"/>
      <c r="AR109" s="59"/>
      <c r="AS109" s="59"/>
      <c r="AT109" s="59"/>
      <c r="AU109" s="59"/>
      <c r="AV109" s="59"/>
      <c r="AW109" s="59"/>
      <c r="AX109" s="59"/>
      <c r="AY109" s="59"/>
      <c r="AZ109" s="59"/>
      <c r="BA109" s="59"/>
      <c r="BB109" s="59"/>
      <c r="BC109" s="59"/>
      <c r="BD109" s="59"/>
      <c r="BE109" s="59"/>
      <c r="BF109" s="59"/>
      <c r="BG109" s="59"/>
      <c r="BH109" s="59"/>
      <c r="BI109" s="59"/>
      <c r="BJ109" s="59"/>
    </row>
    <row r="110" spans="1:62" x14ac:dyDescent="0.2">
      <c r="A110" s="189"/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59"/>
      <c r="AK110" s="59"/>
      <c r="AL110" s="59"/>
      <c r="AM110" s="59"/>
      <c r="AN110" s="59"/>
      <c r="AO110" s="59"/>
      <c r="AP110" s="59"/>
      <c r="AQ110" s="59"/>
      <c r="AR110" s="59"/>
      <c r="AS110" s="59"/>
      <c r="AT110" s="59"/>
      <c r="AU110" s="59"/>
      <c r="AV110" s="59"/>
      <c r="AW110" s="59"/>
      <c r="AX110" s="59"/>
      <c r="AY110" s="59"/>
      <c r="AZ110" s="59"/>
      <c r="BA110" s="59"/>
      <c r="BB110" s="59"/>
      <c r="BC110" s="59"/>
      <c r="BD110" s="59"/>
      <c r="BE110" s="59"/>
      <c r="BF110" s="59"/>
      <c r="BG110" s="59"/>
      <c r="BH110" s="59"/>
      <c r="BI110" s="59"/>
      <c r="BJ110" s="59"/>
    </row>
    <row r="111" spans="1:62" x14ac:dyDescent="0.2">
      <c r="A111" s="189"/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59"/>
      <c r="AK111" s="59"/>
      <c r="AL111" s="59"/>
      <c r="AM111" s="59"/>
      <c r="AN111" s="59"/>
      <c r="AO111" s="59"/>
      <c r="AP111" s="59"/>
      <c r="AQ111" s="59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9"/>
      <c r="BC111" s="59"/>
      <c r="BD111" s="59"/>
      <c r="BE111" s="59"/>
      <c r="BF111" s="59"/>
      <c r="BG111" s="59"/>
      <c r="BH111" s="59"/>
      <c r="BI111" s="59"/>
      <c r="BJ111" s="59"/>
    </row>
    <row r="112" spans="1:62" x14ac:dyDescent="0.2">
      <c r="A112" s="189"/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59"/>
      <c r="AM112" s="59"/>
      <c r="AN112" s="59"/>
      <c r="AO112" s="59"/>
      <c r="AP112" s="59"/>
      <c r="AQ112" s="59"/>
      <c r="AR112" s="59"/>
      <c r="AS112" s="59"/>
      <c r="AT112" s="59"/>
      <c r="AU112" s="59"/>
      <c r="AV112" s="59"/>
      <c r="AW112" s="59"/>
      <c r="AX112" s="59"/>
      <c r="AY112" s="59"/>
      <c r="AZ112" s="59"/>
      <c r="BA112" s="59"/>
      <c r="BB112" s="59"/>
      <c r="BC112" s="59"/>
      <c r="BD112" s="59"/>
      <c r="BE112" s="59"/>
      <c r="BF112" s="59"/>
      <c r="BG112" s="59"/>
      <c r="BH112" s="59"/>
      <c r="BI112" s="59"/>
      <c r="BJ112" s="59"/>
    </row>
    <row r="113" spans="1:62" x14ac:dyDescent="0.2">
      <c r="A113" s="189"/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  <c r="AN113" s="59"/>
      <c r="AO113" s="59"/>
      <c r="AP113" s="59"/>
      <c r="AQ113" s="59"/>
      <c r="AR113" s="59"/>
      <c r="AS113" s="59"/>
      <c r="AT113" s="59"/>
      <c r="AU113" s="59"/>
      <c r="AV113" s="59"/>
      <c r="AW113" s="59"/>
      <c r="AX113" s="59"/>
      <c r="AY113" s="59"/>
      <c r="AZ113" s="59"/>
      <c r="BA113" s="59"/>
      <c r="BB113" s="59"/>
      <c r="BC113" s="59"/>
      <c r="BD113" s="59"/>
      <c r="BE113" s="59"/>
      <c r="BF113" s="59"/>
      <c r="BG113" s="59"/>
      <c r="BH113" s="59"/>
      <c r="BI113" s="59"/>
      <c r="BJ113" s="59"/>
    </row>
    <row r="114" spans="1:62" x14ac:dyDescent="0.2">
      <c r="A114" s="189"/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  <c r="AH114" s="59"/>
      <c r="AI114" s="59"/>
      <c r="AJ114" s="59"/>
      <c r="AK114" s="59"/>
      <c r="AL114" s="59"/>
      <c r="AM114" s="59"/>
      <c r="AN114" s="59"/>
      <c r="AO114" s="59"/>
      <c r="AP114" s="59"/>
      <c r="AQ114" s="59"/>
      <c r="AR114" s="59"/>
      <c r="AS114" s="59"/>
      <c r="AT114" s="59"/>
      <c r="AU114" s="59"/>
      <c r="AV114" s="59"/>
      <c r="AW114" s="59"/>
      <c r="AX114" s="59"/>
      <c r="AY114" s="59"/>
      <c r="AZ114" s="59"/>
      <c r="BA114" s="59"/>
      <c r="BB114" s="59"/>
      <c r="BC114" s="59"/>
      <c r="BD114" s="59"/>
      <c r="BE114" s="59"/>
      <c r="BF114" s="59"/>
      <c r="BG114" s="59"/>
      <c r="BH114" s="59"/>
      <c r="BI114" s="59"/>
      <c r="BJ114" s="59"/>
    </row>
    <row r="115" spans="1:62" x14ac:dyDescent="0.2">
      <c r="A115" s="189"/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  <c r="AH115" s="59"/>
      <c r="AI115" s="59"/>
      <c r="AJ115" s="59"/>
      <c r="AK115" s="59"/>
      <c r="AL115" s="59"/>
      <c r="AM115" s="59"/>
      <c r="AN115" s="59"/>
      <c r="AO115" s="59"/>
      <c r="AP115" s="59"/>
      <c r="AQ115" s="59"/>
      <c r="AR115" s="59"/>
      <c r="AS115" s="59"/>
      <c r="AT115" s="59"/>
      <c r="AU115" s="59"/>
      <c r="AV115" s="59"/>
      <c r="AW115" s="59"/>
      <c r="AX115" s="59"/>
      <c r="AY115" s="59"/>
      <c r="AZ115" s="59"/>
      <c r="BA115" s="59"/>
      <c r="BB115" s="59"/>
      <c r="BC115" s="59"/>
      <c r="BD115" s="59"/>
      <c r="BE115" s="59"/>
      <c r="BF115" s="59"/>
      <c r="BG115" s="59"/>
      <c r="BH115" s="59"/>
      <c r="BI115" s="59"/>
      <c r="BJ115" s="59"/>
    </row>
    <row r="116" spans="1:62" x14ac:dyDescent="0.2">
      <c r="A116" s="189"/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59"/>
      <c r="AB116" s="59"/>
      <c r="AC116" s="59"/>
      <c r="AD116" s="59"/>
      <c r="AE116" s="59"/>
      <c r="AF116" s="59"/>
      <c r="AG116" s="59"/>
      <c r="AH116" s="59"/>
      <c r="AI116" s="59"/>
      <c r="AJ116" s="59"/>
      <c r="AK116" s="59"/>
      <c r="AL116" s="59"/>
      <c r="AM116" s="59"/>
      <c r="AN116" s="59"/>
      <c r="AO116" s="59"/>
      <c r="AP116" s="59"/>
      <c r="AQ116" s="59"/>
      <c r="AR116" s="59"/>
      <c r="AS116" s="59"/>
      <c r="AT116" s="59"/>
      <c r="AU116" s="59"/>
      <c r="AV116" s="59"/>
      <c r="AW116" s="59"/>
      <c r="AX116" s="59"/>
      <c r="AY116" s="59"/>
      <c r="AZ116" s="59"/>
      <c r="BA116" s="59"/>
      <c r="BB116" s="59"/>
      <c r="BC116" s="59"/>
      <c r="BD116" s="59"/>
      <c r="BE116" s="59"/>
      <c r="BF116" s="59"/>
      <c r="BG116" s="59"/>
      <c r="BH116" s="59"/>
      <c r="BI116" s="59"/>
      <c r="BJ116" s="59"/>
    </row>
    <row r="117" spans="1:62" x14ac:dyDescent="0.2">
      <c r="A117" s="189"/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  <c r="AA117" s="59"/>
      <c r="AB117" s="59"/>
      <c r="AC117" s="59"/>
      <c r="AD117" s="59"/>
      <c r="AE117" s="59"/>
      <c r="AF117" s="59"/>
      <c r="AG117" s="59"/>
      <c r="AH117" s="59"/>
      <c r="AI117" s="59"/>
      <c r="AJ117" s="59"/>
      <c r="AK117" s="59"/>
      <c r="AL117" s="59"/>
      <c r="AM117" s="59"/>
      <c r="AN117" s="59"/>
      <c r="AO117" s="59"/>
      <c r="AP117" s="59"/>
      <c r="AQ117" s="59"/>
      <c r="AR117" s="59"/>
      <c r="AS117" s="59"/>
      <c r="AT117" s="59"/>
      <c r="AU117" s="59"/>
      <c r="AV117" s="59"/>
      <c r="AW117" s="59"/>
      <c r="AX117" s="59"/>
      <c r="AY117" s="59"/>
      <c r="AZ117" s="59"/>
      <c r="BA117" s="59"/>
      <c r="BB117" s="59"/>
      <c r="BC117" s="59"/>
      <c r="BD117" s="59"/>
      <c r="BE117" s="59"/>
      <c r="BF117" s="59"/>
      <c r="BG117" s="59"/>
      <c r="BH117" s="59"/>
      <c r="BI117" s="59"/>
      <c r="BJ117" s="59"/>
    </row>
    <row r="118" spans="1:62" x14ac:dyDescent="0.2">
      <c r="A118" s="189"/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  <c r="AH118" s="59"/>
      <c r="AI118" s="59"/>
      <c r="AJ118" s="59"/>
      <c r="AK118" s="59"/>
      <c r="AL118" s="59"/>
      <c r="AM118" s="59"/>
      <c r="AN118" s="59"/>
      <c r="AO118" s="59"/>
      <c r="AP118" s="59"/>
      <c r="AQ118" s="59"/>
      <c r="AR118" s="59"/>
      <c r="AS118" s="59"/>
      <c r="AT118" s="59"/>
      <c r="AU118" s="59"/>
      <c r="AV118" s="59"/>
      <c r="AW118" s="59"/>
      <c r="AX118" s="59"/>
      <c r="AY118" s="59"/>
      <c r="AZ118" s="59"/>
      <c r="BA118" s="59"/>
      <c r="BB118" s="59"/>
      <c r="BC118" s="59"/>
      <c r="BD118" s="59"/>
      <c r="BE118" s="59"/>
      <c r="BF118" s="59"/>
      <c r="BG118" s="59"/>
      <c r="BH118" s="59"/>
      <c r="BI118" s="59"/>
      <c r="BJ118" s="59"/>
    </row>
    <row r="119" spans="1:62" x14ac:dyDescent="0.2">
      <c r="A119" s="189"/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  <c r="AA119" s="59"/>
      <c r="AB119" s="59"/>
      <c r="AC119" s="59"/>
      <c r="AD119" s="59"/>
      <c r="AE119" s="59"/>
      <c r="AF119" s="59"/>
      <c r="AG119" s="59"/>
      <c r="AH119" s="59"/>
      <c r="AI119" s="59"/>
      <c r="AJ119" s="59"/>
      <c r="AK119" s="59"/>
      <c r="AL119" s="59"/>
      <c r="AM119" s="59"/>
      <c r="AN119" s="59"/>
      <c r="AO119" s="59"/>
      <c r="AP119" s="59"/>
      <c r="AQ119" s="59"/>
      <c r="AR119" s="59"/>
      <c r="AS119" s="59"/>
      <c r="AT119" s="59"/>
      <c r="AU119" s="59"/>
      <c r="AV119" s="59"/>
      <c r="AW119" s="59"/>
      <c r="AX119" s="59"/>
      <c r="AY119" s="59"/>
      <c r="AZ119" s="59"/>
      <c r="BA119" s="59"/>
      <c r="BB119" s="59"/>
      <c r="BC119" s="59"/>
      <c r="BD119" s="59"/>
      <c r="BE119" s="59"/>
      <c r="BF119" s="59"/>
      <c r="BG119" s="59"/>
      <c r="BH119" s="59"/>
      <c r="BI119" s="59"/>
      <c r="BJ119" s="59"/>
    </row>
    <row r="120" spans="1:62" x14ac:dyDescent="0.2">
      <c r="A120" s="189"/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  <c r="AG120" s="59"/>
      <c r="AH120" s="59"/>
      <c r="AI120" s="59"/>
      <c r="AJ120" s="59"/>
      <c r="AK120" s="59"/>
      <c r="AL120" s="59"/>
      <c r="AM120" s="59"/>
      <c r="AN120" s="59"/>
      <c r="AO120" s="59"/>
      <c r="AP120" s="59"/>
      <c r="AQ120" s="59"/>
      <c r="AR120" s="59"/>
      <c r="AS120" s="59"/>
      <c r="AT120" s="59"/>
      <c r="AU120" s="59"/>
      <c r="AV120" s="59"/>
      <c r="AW120" s="59"/>
      <c r="AX120" s="59"/>
      <c r="AY120" s="59"/>
      <c r="AZ120" s="59"/>
      <c r="BA120" s="59"/>
      <c r="BB120" s="59"/>
      <c r="BC120" s="59"/>
      <c r="BD120" s="59"/>
      <c r="BE120" s="59"/>
      <c r="BF120" s="59"/>
      <c r="BG120" s="59"/>
      <c r="BH120" s="59"/>
      <c r="BI120" s="59"/>
      <c r="BJ120" s="59"/>
    </row>
    <row r="121" spans="1:62" x14ac:dyDescent="0.2">
      <c r="A121" s="189"/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  <c r="AB121" s="59"/>
      <c r="AC121" s="59"/>
      <c r="AD121" s="59"/>
      <c r="AE121" s="59"/>
      <c r="AF121" s="59"/>
      <c r="AG121" s="59"/>
      <c r="AH121" s="59"/>
      <c r="AI121" s="59"/>
      <c r="AJ121" s="59"/>
      <c r="AK121" s="59"/>
      <c r="AL121" s="59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59"/>
      <c r="AZ121" s="59"/>
      <c r="BA121" s="59"/>
      <c r="BB121" s="59"/>
      <c r="BC121" s="59"/>
      <c r="BD121" s="59"/>
      <c r="BE121" s="59"/>
      <c r="BF121" s="59"/>
      <c r="BG121" s="59"/>
      <c r="BH121" s="59"/>
      <c r="BI121" s="59"/>
      <c r="BJ121" s="59"/>
    </row>
    <row r="122" spans="1:62" x14ac:dyDescent="0.2">
      <c r="A122" s="189"/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  <c r="AG122" s="59"/>
      <c r="AH122" s="59"/>
      <c r="AI122" s="59"/>
      <c r="AJ122" s="59"/>
      <c r="AK122" s="59"/>
      <c r="AL122" s="59"/>
      <c r="AM122" s="59"/>
      <c r="AN122" s="59"/>
      <c r="AO122" s="59"/>
      <c r="AP122" s="59"/>
      <c r="AQ122" s="59"/>
      <c r="AR122" s="59"/>
      <c r="AS122" s="59"/>
      <c r="AT122" s="59"/>
      <c r="AU122" s="59"/>
      <c r="AV122" s="59"/>
      <c r="AW122" s="59"/>
      <c r="AX122" s="59"/>
      <c r="AY122" s="59"/>
      <c r="AZ122" s="59"/>
      <c r="BA122" s="59"/>
      <c r="BB122" s="59"/>
      <c r="BC122" s="59"/>
      <c r="BD122" s="59"/>
      <c r="BE122" s="59"/>
      <c r="BF122" s="59"/>
      <c r="BG122" s="59"/>
      <c r="BH122" s="59"/>
      <c r="BI122" s="59"/>
      <c r="BJ122" s="59"/>
    </row>
    <row r="123" spans="1:62" x14ac:dyDescent="0.2">
      <c r="A123" s="189"/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  <c r="AE123" s="59"/>
      <c r="AF123" s="59"/>
      <c r="AG123" s="59"/>
      <c r="AH123" s="59"/>
      <c r="AI123" s="59"/>
      <c r="AJ123" s="59"/>
      <c r="AK123" s="59"/>
      <c r="AL123" s="59"/>
      <c r="AM123" s="59"/>
      <c r="AN123" s="59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59"/>
      <c r="AZ123" s="59"/>
      <c r="BA123" s="59"/>
      <c r="BB123" s="59"/>
      <c r="BC123" s="59"/>
      <c r="BD123" s="59"/>
      <c r="BE123" s="59"/>
      <c r="BF123" s="59"/>
      <c r="BG123" s="59"/>
      <c r="BH123" s="59"/>
      <c r="BI123" s="59"/>
      <c r="BJ123" s="59"/>
    </row>
    <row r="124" spans="1:62" x14ac:dyDescent="0.2">
      <c r="A124" s="189"/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59"/>
      <c r="AH124" s="59"/>
      <c r="AI124" s="59"/>
      <c r="AJ124" s="59"/>
      <c r="AK124" s="59"/>
      <c r="AL124" s="59"/>
      <c r="AM124" s="59"/>
      <c r="AN124" s="59"/>
      <c r="AO124" s="59"/>
      <c r="AP124" s="59"/>
      <c r="AQ124" s="59"/>
      <c r="AR124" s="59"/>
      <c r="AS124" s="59"/>
      <c r="AT124" s="59"/>
      <c r="AU124" s="59"/>
      <c r="AV124" s="59"/>
      <c r="AW124" s="59"/>
      <c r="AX124" s="59"/>
      <c r="AY124" s="59"/>
      <c r="AZ124" s="59"/>
      <c r="BA124" s="59"/>
      <c r="BB124" s="59"/>
      <c r="BC124" s="59"/>
      <c r="BD124" s="59"/>
      <c r="BE124" s="59"/>
      <c r="BF124" s="59"/>
      <c r="BG124" s="59"/>
      <c r="BH124" s="59"/>
      <c r="BI124" s="59"/>
      <c r="BJ124" s="59"/>
    </row>
    <row r="125" spans="1:62" x14ac:dyDescent="0.2">
      <c r="A125" s="189"/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59"/>
      <c r="AH125" s="59"/>
      <c r="AI125" s="59"/>
      <c r="AJ125" s="59"/>
      <c r="AK125" s="59"/>
      <c r="AL125" s="59"/>
      <c r="AM125" s="59"/>
      <c r="AN125" s="59"/>
      <c r="AO125" s="59"/>
      <c r="AP125" s="59"/>
      <c r="AQ125" s="59"/>
      <c r="AR125" s="59"/>
      <c r="AS125" s="59"/>
      <c r="AT125" s="59"/>
      <c r="AU125" s="59"/>
      <c r="AV125" s="59"/>
      <c r="AW125" s="59"/>
      <c r="AX125" s="59"/>
      <c r="AY125" s="59"/>
      <c r="AZ125" s="59"/>
      <c r="BA125" s="59"/>
      <c r="BB125" s="59"/>
      <c r="BC125" s="59"/>
      <c r="BD125" s="59"/>
      <c r="BE125" s="59"/>
      <c r="BF125" s="59"/>
      <c r="BG125" s="59"/>
      <c r="BH125" s="59"/>
      <c r="BI125" s="59"/>
      <c r="BJ125" s="59"/>
    </row>
    <row r="126" spans="1:62" x14ac:dyDescent="0.2">
      <c r="A126" s="189"/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  <c r="AH126" s="59"/>
      <c r="AI126" s="59"/>
      <c r="AJ126" s="59"/>
      <c r="AK126" s="59"/>
      <c r="AL126" s="59"/>
      <c r="AM126" s="59"/>
      <c r="AN126" s="59"/>
      <c r="AO126" s="59"/>
      <c r="AP126" s="59"/>
      <c r="AQ126" s="59"/>
      <c r="AR126" s="59"/>
      <c r="AS126" s="59"/>
      <c r="AT126" s="59"/>
      <c r="AU126" s="59"/>
      <c r="AV126" s="59"/>
      <c r="AW126" s="59"/>
      <c r="AX126" s="59"/>
      <c r="AY126" s="59"/>
      <c r="AZ126" s="59"/>
      <c r="BA126" s="59"/>
      <c r="BB126" s="59"/>
      <c r="BC126" s="59"/>
      <c r="BD126" s="59"/>
      <c r="BE126" s="59"/>
      <c r="BF126" s="59"/>
      <c r="BG126" s="59"/>
      <c r="BH126" s="59"/>
      <c r="BI126" s="59"/>
      <c r="BJ126" s="59"/>
    </row>
    <row r="127" spans="1:62" x14ac:dyDescent="0.2">
      <c r="A127" s="189"/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  <c r="AG127" s="59"/>
      <c r="AH127" s="59"/>
      <c r="AI127" s="59"/>
      <c r="AJ127" s="59"/>
      <c r="AK127" s="59"/>
      <c r="AL127" s="59"/>
      <c r="AM127" s="59"/>
      <c r="AN127" s="59"/>
      <c r="AO127" s="59"/>
      <c r="AP127" s="59"/>
      <c r="AQ127" s="59"/>
      <c r="AR127" s="59"/>
      <c r="AS127" s="59"/>
      <c r="AT127" s="59"/>
      <c r="AU127" s="59"/>
      <c r="AV127" s="59"/>
      <c r="AW127" s="59"/>
      <c r="AX127" s="59"/>
      <c r="AY127" s="59"/>
      <c r="AZ127" s="59"/>
      <c r="BA127" s="59"/>
      <c r="BB127" s="59"/>
      <c r="BC127" s="59"/>
      <c r="BD127" s="59"/>
      <c r="BE127" s="59"/>
      <c r="BF127" s="59"/>
      <c r="BG127" s="59"/>
      <c r="BH127" s="59"/>
      <c r="BI127" s="59"/>
      <c r="BJ127" s="59"/>
    </row>
    <row r="128" spans="1:62" x14ac:dyDescent="0.2">
      <c r="A128" s="189"/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  <c r="AG128" s="59"/>
      <c r="AH128" s="59"/>
      <c r="AI128" s="59"/>
      <c r="AJ128" s="59"/>
      <c r="AK128" s="59"/>
      <c r="AL128" s="59"/>
      <c r="AM128" s="59"/>
      <c r="AN128" s="59"/>
      <c r="AO128" s="59"/>
      <c r="AP128" s="59"/>
      <c r="AQ128" s="59"/>
      <c r="AR128" s="59"/>
      <c r="AS128" s="59"/>
      <c r="AT128" s="59"/>
      <c r="AU128" s="59"/>
      <c r="AV128" s="59"/>
      <c r="AW128" s="59"/>
      <c r="AX128" s="59"/>
      <c r="AY128" s="59"/>
      <c r="AZ128" s="59"/>
      <c r="BA128" s="59"/>
      <c r="BB128" s="59"/>
      <c r="BC128" s="59"/>
      <c r="BD128" s="59"/>
      <c r="BE128" s="59"/>
      <c r="BF128" s="59"/>
      <c r="BG128" s="59"/>
      <c r="BH128" s="59"/>
      <c r="BI128" s="59"/>
      <c r="BJ128" s="59"/>
    </row>
    <row r="129" spans="1:62" x14ac:dyDescent="0.2">
      <c r="A129" s="189"/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  <c r="AE129" s="59"/>
      <c r="AF129" s="59"/>
      <c r="AG129" s="59"/>
      <c r="AH129" s="59"/>
      <c r="AI129" s="59"/>
      <c r="AJ129" s="59"/>
      <c r="AK129" s="59"/>
      <c r="AL129" s="59"/>
      <c r="AM129" s="59"/>
      <c r="AN129" s="59"/>
      <c r="AO129" s="59"/>
      <c r="AP129" s="59"/>
      <c r="AQ129" s="59"/>
      <c r="AR129" s="59"/>
      <c r="AS129" s="59"/>
      <c r="AT129" s="59"/>
      <c r="AU129" s="59"/>
      <c r="AV129" s="59"/>
      <c r="AW129" s="59"/>
      <c r="AX129" s="59"/>
      <c r="AY129" s="59"/>
      <c r="AZ129" s="59"/>
      <c r="BA129" s="59"/>
      <c r="BB129" s="59"/>
      <c r="BC129" s="59"/>
      <c r="BD129" s="59"/>
      <c r="BE129" s="59"/>
      <c r="BF129" s="59"/>
      <c r="BG129" s="59"/>
      <c r="BH129" s="59"/>
      <c r="BI129" s="59"/>
      <c r="BJ129" s="59"/>
    </row>
    <row r="130" spans="1:62" x14ac:dyDescent="0.2">
      <c r="A130" s="189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  <c r="AA130" s="59"/>
      <c r="AB130" s="59"/>
      <c r="AC130" s="59"/>
      <c r="AD130" s="59"/>
      <c r="AE130" s="59"/>
      <c r="AF130" s="59"/>
      <c r="AG130" s="59"/>
      <c r="AH130" s="59"/>
      <c r="AI130" s="59"/>
      <c r="AJ130" s="59"/>
      <c r="AK130" s="59"/>
      <c r="AL130" s="59"/>
      <c r="AM130" s="59"/>
      <c r="AN130" s="59"/>
      <c r="AO130" s="59"/>
      <c r="AP130" s="59"/>
      <c r="AQ130" s="59"/>
      <c r="AR130" s="59"/>
      <c r="AS130" s="59"/>
      <c r="AT130" s="59"/>
      <c r="AU130" s="59"/>
      <c r="AV130" s="59"/>
      <c r="AW130" s="59"/>
      <c r="AX130" s="59"/>
      <c r="AY130" s="59"/>
      <c r="AZ130" s="59"/>
      <c r="BA130" s="59"/>
      <c r="BB130" s="59"/>
      <c r="BC130" s="59"/>
      <c r="BD130" s="59"/>
      <c r="BE130" s="59"/>
      <c r="BF130" s="59"/>
      <c r="BG130" s="59"/>
      <c r="BH130" s="59"/>
      <c r="BI130" s="59"/>
      <c r="BJ130" s="59"/>
    </row>
    <row r="131" spans="1:62" x14ac:dyDescent="0.2">
      <c r="A131" s="189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  <c r="AA131" s="59"/>
      <c r="AB131" s="59"/>
      <c r="AC131" s="59"/>
      <c r="AD131" s="59"/>
      <c r="AE131" s="59"/>
      <c r="AF131" s="59"/>
      <c r="AG131" s="59"/>
      <c r="AH131" s="59"/>
      <c r="AI131" s="59"/>
      <c r="AJ131" s="59"/>
      <c r="AK131" s="59"/>
      <c r="AL131" s="59"/>
      <c r="AM131" s="59"/>
      <c r="AN131" s="59"/>
      <c r="AO131" s="59"/>
      <c r="AP131" s="59"/>
      <c r="AQ131" s="59"/>
      <c r="AR131" s="59"/>
      <c r="AS131" s="59"/>
      <c r="AT131" s="59"/>
      <c r="AU131" s="59"/>
      <c r="AV131" s="59"/>
      <c r="AW131" s="59"/>
      <c r="AX131" s="59"/>
      <c r="AY131" s="59"/>
      <c r="AZ131" s="59"/>
      <c r="BA131" s="59"/>
      <c r="BB131" s="59"/>
      <c r="BC131" s="59"/>
      <c r="BD131" s="59"/>
      <c r="BE131" s="59"/>
      <c r="BF131" s="59"/>
      <c r="BG131" s="59"/>
      <c r="BH131" s="59"/>
      <c r="BI131" s="59"/>
      <c r="BJ131" s="59"/>
    </row>
    <row r="132" spans="1:62" x14ac:dyDescent="0.2">
      <c r="A132" s="189"/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G132" s="59"/>
      <c r="AH132" s="59"/>
      <c r="AI132" s="59"/>
      <c r="AJ132" s="59"/>
      <c r="AK132" s="59"/>
      <c r="AL132" s="59"/>
      <c r="AM132" s="59"/>
      <c r="AN132" s="59"/>
      <c r="AO132" s="59"/>
      <c r="AP132" s="59"/>
      <c r="AQ132" s="59"/>
      <c r="AR132" s="59"/>
      <c r="AS132" s="59"/>
      <c r="AT132" s="59"/>
      <c r="AU132" s="59"/>
      <c r="AV132" s="59"/>
      <c r="AW132" s="59"/>
      <c r="AX132" s="59"/>
      <c r="AY132" s="59"/>
      <c r="AZ132" s="59"/>
      <c r="BA132" s="59"/>
      <c r="BB132" s="59"/>
      <c r="BC132" s="59"/>
      <c r="BD132" s="59"/>
      <c r="BE132" s="59"/>
      <c r="BF132" s="59"/>
      <c r="BG132" s="59"/>
      <c r="BH132" s="59"/>
      <c r="BI132" s="59"/>
      <c r="BJ132" s="59"/>
    </row>
    <row r="133" spans="1:62" x14ac:dyDescent="0.2">
      <c r="A133" s="189"/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  <c r="AA133" s="59"/>
      <c r="AB133" s="59"/>
      <c r="AC133" s="59"/>
      <c r="AD133" s="59"/>
      <c r="AE133" s="59"/>
      <c r="AF133" s="59"/>
      <c r="AG133" s="59"/>
      <c r="AH133" s="59"/>
      <c r="AI133" s="59"/>
      <c r="AJ133" s="59"/>
      <c r="AK133" s="59"/>
      <c r="AL133" s="59"/>
      <c r="AM133" s="59"/>
      <c r="AN133" s="59"/>
      <c r="AO133" s="59"/>
      <c r="AP133" s="59"/>
      <c r="AQ133" s="59"/>
      <c r="AR133" s="59"/>
      <c r="AS133" s="59"/>
      <c r="AT133" s="59"/>
      <c r="AU133" s="59"/>
      <c r="AV133" s="59"/>
      <c r="AW133" s="59"/>
      <c r="AX133" s="59"/>
      <c r="AY133" s="59"/>
      <c r="AZ133" s="59"/>
      <c r="BA133" s="59"/>
      <c r="BB133" s="59"/>
      <c r="BC133" s="59"/>
      <c r="BD133" s="59"/>
      <c r="BE133" s="59"/>
      <c r="BF133" s="59"/>
      <c r="BG133" s="59"/>
      <c r="BH133" s="59"/>
      <c r="BI133" s="59"/>
      <c r="BJ133" s="59"/>
    </row>
    <row r="134" spans="1:62" x14ac:dyDescent="0.2">
      <c r="A134" s="189"/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  <c r="AA134" s="59"/>
      <c r="AB134" s="59"/>
      <c r="AC134" s="59"/>
      <c r="AD134" s="59"/>
      <c r="AE134" s="59"/>
      <c r="AF134" s="59"/>
      <c r="AG134" s="59"/>
      <c r="AH134" s="59"/>
      <c r="AI134" s="59"/>
      <c r="AJ134" s="59"/>
      <c r="AK134" s="59"/>
      <c r="AL134" s="59"/>
      <c r="AM134" s="59"/>
      <c r="AN134" s="59"/>
      <c r="AO134" s="59"/>
      <c r="AP134" s="59"/>
      <c r="AQ134" s="59"/>
      <c r="AR134" s="59"/>
      <c r="AS134" s="59"/>
      <c r="AT134" s="59"/>
      <c r="AU134" s="59"/>
      <c r="AV134" s="59"/>
      <c r="AW134" s="59"/>
      <c r="AX134" s="59"/>
      <c r="AY134" s="59"/>
      <c r="AZ134" s="59"/>
      <c r="BA134" s="59"/>
      <c r="BB134" s="59"/>
      <c r="BC134" s="59"/>
      <c r="BD134" s="59"/>
      <c r="BE134" s="59"/>
      <c r="BF134" s="59"/>
      <c r="BG134" s="59"/>
      <c r="BH134" s="59"/>
      <c r="BI134" s="59"/>
      <c r="BJ134" s="59"/>
    </row>
    <row r="135" spans="1:62" x14ac:dyDescent="0.2">
      <c r="A135" s="189"/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  <c r="AA135" s="59"/>
      <c r="AB135" s="59"/>
      <c r="AC135" s="59"/>
      <c r="AD135" s="59"/>
      <c r="AE135" s="59"/>
      <c r="AF135" s="59"/>
      <c r="AG135" s="59"/>
      <c r="AH135" s="59"/>
      <c r="AI135" s="59"/>
      <c r="AJ135" s="59"/>
      <c r="AK135" s="59"/>
      <c r="AL135" s="59"/>
      <c r="AM135" s="59"/>
      <c r="AN135" s="59"/>
      <c r="AO135" s="59"/>
      <c r="AP135" s="59"/>
      <c r="AQ135" s="59"/>
      <c r="AR135" s="59"/>
      <c r="AS135" s="59"/>
      <c r="AT135" s="59"/>
      <c r="AU135" s="59"/>
      <c r="AV135" s="59"/>
      <c r="AW135" s="59"/>
      <c r="AX135" s="59"/>
      <c r="AY135" s="59"/>
      <c r="AZ135" s="59"/>
      <c r="BA135" s="59"/>
      <c r="BB135" s="59"/>
      <c r="BC135" s="59"/>
      <c r="BD135" s="59"/>
      <c r="BE135" s="59"/>
      <c r="BF135" s="59"/>
      <c r="BG135" s="59"/>
      <c r="BH135" s="59"/>
      <c r="BI135" s="59"/>
      <c r="BJ135" s="59"/>
    </row>
    <row r="136" spans="1:62" x14ac:dyDescent="0.2">
      <c r="A136" s="189"/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  <c r="AA136" s="59"/>
      <c r="AB136" s="59"/>
      <c r="AC136" s="59"/>
      <c r="AD136" s="59"/>
      <c r="AE136" s="59"/>
      <c r="AF136" s="59"/>
      <c r="AG136" s="59"/>
      <c r="AH136" s="59"/>
      <c r="AI136" s="59"/>
      <c r="AJ136" s="59"/>
      <c r="AK136" s="59"/>
      <c r="AL136" s="59"/>
      <c r="AM136" s="59"/>
      <c r="AN136" s="59"/>
      <c r="AO136" s="59"/>
      <c r="AP136" s="59"/>
      <c r="AQ136" s="59"/>
      <c r="AR136" s="59"/>
      <c r="AS136" s="59"/>
      <c r="AT136" s="59"/>
      <c r="AU136" s="59"/>
      <c r="AV136" s="59"/>
      <c r="AW136" s="59"/>
      <c r="AX136" s="59"/>
      <c r="AY136" s="59"/>
      <c r="AZ136" s="59"/>
      <c r="BA136" s="59"/>
      <c r="BB136" s="59"/>
      <c r="BC136" s="59"/>
      <c r="BD136" s="59"/>
      <c r="BE136" s="59"/>
      <c r="BF136" s="59"/>
      <c r="BG136" s="59"/>
      <c r="BH136" s="59"/>
      <c r="BI136" s="59"/>
      <c r="BJ136" s="59"/>
    </row>
    <row r="137" spans="1:62" x14ac:dyDescent="0.2">
      <c r="A137" s="189"/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  <c r="AA137" s="59"/>
      <c r="AB137" s="59"/>
      <c r="AC137" s="59"/>
      <c r="AD137" s="59"/>
      <c r="AE137" s="59"/>
      <c r="AF137" s="59"/>
      <c r="AG137" s="59"/>
      <c r="AH137" s="59"/>
      <c r="AI137" s="59"/>
      <c r="AJ137" s="59"/>
      <c r="AK137" s="59"/>
      <c r="AL137" s="59"/>
      <c r="AM137" s="59"/>
      <c r="AN137" s="59"/>
      <c r="AO137" s="59"/>
      <c r="AP137" s="59"/>
      <c r="AQ137" s="59"/>
      <c r="AR137" s="59"/>
      <c r="AS137" s="59"/>
      <c r="AT137" s="59"/>
      <c r="AU137" s="59"/>
      <c r="AV137" s="59"/>
      <c r="AW137" s="59"/>
      <c r="AX137" s="59"/>
      <c r="AY137" s="59"/>
      <c r="AZ137" s="59"/>
      <c r="BA137" s="59"/>
      <c r="BB137" s="59"/>
      <c r="BC137" s="59"/>
      <c r="BD137" s="59"/>
      <c r="BE137" s="59"/>
      <c r="BF137" s="59"/>
      <c r="BG137" s="59"/>
      <c r="BH137" s="59"/>
      <c r="BI137" s="59"/>
      <c r="BJ137" s="59"/>
    </row>
    <row r="138" spans="1:62" x14ac:dyDescent="0.2">
      <c r="A138" s="189"/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  <c r="AA138" s="59"/>
      <c r="AB138" s="59"/>
      <c r="AC138" s="59"/>
      <c r="AD138" s="59"/>
      <c r="AE138" s="59"/>
      <c r="AF138" s="59"/>
      <c r="AG138" s="59"/>
      <c r="AH138" s="59"/>
      <c r="AI138" s="59"/>
      <c r="AJ138" s="59"/>
      <c r="AK138" s="59"/>
      <c r="AL138" s="59"/>
      <c r="AM138" s="59"/>
      <c r="AN138" s="59"/>
      <c r="AO138" s="59"/>
      <c r="AP138" s="59"/>
      <c r="AQ138" s="59"/>
      <c r="AR138" s="59"/>
      <c r="AS138" s="59"/>
      <c r="AT138" s="59"/>
      <c r="AU138" s="59"/>
      <c r="AV138" s="59"/>
      <c r="AW138" s="59"/>
      <c r="AX138" s="59"/>
      <c r="AY138" s="59"/>
      <c r="AZ138" s="59"/>
      <c r="BA138" s="59"/>
      <c r="BB138" s="59"/>
      <c r="BC138" s="59"/>
      <c r="BD138" s="59"/>
      <c r="BE138" s="59"/>
      <c r="BF138" s="59"/>
      <c r="BG138" s="59"/>
      <c r="BH138" s="59"/>
      <c r="BI138" s="59"/>
      <c r="BJ138" s="59"/>
    </row>
    <row r="139" spans="1:62" x14ac:dyDescent="0.2">
      <c r="A139" s="189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  <c r="AA139" s="59"/>
      <c r="AB139" s="59"/>
      <c r="AC139" s="59"/>
      <c r="AD139" s="59"/>
      <c r="AE139" s="59"/>
      <c r="AF139" s="59"/>
      <c r="AG139" s="59"/>
      <c r="AH139" s="59"/>
      <c r="AI139" s="59"/>
      <c r="AJ139" s="59"/>
      <c r="AK139" s="59"/>
      <c r="AL139" s="59"/>
      <c r="AM139" s="59"/>
      <c r="AN139" s="59"/>
      <c r="AO139" s="59"/>
      <c r="AP139" s="59"/>
      <c r="AQ139" s="59"/>
      <c r="AR139" s="59"/>
      <c r="AS139" s="59"/>
      <c r="AT139" s="59"/>
      <c r="AU139" s="59"/>
      <c r="AV139" s="59"/>
      <c r="AW139" s="59"/>
      <c r="AX139" s="59"/>
      <c r="AY139" s="59"/>
      <c r="AZ139" s="59"/>
      <c r="BA139" s="59"/>
      <c r="BB139" s="59"/>
      <c r="BC139" s="59"/>
      <c r="BD139" s="59"/>
      <c r="BE139" s="59"/>
      <c r="BF139" s="59"/>
      <c r="BG139" s="59"/>
      <c r="BH139" s="59"/>
      <c r="BI139" s="59"/>
      <c r="BJ139" s="59"/>
    </row>
    <row r="140" spans="1:62" x14ac:dyDescent="0.2">
      <c r="A140" s="189"/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  <c r="AA140" s="59"/>
      <c r="AB140" s="59"/>
      <c r="AC140" s="59"/>
      <c r="AD140" s="59"/>
      <c r="AE140" s="59"/>
      <c r="AF140" s="59"/>
      <c r="AG140" s="59"/>
      <c r="AH140" s="59"/>
      <c r="AI140" s="59"/>
      <c r="AJ140" s="59"/>
      <c r="AK140" s="59"/>
      <c r="AL140" s="59"/>
      <c r="AM140" s="59"/>
      <c r="AN140" s="59"/>
      <c r="AO140" s="59"/>
      <c r="AP140" s="59"/>
      <c r="AQ140" s="59"/>
      <c r="AR140" s="59"/>
      <c r="AS140" s="59"/>
      <c r="AT140" s="59"/>
      <c r="AU140" s="59"/>
      <c r="AV140" s="59"/>
      <c r="AW140" s="59"/>
      <c r="AX140" s="59"/>
      <c r="AY140" s="59"/>
      <c r="AZ140" s="59"/>
      <c r="BA140" s="59"/>
      <c r="BB140" s="59"/>
      <c r="BC140" s="59"/>
      <c r="BD140" s="59"/>
      <c r="BE140" s="59"/>
      <c r="BF140" s="59"/>
      <c r="BG140" s="59"/>
      <c r="BH140" s="59"/>
      <c r="BI140" s="59"/>
      <c r="BJ140" s="59"/>
    </row>
    <row r="141" spans="1:62" x14ac:dyDescent="0.2">
      <c r="A141" s="189"/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  <c r="AE141" s="59"/>
      <c r="AF141" s="59"/>
      <c r="AG141" s="59"/>
      <c r="AH141" s="59"/>
      <c r="AI141" s="59"/>
      <c r="AJ141" s="59"/>
      <c r="AK141" s="59"/>
      <c r="AL141" s="59"/>
      <c r="AM141" s="59"/>
      <c r="AN141" s="59"/>
      <c r="AO141" s="59"/>
      <c r="AP141" s="59"/>
      <c r="AQ141" s="59"/>
      <c r="AR141" s="59"/>
      <c r="AS141" s="59"/>
      <c r="AT141" s="59"/>
      <c r="AU141" s="59"/>
      <c r="AV141" s="59"/>
      <c r="AW141" s="59"/>
      <c r="AX141" s="59"/>
      <c r="AY141" s="59"/>
      <c r="AZ141" s="59"/>
      <c r="BA141" s="59"/>
      <c r="BB141" s="59"/>
      <c r="BC141" s="59"/>
      <c r="BD141" s="59"/>
      <c r="BE141" s="59"/>
      <c r="BF141" s="59"/>
      <c r="BG141" s="59"/>
      <c r="BH141" s="59"/>
      <c r="BI141" s="59"/>
      <c r="BJ141" s="59"/>
    </row>
    <row r="142" spans="1:62" x14ac:dyDescent="0.2">
      <c r="A142" s="189"/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  <c r="AE142" s="59"/>
      <c r="AF142" s="59"/>
      <c r="AG142" s="59"/>
      <c r="AH142" s="59"/>
      <c r="AI142" s="59"/>
      <c r="AJ142" s="59"/>
      <c r="AK142" s="59"/>
      <c r="AL142" s="59"/>
      <c r="AM142" s="59"/>
      <c r="AN142" s="59"/>
      <c r="AO142" s="59"/>
      <c r="AP142" s="59"/>
      <c r="AQ142" s="59"/>
      <c r="AR142" s="59"/>
      <c r="AS142" s="59"/>
      <c r="AT142" s="59"/>
      <c r="AU142" s="59"/>
      <c r="AV142" s="59"/>
      <c r="AW142" s="59"/>
      <c r="AX142" s="59"/>
      <c r="AY142" s="59"/>
      <c r="AZ142" s="59"/>
      <c r="BA142" s="59"/>
      <c r="BB142" s="59"/>
      <c r="BC142" s="59"/>
      <c r="BD142" s="59"/>
      <c r="BE142" s="59"/>
      <c r="BF142" s="59"/>
      <c r="BG142" s="59"/>
      <c r="BH142" s="59"/>
      <c r="BI142" s="59"/>
      <c r="BJ142" s="59"/>
    </row>
    <row r="143" spans="1:62" x14ac:dyDescent="0.2">
      <c r="A143" s="189"/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  <c r="AA143" s="59"/>
      <c r="AB143" s="59"/>
      <c r="AC143" s="59"/>
      <c r="AD143" s="59"/>
      <c r="AE143" s="59"/>
      <c r="AF143" s="59"/>
      <c r="AG143" s="59"/>
      <c r="AH143" s="59"/>
      <c r="AI143" s="59"/>
      <c r="AJ143" s="59"/>
      <c r="AK143" s="59"/>
      <c r="AL143" s="59"/>
      <c r="AM143" s="59"/>
      <c r="AN143" s="59"/>
      <c r="AO143" s="59"/>
      <c r="AP143" s="59"/>
      <c r="AQ143" s="59"/>
      <c r="AR143" s="59"/>
      <c r="AS143" s="59"/>
      <c r="AT143" s="59"/>
      <c r="AU143" s="59"/>
      <c r="AV143" s="59"/>
      <c r="AW143" s="59"/>
      <c r="AX143" s="59"/>
      <c r="AY143" s="59"/>
      <c r="AZ143" s="59"/>
      <c r="BA143" s="59"/>
      <c r="BB143" s="59"/>
      <c r="BC143" s="59"/>
      <c r="BD143" s="59"/>
      <c r="BE143" s="59"/>
      <c r="BF143" s="59"/>
      <c r="BG143" s="59"/>
      <c r="BH143" s="59"/>
      <c r="BI143" s="59"/>
      <c r="BJ143" s="59"/>
    </row>
    <row r="144" spans="1:62" x14ac:dyDescent="0.2">
      <c r="A144" s="189"/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  <c r="AE144" s="59"/>
      <c r="AF144" s="59"/>
      <c r="AG144" s="59"/>
      <c r="AH144" s="59"/>
      <c r="AI144" s="59"/>
      <c r="AJ144" s="59"/>
      <c r="AK144" s="59"/>
      <c r="AL144" s="59"/>
      <c r="AM144" s="59"/>
      <c r="AN144" s="59"/>
      <c r="AO144" s="59"/>
      <c r="AP144" s="59"/>
      <c r="AQ144" s="59"/>
      <c r="AR144" s="59"/>
      <c r="AS144" s="59"/>
      <c r="AT144" s="59"/>
      <c r="AU144" s="59"/>
      <c r="AV144" s="59"/>
      <c r="AW144" s="59"/>
      <c r="AX144" s="59"/>
      <c r="AY144" s="59"/>
      <c r="AZ144" s="59"/>
      <c r="BA144" s="59"/>
      <c r="BB144" s="59"/>
      <c r="BC144" s="59"/>
      <c r="BD144" s="59"/>
      <c r="BE144" s="59"/>
      <c r="BF144" s="59"/>
      <c r="BG144" s="59"/>
      <c r="BH144" s="59"/>
      <c r="BI144" s="59"/>
      <c r="BJ144" s="59"/>
    </row>
    <row r="145" spans="1:62" x14ac:dyDescent="0.2">
      <c r="A145" s="189"/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59"/>
      <c r="AI145" s="59"/>
      <c r="AJ145" s="59"/>
      <c r="AK145" s="59"/>
      <c r="AL145" s="59"/>
      <c r="AM145" s="59"/>
      <c r="AN145" s="59"/>
      <c r="AO145" s="59"/>
      <c r="AP145" s="59"/>
      <c r="AQ145" s="59"/>
      <c r="AR145" s="59"/>
      <c r="AS145" s="59"/>
      <c r="AT145" s="59"/>
      <c r="AU145" s="59"/>
      <c r="AV145" s="59"/>
      <c r="AW145" s="59"/>
      <c r="AX145" s="59"/>
      <c r="AY145" s="59"/>
      <c r="AZ145" s="59"/>
      <c r="BA145" s="59"/>
      <c r="BB145" s="59"/>
      <c r="BC145" s="59"/>
      <c r="BD145" s="59"/>
      <c r="BE145" s="59"/>
      <c r="BF145" s="59"/>
      <c r="BG145" s="59"/>
      <c r="BH145" s="59"/>
      <c r="BI145" s="59"/>
      <c r="BJ145" s="59"/>
    </row>
    <row r="146" spans="1:62" x14ac:dyDescent="0.2">
      <c r="A146" s="189"/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  <c r="AE146" s="59"/>
      <c r="AF146" s="59"/>
      <c r="AG146" s="59"/>
      <c r="AH146" s="59"/>
      <c r="AI146" s="59"/>
      <c r="AJ146" s="59"/>
      <c r="AK146" s="59"/>
      <c r="AL146" s="59"/>
      <c r="AM146" s="59"/>
      <c r="AN146" s="59"/>
      <c r="AO146" s="59"/>
      <c r="AP146" s="59"/>
      <c r="AQ146" s="59"/>
      <c r="AR146" s="59"/>
      <c r="AS146" s="59"/>
      <c r="AT146" s="59"/>
      <c r="AU146" s="59"/>
      <c r="AV146" s="59"/>
      <c r="AW146" s="59"/>
      <c r="AX146" s="59"/>
      <c r="AY146" s="59"/>
      <c r="AZ146" s="59"/>
      <c r="BA146" s="59"/>
      <c r="BB146" s="59"/>
      <c r="BC146" s="59"/>
      <c r="BD146" s="59"/>
      <c r="BE146" s="59"/>
      <c r="BF146" s="59"/>
      <c r="BG146" s="59"/>
      <c r="BH146" s="59"/>
      <c r="BI146" s="59"/>
      <c r="BJ146" s="59"/>
    </row>
    <row r="147" spans="1:62" x14ac:dyDescent="0.2">
      <c r="A147" s="189"/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  <c r="AE147" s="59"/>
      <c r="AF147" s="59"/>
      <c r="AG147" s="59"/>
      <c r="AH147" s="59"/>
      <c r="AI147" s="59"/>
      <c r="AJ147" s="59"/>
      <c r="AK147" s="59"/>
      <c r="AL147" s="59"/>
      <c r="AM147" s="59"/>
      <c r="AN147" s="59"/>
      <c r="AO147" s="59"/>
      <c r="AP147" s="59"/>
      <c r="AQ147" s="59"/>
      <c r="AR147" s="59"/>
      <c r="AS147" s="59"/>
      <c r="AT147" s="59"/>
      <c r="AU147" s="59"/>
      <c r="AV147" s="59"/>
      <c r="AW147" s="59"/>
      <c r="AX147" s="59"/>
      <c r="AY147" s="59"/>
      <c r="AZ147" s="59"/>
      <c r="BA147" s="59"/>
      <c r="BB147" s="59"/>
      <c r="BC147" s="59"/>
      <c r="BD147" s="59"/>
      <c r="BE147" s="59"/>
      <c r="BF147" s="59"/>
      <c r="BG147" s="59"/>
      <c r="BH147" s="59"/>
      <c r="BI147" s="59"/>
      <c r="BJ147" s="59"/>
    </row>
    <row r="148" spans="1:62" x14ac:dyDescent="0.2">
      <c r="A148" s="189"/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59"/>
      <c r="AI148" s="59"/>
      <c r="AJ148" s="59"/>
      <c r="AK148" s="59"/>
      <c r="AL148" s="59"/>
      <c r="AM148" s="59"/>
      <c r="AN148" s="59"/>
      <c r="AO148" s="59"/>
      <c r="AP148" s="59"/>
      <c r="AQ148" s="59"/>
      <c r="AR148" s="59"/>
      <c r="AS148" s="59"/>
      <c r="AT148" s="59"/>
      <c r="AU148" s="59"/>
      <c r="AV148" s="59"/>
      <c r="AW148" s="59"/>
      <c r="AX148" s="59"/>
      <c r="AY148" s="59"/>
      <c r="AZ148" s="59"/>
      <c r="BA148" s="59"/>
      <c r="BB148" s="59"/>
      <c r="BC148" s="59"/>
      <c r="BD148" s="59"/>
      <c r="BE148" s="59"/>
      <c r="BF148" s="59"/>
      <c r="BG148" s="59"/>
      <c r="BH148" s="59"/>
      <c r="BI148" s="59"/>
      <c r="BJ148" s="59"/>
    </row>
    <row r="149" spans="1:62" x14ac:dyDescent="0.2">
      <c r="A149" s="189"/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  <c r="AE149" s="59"/>
      <c r="AF149" s="59"/>
      <c r="AG149" s="59"/>
      <c r="AH149" s="59"/>
      <c r="AI149" s="59"/>
      <c r="AJ149" s="59"/>
      <c r="AK149" s="59"/>
      <c r="AL149" s="59"/>
      <c r="AM149" s="59"/>
      <c r="AN149" s="59"/>
      <c r="AO149" s="59"/>
      <c r="AP149" s="59"/>
      <c r="AQ149" s="59"/>
      <c r="AR149" s="59"/>
      <c r="AS149" s="59"/>
      <c r="AT149" s="59"/>
      <c r="AU149" s="59"/>
      <c r="AV149" s="59"/>
      <c r="AW149" s="59"/>
      <c r="AX149" s="59"/>
      <c r="AY149" s="59"/>
      <c r="AZ149" s="59"/>
      <c r="BA149" s="59"/>
      <c r="BB149" s="59"/>
      <c r="BC149" s="59"/>
      <c r="BD149" s="59"/>
      <c r="BE149" s="59"/>
      <c r="BF149" s="59"/>
      <c r="BG149" s="59"/>
      <c r="BH149" s="59"/>
      <c r="BI149" s="59"/>
      <c r="BJ149" s="59"/>
    </row>
    <row r="150" spans="1:62" x14ac:dyDescent="0.2">
      <c r="A150" s="189"/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  <c r="AA150" s="59"/>
      <c r="AB150" s="59"/>
      <c r="AC150" s="59"/>
      <c r="AD150" s="59"/>
      <c r="AE150" s="59"/>
      <c r="AF150" s="59"/>
      <c r="AG150" s="59"/>
      <c r="AH150" s="59"/>
      <c r="AI150" s="59"/>
      <c r="AJ150" s="59"/>
      <c r="AK150" s="59"/>
      <c r="AL150" s="59"/>
      <c r="AM150" s="59"/>
      <c r="AN150" s="59"/>
      <c r="AO150" s="59"/>
      <c r="AP150" s="59"/>
      <c r="AQ150" s="59"/>
      <c r="AR150" s="59"/>
      <c r="AS150" s="59"/>
      <c r="AT150" s="59"/>
      <c r="AU150" s="59"/>
      <c r="AV150" s="59"/>
      <c r="AW150" s="59"/>
      <c r="AX150" s="59"/>
      <c r="AY150" s="59"/>
      <c r="AZ150" s="59"/>
      <c r="BA150" s="59"/>
      <c r="BB150" s="59"/>
      <c r="BC150" s="59"/>
      <c r="BD150" s="59"/>
      <c r="BE150" s="59"/>
      <c r="BF150" s="59"/>
      <c r="BG150" s="59"/>
      <c r="BH150" s="59"/>
      <c r="BI150" s="59"/>
      <c r="BJ150" s="59"/>
    </row>
    <row r="151" spans="1:62" x14ac:dyDescent="0.2">
      <c r="A151" s="189"/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  <c r="AE151" s="59"/>
      <c r="AF151" s="59"/>
      <c r="AG151" s="59"/>
      <c r="AH151" s="59"/>
      <c r="AI151" s="59"/>
      <c r="AJ151" s="59"/>
      <c r="AK151" s="59"/>
      <c r="AL151" s="59"/>
      <c r="AM151" s="59"/>
      <c r="AN151" s="59"/>
      <c r="AO151" s="59"/>
      <c r="AP151" s="59"/>
      <c r="AQ151" s="59"/>
      <c r="AR151" s="59"/>
      <c r="AS151" s="59"/>
      <c r="AT151" s="59"/>
      <c r="AU151" s="59"/>
      <c r="AV151" s="59"/>
      <c r="AW151" s="59"/>
      <c r="AX151" s="59"/>
      <c r="AY151" s="59"/>
      <c r="AZ151" s="59"/>
      <c r="BA151" s="59"/>
      <c r="BB151" s="59"/>
      <c r="BC151" s="59"/>
      <c r="BD151" s="59"/>
      <c r="BE151" s="59"/>
      <c r="BF151" s="59"/>
      <c r="BG151" s="59"/>
      <c r="BH151" s="59"/>
      <c r="BI151" s="59"/>
      <c r="BJ151" s="59"/>
    </row>
    <row r="152" spans="1:62" x14ac:dyDescent="0.2">
      <c r="A152" s="189"/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  <c r="AA152" s="59"/>
      <c r="AB152" s="59"/>
      <c r="AC152" s="59"/>
      <c r="AD152" s="59"/>
      <c r="AE152" s="59"/>
      <c r="AF152" s="59"/>
      <c r="AG152" s="59"/>
      <c r="AH152" s="59"/>
      <c r="AI152" s="59"/>
      <c r="AJ152" s="59"/>
      <c r="AK152" s="59"/>
      <c r="AL152" s="59"/>
      <c r="AM152" s="59"/>
      <c r="AN152" s="59"/>
      <c r="AO152" s="59"/>
      <c r="AP152" s="59"/>
      <c r="AQ152" s="59"/>
      <c r="AR152" s="59"/>
      <c r="AS152" s="59"/>
      <c r="AT152" s="59"/>
      <c r="AU152" s="59"/>
      <c r="AV152" s="59"/>
      <c r="AW152" s="59"/>
      <c r="AX152" s="59"/>
      <c r="AY152" s="59"/>
      <c r="AZ152" s="59"/>
      <c r="BA152" s="59"/>
      <c r="BB152" s="59"/>
      <c r="BC152" s="59"/>
      <c r="BD152" s="59"/>
      <c r="BE152" s="59"/>
      <c r="BF152" s="59"/>
      <c r="BG152" s="59"/>
      <c r="BH152" s="59"/>
      <c r="BI152" s="59"/>
      <c r="BJ152" s="59"/>
    </row>
    <row r="153" spans="1:62" x14ac:dyDescent="0.2">
      <c r="A153" s="189"/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  <c r="AA153" s="59"/>
      <c r="AB153" s="59"/>
      <c r="AC153" s="59"/>
      <c r="AD153" s="59"/>
      <c r="AE153" s="59"/>
      <c r="AF153" s="59"/>
      <c r="AG153" s="59"/>
      <c r="AH153" s="59"/>
      <c r="AI153" s="59"/>
      <c r="AJ153" s="59"/>
      <c r="AK153" s="59"/>
      <c r="AL153" s="59"/>
      <c r="AM153" s="59"/>
      <c r="AN153" s="59"/>
      <c r="AO153" s="59"/>
      <c r="AP153" s="59"/>
      <c r="AQ153" s="59"/>
      <c r="AR153" s="59"/>
      <c r="AS153" s="59"/>
      <c r="AT153" s="59"/>
      <c r="AU153" s="59"/>
      <c r="AV153" s="59"/>
      <c r="AW153" s="59"/>
      <c r="AX153" s="59"/>
      <c r="AY153" s="59"/>
      <c r="AZ153" s="59"/>
      <c r="BA153" s="59"/>
      <c r="BB153" s="59"/>
      <c r="BC153" s="59"/>
      <c r="BD153" s="59"/>
      <c r="BE153" s="59"/>
      <c r="BF153" s="59"/>
      <c r="BG153" s="59"/>
      <c r="BH153" s="59"/>
      <c r="BI153" s="59"/>
      <c r="BJ153" s="59"/>
    </row>
    <row r="154" spans="1:62" x14ac:dyDescent="0.2">
      <c r="A154" s="189"/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  <c r="AA154" s="59"/>
      <c r="AB154" s="59"/>
      <c r="AC154" s="59"/>
      <c r="AD154" s="59"/>
      <c r="AE154" s="59"/>
      <c r="AF154" s="59"/>
      <c r="AG154" s="59"/>
      <c r="AH154" s="59"/>
      <c r="AI154" s="59"/>
      <c r="AJ154" s="59"/>
      <c r="AK154" s="59"/>
      <c r="AL154" s="59"/>
      <c r="AM154" s="59"/>
      <c r="AN154" s="59"/>
      <c r="AO154" s="59"/>
      <c r="AP154" s="59"/>
      <c r="AQ154" s="59"/>
      <c r="AR154" s="59"/>
      <c r="AS154" s="59"/>
      <c r="AT154" s="59"/>
      <c r="AU154" s="59"/>
      <c r="AV154" s="59"/>
      <c r="AW154" s="59"/>
      <c r="AX154" s="59"/>
      <c r="AY154" s="59"/>
      <c r="AZ154" s="59"/>
      <c r="BA154" s="59"/>
      <c r="BB154" s="59"/>
      <c r="BC154" s="59"/>
      <c r="BD154" s="59"/>
      <c r="BE154" s="59"/>
      <c r="BF154" s="59"/>
      <c r="BG154" s="59"/>
      <c r="BH154" s="59"/>
      <c r="BI154" s="59"/>
      <c r="BJ154" s="59"/>
    </row>
    <row r="155" spans="1:62" x14ac:dyDescent="0.2">
      <c r="A155" s="189"/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  <c r="AE155" s="59"/>
      <c r="AF155" s="59"/>
      <c r="AG155" s="59"/>
      <c r="AH155" s="59"/>
      <c r="AI155" s="59"/>
      <c r="AJ155" s="59"/>
      <c r="AK155" s="59"/>
      <c r="AL155" s="59"/>
      <c r="AM155" s="59"/>
      <c r="AN155" s="59"/>
      <c r="AO155" s="59"/>
      <c r="AP155" s="59"/>
      <c r="AQ155" s="59"/>
      <c r="AR155" s="59"/>
      <c r="AS155" s="59"/>
      <c r="AT155" s="59"/>
      <c r="AU155" s="59"/>
      <c r="AV155" s="59"/>
      <c r="AW155" s="59"/>
      <c r="AX155" s="59"/>
      <c r="AY155" s="59"/>
      <c r="AZ155" s="59"/>
      <c r="BA155" s="59"/>
      <c r="BB155" s="59"/>
      <c r="BC155" s="59"/>
      <c r="BD155" s="59"/>
      <c r="BE155" s="59"/>
      <c r="BF155" s="59"/>
      <c r="BG155" s="59"/>
      <c r="BH155" s="59"/>
      <c r="BI155" s="59"/>
      <c r="BJ155" s="59"/>
    </row>
    <row r="156" spans="1:62" x14ac:dyDescent="0.2">
      <c r="A156" s="189"/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  <c r="AA156" s="59"/>
      <c r="AB156" s="59"/>
      <c r="AC156" s="59"/>
      <c r="AD156" s="59"/>
      <c r="AE156" s="59"/>
      <c r="AF156" s="59"/>
      <c r="AG156" s="59"/>
      <c r="AH156" s="59"/>
      <c r="AI156" s="59"/>
      <c r="AJ156" s="59"/>
      <c r="AK156" s="59"/>
      <c r="AL156" s="59"/>
      <c r="AM156" s="59"/>
      <c r="AN156" s="59"/>
      <c r="AO156" s="59"/>
      <c r="AP156" s="59"/>
      <c r="AQ156" s="59"/>
      <c r="AR156" s="59"/>
      <c r="AS156" s="59"/>
      <c r="AT156" s="59"/>
      <c r="AU156" s="59"/>
      <c r="AV156" s="59"/>
      <c r="AW156" s="59"/>
      <c r="AX156" s="59"/>
      <c r="AY156" s="59"/>
      <c r="AZ156" s="59"/>
      <c r="BA156" s="59"/>
      <c r="BB156" s="59"/>
      <c r="BC156" s="59"/>
      <c r="BD156" s="59"/>
      <c r="BE156" s="59"/>
      <c r="BF156" s="59"/>
      <c r="BG156" s="59"/>
      <c r="BH156" s="59"/>
      <c r="BI156" s="59"/>
      <c r="BJ156" s="59"/>
    </row>
    <row r="157" spans="1:62" x14ac:dyDescent="0.2">
      <c r="A157" s="189"/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  <c r="AH157" s="59"/>
      <c r="AI157" s="59"/>
      <c r="AJ157" s="59"/>
      <c r="AK157" s="59"/>
      <c r="AL157" s="59"/>
      <c r="AM157" s="59"/>
      <c r="AN157" s="59"/>
      <c r="AO157" s="59"/>
      <c r="AP157" s="59"/>
      <c r="AQ157" s="59"/>
      <c r="AR157" s="59"/>
      <c r="AS157" s="59"/>
      <c r="AT157" s="59"/>
      <c r="AU157" s="59"/>
      <c r="AV157" s="59"/>
      <c r="AW157" s="59"/>
      <c r="AX157" s="59"/>
      <c r="AY157" s="59"/>
      <c r="AZ157" s="59"/>
      <c r="BA157" s="59"/>
      <c r="BB157" s="59"/>
      <c r="BC157" s="59"/>
      <c r="BD157" s="59"/>
      <c r="BE157" s="59"/>
      <c r="BF157" s="59"/>
      <c r="BG157" s="59"/>
      <c r="BH157" s="59"/>
      <c r="BI157" s="59"/>
      <c r="BJ157" s="59"/>
    </row>
    <row r="158" spans="1:62" x14ac:dyDescent="0.2">
      <c r="A158" s="189"/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  <c r="AB158" s="59"/>
      <c r="AC158" s="59"/>
      <c r="AD158" s="59"/>
      <c r="AE158" s="59"/>
      <c r="AF158" s="59"/>
      <c r="AG158" s="59"/>
      <c r="AH158" s="59"/>
      <c r="AI158" s="59"/>
      <c r="AJ158" s="59"/>
      <c r="AK158" s="59"/>
      <c r="AL158" s="59"/>
      <c r="AM158" s="59"/>
      <c r="AN158" s="59"/>
      <c r="AO158" s="59"/>
      <c r="AP158" s="59"/>
      <c r="AQ158" s="59"/>
      <c r="AR158" s="59"/>
      <c r="AS158" s="59"/>
      <c r="AT158" s="59"/>
      <c r="AU158" s="59"/>
      <c r="AV158" s="59"/>
      <c r="AW158" s="59"/>
      <c r="AX158" s="59"/>
      <c r="AY158" s="59"/>
      <c r="AZ158" s="59"/>
      <c r="BA158" s="59"/>
      <c r="BB158" s="59"/>
      <c r="BC158" s="59"/>
      <c r="BD158" s="59"/>
      <c r="BE158" s="59"/>
      <c r="BF158" s="59"/>
      <c r="BG158" s="59"/>
      <c r="BH158" s="59"/>
      <c r="BI158" s="59"/>
      <c r="BJ158" s="59"/>
    </row>
    <row r="159" spans="1:62" x14ac:dyDescent="0.2">
      <c r="A159" s="189"/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  <c r="AA159" s="59"/>
      <c r="AB159" s="59"/>
      <c r="AC159" s="59"/>
      <c r="AD159" s="59"/>
      <c r="AE159" s="59"/>
      <c r="AF159" s="59"/>
      <c r="AG159" s="59"/>
      <c r="AH159" s="59"/>
      <c r="AI159" s="59"/>
      <c r="AJ159" s="59"/>
      <c r="AK159" s="59"/>
      <c r="AL159" s="59"/>
      <c r="AM159" s="59"/>
      <c r="AN159" s="59"/>
      <c r="AO159" s="59"/>
      <c r="AP159" s="59"/>
      <c r="AQ159" s="59"/>
      <c r="AR159" s="59"/>
      <c r="AS159" s="59"/>
      <c r="AT159" s="59"/>
      <c r="AU159" s="59"/>
      <c r="AV159" s="59"/>
      <c r="AW159" s="59"/>
      <c r="AX159" s="59"/>
      <c r="AY159" s="59"/>
      <c r="AZ159" s="59"/>
      <c r="BA159" s="59"/>
      <c r="BB159" s="59"/>
      <c r="BC159" s="59"/>
      <c r="BD159" s="59"/>
      <c r="BE159" s="59"/>
      <c r="BF159" s="59"/>
      <c r="BG159" s="59"/>
      <c r="BH159" s="59"/>
      <c r="BI159" s="59"/>
      <c r="BJ159" s="59"/>
    </row>
    <row r="160" spans="1:62" x14ac:dyDescent="0.2">
      <c r="A160" s="189"/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  <c r="AA160" s="59"/>
      <c r="AB160" s="59"/>
      <c r="AC160" s="59"/>
      <c r="AD160" s="59"/>
      <c r="AE160" s="59"/>
      <c r="AF160" s="59"/>
      <c r="AG160" s="59"/>
      <c r="AH160" s="59"/>
      <c r="AI160" s="59"/>
      <c r="AJ160" s="59"/>
      <c r="AK160" s="59"/>
      <c r="AL160" s="59"/>
      <c r="AM160" s="59"/>
      <c r="AN160" s="59"/>
      <c r="AO160" s="59"/>
      <c r="AP160" s="59"/>
      <c r="AQ160" s="59"/>
      <c r="AR160" s="59"/>
      <c r="AS160" s="59"/>
      <c r="AT160" s="59"/>
      <c r="AU160" s="59"/>
      <c r="AV160" s="59"/>
      <c r="AW160" s="59"/>
      <c r="AX160" s="59"/>
      <c r="AY160" s="59"/>
      <c r="AZ160" s="59"/>
      <c r="BA160" s="59"/>
      <c r="BB160" s="59"/>
      <c r="BC160" s="59"/>
      <c r="BD160" s="59"/>
      <c r="BE160" s="59"/>
      <c r="BF160" s="59"/>
      <c r="BG160" s="59"/>
      <c r="BH160" s="59"/>
      <c r="BI160" s="59"/>
      <c r="BJ160" s="59"/>
    </row>
    <row r="161" spans="1:62" x14ac:dyDescent="0.2">
      <c r="A161" s="189"/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  <c r="AE161" s="59"/>
      <c r="AF161" s="59"/>
      <c r="AG161" s="59"/>
      <c r="AH161" s="59"/>
      <c r="AI161" s="59"/>
      <c r="AJ161" s="59"/>
      <c r="AK161" s="59"/>
      <c r="AL161" s="59"/>
      <c r="AM161" s="59"/>
      <c r="AN161" s="59"/>
      <c r="AO161" s="59"/>
      <c r="AP161" s="59"/>
      <c r="AQ161" s="59"/>
      <c r="AR161" s="59"/>
      <c r="AS161" s="59"/>
      <c r="AT161" s="59"/>
      <c r="AU161" s="59"/>
      <c r="AV161" s="59"/>
      <c r="AW161" s="59"/>
      <c r="AX161" s="59"/>
      <c r="AY161" s="59"/>
      <c r="AZ161" s="59"/>
      <c r="BA161" s="59"/>
      <c r="BB161" s="59"/>
      <c r="BC161" s="59"/>
      <c r="BD161" s="59"/>
      <c r="BE161" s="59"/>
      <c r="BF161" s="59"/>
      <c r="BG161" s="59"/>
      <c r="BH161" s="59"/>
      <c r="BI161" s="59"/>
      <c r="BJ161" s="59"/>
    </row>
    <row r="162" spans="1:62" x14ac:dyDescent="0.2">
      <c r="A162" s="189"/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  <c r="AA162" s="59"/>
      <c r="AB162" s="59"/>
      <c r="AC162" s="59"/>
      <c r="AD162" s="59"/>
      <c r="AE162" s="59"/>
      <c r="AF162" s="59"/>
      <c r="AG162" s="59"/>
      <c r="AH162" s="59"/>
      <c r="AI162" s="59"/>
      <c r="AJ162" s="59"/>
      <c r="AK162" s="59"/>
      <c r="AL162" s="59"/>
      <c r="AM162" s="59"/>
      <c r="AN162" s="59"/>
      <c r="AO162" s="59"/>
      <c r="AP162" s="59"/>
      <c r="AQ162" s="59"/>
      <c r="AR162" s="59"/>
      <c r="AS162" s="59"/>
      <c r="AT162" s="59"/>
      <c r="AU162" s="59"/>
      <c r="AV162" s="59"/>
      <c r="AW162" s="59"/>
      <c r="AX162" s="59"/>
      <c r="AY162" s="59"/>
      <c r="AZ162" s="59"/>
      <c r="BA162" s="59"/>
      <c r="BB162" s="59"/>
      <c r="BC162" s="59"/>
      <c r="BD162" s="59"/>
      <c r="BE162" s="59"/>
      <c r="BF162" s="59"/>
      <c r="BG162" s="59"/>
      <c r="BH162" s="59"/>
      <c r="BI162" s="59"/>
      <c r="BJ162" s="59"/>
    </row>
    <row r="163" spans="1:62" x14ac:dyDescent="0.2">
      <c r="A163" s="189"/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  <c r="AA163" s="59"/>
      <c r="AB163" s="59"/>
      <c r="AC163" s="59"/>
      <c r="AD163" s="59"/>
      <c r="AE163" s="59"/>
      <c r="AF163" s="59"/>
      <c r="AG163" s="59"/>
      <c r="AH163" s="59"/>
      <c r="AI163" s="59"/>
      <c r="AJ163" s="59"/>
      <c r="AK163" s="59"/>
      <c r="AL163" s="59"/>
      <c r="AM163" s="59"/>
      <c r="AN163" s="59"/>
      <c r="AO163" s="59"/>
      <c r="AP163" s="59"/>
      <c r="AQ163" s="59"/>
      <c r="AR163" s="59"/>
      <c r="AS163" s="59"/>
      <c r="AT163" s="59"/>
      <c r="AU163" s="59"/>
      <c r="AV163" s="59"/>
      <c r="AW163" s="59"/>
      <c r="AX163" s="59"/>
      <c r="AY163" s="59"/>
      <c r="AZ163" s="59"/>
      <c r="BA163" s="59"/>
      <c r="BB163" s="59"/>
      <c r="BC163" s="59"/>
      <c r="BD163" s="59"/>
      <c r="BE163" s="59"/>
      <c r="BF163" s="59"/>
      <c r="BG163" s="59"/>
      <c r="BH163" s="59"/>
      <c r="BI163" s="59"/>
      <c r="BJ163" s="59"/>
    </row>
    <row r="164" spans="1:62" x14ac:dyDescent="0.2">
      <c r="A164" s="189"/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  <c r="AA164" s="59"/>
      <c r="AB164" s="59"/>
      <c r="AC164" s="59"/>
      <c r="AD164" s="59"/>
      <c r="AE164" s="59"/>
      <c r="AF164" s="59"/>
      <c r="AG164" s="59"/>
      <c r="AH164" s="59"/>
      <c r="AI164" s="59"/>
      <c r="AJ164" s="59"/>
      <c r="AK164" s="59"/>
      <c r="AL164" s="59"/>
      <c r="AM164" s="59"/>
      <c r="AN164" s="59"/>
      <c r="AO164" s="59"/>
      <c r="AP164" s="59"/>
      <c r="AQ164" s="59"/>
      <c r="AR164" s="59"/>
      <c r="AS164" s="59"/>
      <c r="AT164" s="59"/>
      <c r="AU164" s="59"/>
      <c r="AV164" s="59"/>
      <c r="AW164" s="59"/>
      <c r="AX164" s="59"/>
      <c r="AY164" s="59"/>
      <c r="AZ164" s="59"/>
      <c r="BA164" s="59"/>
      <c r="BB164" s="59"/>
      <c r="BC164" s="59"/>
      <c r="BD164" s="59"/>
      <c r="BE164" s="59"/>
      <c r="BF164" s="59"/>
      <c r="BG164" s="59"/>
      <c r="BH164" s="59"/>
      <c r="BI164" s="59"/>
      <c r="BJ164" s="59"/>
    </row>
    <row r="165" spans="1:62" x14ac:dyDescent="0.2">
      <c r="A165" s="189"/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  <c r="AA165" s="59"/>
      <c r="AB165" s="59"/>
      <c r="AC165" s="59"/>
      <c r="AD165" s="59"/>
      <c r="AE165" s="59"/>
      <c r="AF165" s="59"/>
      <c r="AG165" s="59"/>
      <c r="AH165" s="59"/>
      <c r="AI165" s="59"/>
      <c r="AJ165" s="59"/>
      <c r="AK165" s="59"/>
      <c r="AL165" s="59"/>
      <c r="AM165" s="59"/>
      <c r="AN165" s="59"/>
      <c r="AO165" s="59"/>
      <c r="AP165" s="59"/>
      <c r="AQ165" s="59"/>
      <c r="AR165" s="59"/>
      <c r="AS165" s="59"/>
      <c r="AT165" s="59"/>
      <c r="AU165" s="59"/>
      <c r="AV165" s="59"/>
      <c r="AW165" s="59"/>
      <c r="AX165" s="59"/>
      <c r="AY165" s="59"/>
      <c r="AZ165" s="59"/>
      <c r="BA165" s="59"/>
      <c r="BB165" s="59"/>
      <c r="BC165" s="59"/>
      <c r="BD165" s="59"/>
      <c r="BE165" s="59"/>
      <c r="BF165" s="59"/>
      <c r="BG165" s="59"/>
      <c r="BH165" s="59"/>
      <c r="BI165" s="59"/>
      <c r="BJ165" s="59"/>
    </row>
    <row r="166" spans="1:62" x14ac:dyDescent="0.2">
      <c r="A166" s="189"/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  <c r="AB166" s="59"/>
      <c r="AC166" s="59"/>
      <c r="AD166" s="59"/>
      <c r="AE166" s="59"/>
      <c r="AF166" s="59"/>
      <c r="AG166" s="59"/>
      <c r="AH166" s="59"/>
      <c r="AI166" s="59"/>
      <c r="AJ166" s="59"/>
      <c r="AK166" s="59"/>
      <c r="AL166" s="59"/>
      <c r="AM166" s="59"/>
      <c r="AN166" s="59"/>
      <c r="AO166" s="59"/>
      <c r="AP166" s="59"/>
      <c r="AQ166" s="59"/>
      <c r="AR166" s="59"/>
      <c r="AS166" s="59"/>
      <c r="AT166" s="59"/>
      <c r="AU166" s="59"/>
      <c r="AV166" s="59"/>
      <c r="AW166" s="59"/>
      <c r="AX166" s="59"/>
      <c r="AY166" s="59"/>
      <c r="AZ166" s="59"/>
      <c r="BA166" s="59"/>
      <c r="BB166" s="59"/>
      <c r="BC166" s="59"/>
      <c r="BD166" s="59"/>
      <c r="BE166" s="59"/>
      <c r="BF166" s="59"/>
      <c r="BG166" s="59"/>
      <c r="BH166" s="59"/>
      <c r="BI166" s="59"/>
      <c r="BJ166" s="59"/>
    </row>
    <row r="167" spans="1:62" x14ac:dyDescent="0.2">
      <c r="A167" s="189"/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  <c r="AA167" s="59"/>
      <c r="AB167" s="59"/>
      <c r="AC167" s="59"/>
      <c r="AD167" s="59"/>
      <c r="AE167" s="59"/>
      <c r="AF167" s="59"/>
      <c r="AG167" s="59"/>
      <c r="AH167" s="59"/>
      <c r="AI167" s="59"/>
      <c r="AJ167" s="59"/>
      <c r="AK167" s="59"/>
      <c r="AL167" s="59"/>
      <c r="AM167" s="59"/>
      <c r="AN167" s="59"/>
      <c r="AO167" s="59"/>
      <c r="AP167" s="59"/>
      <c r="AQ167" s="59"/>
      <c r="AR167" s="59"/>
      <c r="AS167" s="59"/>
      <c r="AT167" s="59"/>
      <c r="AU167" s="59"/>
      <c r="AV167" s="59"/>
      <c r="AW167" s="59"/>
      <c r="AX167" s="59"/>
      <c r="AY167" s="59"/>
      <c r="AZ167" s="59"/>
      <c r="BA167" s="59"/>
      <c r="BB167" s="59"/>
      <c r="BC167" s="59"/>
      <c r="BD167" s="59"/>
      <c r="BE167" s="59"/>
      <c r="BF167" s="59"/>
      <c r="BG167" s="59"/>
      <c r="BH167" s="59"/>
      <c r="BI167" s="59"/>
      <c r="BJ167" s="59"/>
    </row>
    <row r="168" spans="1:62" x14ac:dyDescent="0.2">
      <c r="A168" s="189"/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  <c r="AA168" s="59"/>
      <c r="AB168" s="59"/>
      <c r="AC168" s="59"/>
      <c r="AD168" s="59"/>
      <c r="AE168" s="59"/>
      <c r="AF168" s="59"/>
      <c r="AG168" s="59"/>
      <c r="AH168" s="59"/>
      <c r="AI168" s="59"/>
      <c r="AJ168" s="59"/>
      <c r="AK168" s="59"/>
      <c r="AL168" s="59"/>
      <c r="AM168" s="59"/>
      <c r="AN168" s="59"/>
      <c r="AO168" s="59"/>
      <c r="AP168" s="59"/>
      <c r="AQ168" s="59"/>
      <c r="AR168" s="59"/>
      <c r="AS168" s="59"/>
      <c r="AT168" s="59"/>
      <c r="AU168" s="59"/>
      <c r="AV168" s="59"/>
      <c r="AW168" s="59"/>
      <c r="AX168" s="59"/>
      <c r="AY168" s="59"/>
      <c r="AZ168" s="59"/>
      <c r="BA168" s="59"/>
      <c r="BB168" s="59"/>
      <c r="BC168" s="59"/>
      <c r="BD168" s="59"/>
      <c r="BE168" s="59"/>
      <c r="BF168" s="59"/>
      <c r="BG168" s="59"/>
      <c r="BH168" s="59"/>
      <c r="BI168" s="59"/>
      <c r="BJ168" s="59"/>
    </row>
    <row r="169" spans="1:62" x14ac:dyDescent="0.2">
      <c r="A169" s="189"/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  <c r="AA169" s="59"/>
      <c r="AB169" s="59"/>
      <c r="AC169" s="59"/>
      <c r="AD169" s="59"/>
      <c r="AE169" s="59"/>
      <c r="AF169" s="59"/>
      <c r="AG169" s="59"/>
      <c r="AH169" s="59"/>
      <c r="AI169" s="59"/>
      <c r="AJ169" s="59"/>
      <c r="AK169" s="59"/>
      <c r="AL169" s="59"/>
      <c r="AM169" s="59"/>
      <c r="AN169" s="59"/>
      <c r="AO169" s="59"/>
      <c r="AP169" s="59"/>
      <c r="AQ169" s="59"/>
      <c r="AR169" s="59"/>
      <c r="AS169" s="59"/>
      <c r="AT169" s="59"/>
      <c r="AU169" s="59"/>
      <c r="AV169" s="59"/>
      <c r="AW169" s="59"/>
      <c r="AX169" s="59"/>
      <c r="AY169" s="59"/>
      <c r="AZ169" s="59"/>
      <c r="BA169" s="59"/>
      <c r="BB169" s="59"/>
      <c r="BC169" s="59"/>
      <c r="BD169" s="59"/>
      <c r="BE169" s="59"/>
      <c r="BF169" s="59"/>
      <c r="BG169" s="59"/>
      <c r="BH169" s="59"/>
      <c r="BI169" s="59"/>
      <c r="BJ169" s="59"/>
    </row>
    <row r="170" spans="1:62" x14ac:dyDescent="0.2">
      <c r="A170" s="189"/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  <c r="AA170" s="59"/>
      <c r="AB170" s="59"/>
      <c r="AC170" s="59"/>
      <c r="AD170" s="59"/>
      <c r="AE170" s="59"/>
      <c r="AF170" s="59"/>
      <c r="AG170" s="59"/>
      <c r="AH170" s="59"/>
      <c r="AI170" s="59"/>
      <c r="AJ170" s="59"/>
      <c r="AK170" s="59"/>
      <c r="AL170" s="59"/>
      <c r="AM170" s="59"/>
      <c r="AN170" s="59"/>
      <c r="AO170" s="59"/>
      <c r="AP170" s="59"/>
      <c r="AQ170" s="59"/>
      <c r="AR170" s="59"/>
      <c r="AS170" s="59"/>
      <c r="AT170" s="59"/>
      <c r="AU170" s="59"/>
      <c r="AV170" s="59"/>
      <c r="AW170" s="59"/>
      <c r="AX170" s="59"/>
      <c r="AY170" s="59"/>
      <c r="AZ170" s="59"/>
      <c r="BA170" s="59"/>
      <c r="BB170" s="59"/>
      <c r="BC170" s="59"/>
      <c r="BD170" s="59"/>
      <c r="BE170" s="59"/>
      <c r="BF170" s="59"/>
      <c r="BG170" s="59"/>
      <c r="BH170" s="59"/>
      <c r="BI170" s="59"/>
      <c r="BJ170" s="59"/>
    </row>
    <row r="171" spans="1:62" x14ac:dyDescent="0.2">
      <c r="A171" s="189"/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  <c r="AA171" s="59"/>
      <c r="AB171" s="59"/>
      <c r="AC171" s="59"/>
      <c r="AD171" s="59"/>
      <c r="AE171" s="59"/>
      <c r="AF171" s="59"/>
      <c r="AG171" s="59"/>
      <c r="AH171" s="59"/>
      <c r="AI171" s="59"/>
      <c r="AJ171" s="59"/>
      <c r="AK171" s="59"/>
      <c r="AL171" s="59"/>
      <c r="AM171" s="59"/>
      <c r="AN171" s="59"/>
      <c r="AO171" s="59"/>
      <c r="AP171" s="59"/>
      <c r="AQ171" s="59"/>
      <c r="AR171" s="59"/>
      <c r="AS171" s="59"/>
      <c r="AT171" s="59"/>
      <c r="AU171" s="59"/>
      <c r="AV171" s="59"/>
      <c r="AW171" s="59"/>
      <c r="AX171" s="59"/>
      <c r="AY171" s="59"/>
      <c r="AZ171" s="59"/>
      <c r="BA171" s="59"/>
      <c r="BB171" s="59"/>
      <c r="BC171" s="59"/>
      <c r="BD171" s="59"/>
      <c r="BE171" s="59"/>
      <c r="BF171" s="59"/>
      <c r="BG171" s="59"/>
      <c r="BH171" s="59"/>
      <c r="BI171" s="59"/>
      <c r="BJ171" s="59"/>
    </row>
    <row r="172" spans="1:62" x14ac:dyDescent="0.2">
      <c r="A172" s="189"/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  <c r="AA172" s="59"/>
      <c r="AB172" s="59"/>
      <c r="AC172" s="59"/>
      <c r="AD172" s="59"/>
      <c r="AE172" s="59"/>
      <c r="AF172" s="59"/>
      <c r="AG172" s="59"/>
      <c r="AH172" s="59"/>
      <c r="AI172" s="59"/>
      <c r="AJ172" s="59"/>
      <c r="AK172" s="59"/>
      <c r="AL172" s="59"/>
      <c r="AM172" s="59"/>
      <c r="AN172" s="59"/>
      <c r="AO172" s="59"/>
      <c r="AP172" s="59"/>
      <c r="AQ172" s="59"/>
      <c r="AR172" s="59"/>
      <c r="AS172" s="59"/>
      <c r="AT172" s="59"/>
      <c r="AU172" s="59"/>
      <c r="AV172" s="59"/>
      <c r="AW172" s="59"/>
      <c r="AX172" s="59"/>
      <c r="AY172" s="59"/>
      <c r="AZ172" s="59"/>
      <c r="BA172" s="59"/>
      <c r="BB172" s="59"/>
      <c r="BC172" s="59"/>
      <c r="BD172" s="59"/>
      <c r="BE172" s="59"/>
      <c r="BF172" s="59"/>
      <c r="BG172" s="59"/>
      <c r="BH172" s="59"/>
      <c r="BI172" s="59"/>
      <c r="BJ172" s="59"/>
    </row>
    <row r="173" spans="1:62" x14ac:dyDescent="0.2">
      <c r="A173" s="189"/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  <c r="AA173" s="59"/>
      <c r="AB173" s="59"/>
      <c r="AC173" s="59"/>
      <c r="AD173" s="59"/>
      <c r="AE173" s="59"/>
      <c r="AF173" s="59"/>
      <c r="AG173" s="59"/>
      <c r="AH173" s="59"/>
      <c r="AI173" s="59"/>
      <c r="AJ173" s="59"/>
      <c r="AK173" s="59"/>
      <c r="AL173" s="59"/>
      <c r="AM173" s="59"/>
      <c r="AN173" s="59"/>
      <c r="AO173" s="59"/>
      <c r="AP173" s="59"/>
      <c r="AQ173" s="59"/>
      <c r="AR173" s="59"/>
      <c r="AS173" s="59"/>
      <c r="AT173" s="59"/>
      <c r="AU173" s="59"/>
      <c r="AV173" s="59"/>
      <c r="AW173" s="59"/>
      <c r="AX173" s="59"/>
      <c r="AY173" s="59"/>
      <c r="AZ173" s="59"/>
      <c r="BA173" s="59"/>
      <c r="BB173" s="59"/>
      <c r="BC173" s="59"/>
      <c r="BD173" s="59"/>
      <c r="BE173" s="59"/>
      <c r="BF173" s="59"/>
      <c r="BG173" s="59"/>
      <c r="BH173" s="59"/>
      <c r="BI173" s="59"/>
      <c r="BJ173" s="59"/>
    </row>
    <row r="174" spans="1:62" x14ac:dyDescent="0.2">
      <c r="A174" s="189"/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  <c r="AA174" s="59"/>
      <c r="AB174" s="59"/>
      <c r="AC174" s="59"/>
      <c r="AD174" s="59"/>
      <c r="AE174" s="59"/>
      <c r="AF174" s="59"/>
      <c r="AG174" s="59"/>
      <c r="AH174" s="59"/>
      <c r="AI174" s="59"/>
      <c r="AJ174" s="59"/>
      <c r="AK174" s="59"/>
      <c r="AL174" s="59"/>
      <c r="AM174" s="59"/>
      <c r="AN174" s="59"/>
      <c r="AO174" s="59"/>
      <c r="AP174" s="59"/>
      <c r="AQ174" s="59"/>
      <c r="AR174" s="59"/>
      <c r="AS174" s="59"/>
      <c r="AT174" s="59"/>
      <c r="AU174" s="59"/>
      <c r="AV174" s="59"/>
      <c r="AW174" s="59"/>
      <c r="AX174" s="59"/>
      <c r="AY174" s="59"/>
      <c r="AZ174" s="59"/>
      <c r="BA174" s="59"/>
      <c r="BB174" s="59"/>
      <c r="BC174" s="59"/>
      <c r="BD174" s="59"/>
      <c r="BE174" s="59"/>
      <c r="BF174" s="59"/>
      <c r="BG174" s="59"/>
      <c r="BH174" s="59"/>
      <c r="BI174" s="59"/>
      <c r="BJ174" s="59"/>
    </row>
    <row r="175" spans="1:62" x14ac:dyDescent="0.2">
      <c r="A175" s="189"/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59"/>
      <c r="AI175" s="59"/>
      <c r="AJ175" s="59"/>
      <c r="AK175" s="59"/>
      <c r="AL175" s="59"/>
      <c r="AM175" s="59"/>
      <c r="AN175" s="59"/>
      <c r="AO175" s="59"/>
      <c r="AP175" s="59"/>
      <c r="AQ175" s="59"/>
      <c r="AR175" s="59"/>
      <c r="AS175" s="59"/>
      <c r="AT175" s="59"/>
      <c r="AU175" s="59"/>
      <c r="AV175" s="59"/>
      <c r="AW175" s="59"/>
      <c r="AX175" s="59"/>
      <c r="AY175" s="59"/>
      <c r="AZ175" s="59"/>
      <c r="BA175" s="59"/>
      <c r="BB175" s="59"/>
      <c r="BC175" s="59"/>
      <c r="BD175" s="59"/>
      <c r="BE175" s="59"/>
      <c r="BF175" s="59"/>
      <c r="BG175" s="59"/>
      <c r="BH175" s="59"/>
      <c r="BI175" s="59"/>
      <c r="BJ175" s="59"/>
    </row>
    <row r="176" spans="1:62" x14ac:dyDescent="0.2">
      <c r="A176" s="189"/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  <c r="AA176" s="59"/>
      <c r="AB176" s="59"/>
      <c r="AC176" s="59"/>
      <c r="AD176" s="59"/>
      <c r="AE176" s="59"/>
      <c r="AF176" s="59"/>
      <c r="AG176" s="59"/>
      <c r="AH176" s="59"/>
      <c r="AI176" s="59"/>
      <c r="AJ176" s="59"/>
      <c r="AK176" s="59"/>
      <c r="AL176" s="59"/>
      <c r="AM176" s="59"/>
      <c r="AN176" s="59"/>
      <c r="AO176" s="59"/>
      <c r="AP176" s="59"/>
      <c r="AQ176" s="59"/>
      <c r="AR176" s="59"/>
      <c r="AS176" s="59"/>
      <c r="AT176" s="59"/>
      <c r="AU176" s="59"/>
      <c r="AV176" s="59"/>
      <c r="AW176" s="59"/>
      <c r="AX176" s="59"/>
      <c r="AY176" s="59"/>
      <c r="AZ176" s="59"/>
      <c r="BA176" s="59"/>
      <c r="BB176" s="59"/>
      <c r="BC176" s="59"/>
      <c r="BD176" s="59"/>
      <c r="BE176" s="59"/>
      <c r="BF176" s="59"/>
      <c r="BG176" s="59"/>
      <c r="BH176" s="59"/>
      <c r="BI176" s="59"/>
      <c r="BJ176" s="59"/>
    </row>
    <row r="177" spans="1:62" x14ac:dyDescent="0.2">
      <c r="A177" s="189"/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  <c r="AA177" s="59"/>
      <c r="AB177" s="59"/>
      <c r="AC177" s="59"/>
      <c r="AD177" s="59"/>
      <c r="AE177" s="59"/>
      <c r="AF177" s="59"/>
      <c r="AG177" s="59"/>
      <c r="AH177" s="59"/>
      <c r="AI177" s="59"/>
      <c r="AJ177" s="59"/>
      <c r="AK177" s="59"/>
      <c r="AL177" s="59"/>
      <c r="AM177" s="59"/>
      <c r="AN177" s="59"/>
      <c r="AO177" s="59"/>
      <c r="AP177" s="59"/>
      <c r="AQ177" s="59"/>
      <c r="AR177" s="59"/>
      <c r="AS177" s="59"/>
      <c r="AT177" s="59"/>
      <c r="AU177" s="59"/>
      <c r="AV177" s="59"/>
      <c r="AW177" s="59"/>
      <c r="AX177" s="59"/>
      <c r="AY177" s="59"/>
      <c r="AZ177" s="59"/>
      <c r="BA177" s="59"/>
      <c r="BB177" s="59"/>
      <c r="BC177" s="59"/>
      <c r="BD177" s="59"/>
      <c r="BE177" s="59"/>
      <c r="BF177" s="59"/>
      <c r="BG177" s="59"/>
      <c r="BH177" s="59"/>
      <c r="BI177" s="59"/>
      <c r="BJ177" s="59"/>
    </row>
    <row r="178" spans="1:62" x14ac:dyDescent="0.2">
      <c r="A178" s="189"/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  <c r="AB178" s="59"/>
      <c r="AC178" s="59"/>
      <c r="AD178" s="59"/>
      <c r="AE178" s="59"/>
      <c r="AF178" s="59"/>
      <c r="AG178" s="59"/>
      <c r="AH178" s="59"/>
      <c r="AI178" s="59"/>
      <c r="AJ178" s="59"/>
      <c r="AK178" s="59"/>
      <c r="AL178" s="59"/>
      <c r="AM178" s="59"/>
      <c r="AN178" s="59"/>
      <c r="AO178" s="59"/>
      <c r="AP178" s="59"/>
      <c r="AQ178" s="59"/>
      <c r="AR178" s="59"/>
      <c r="AS178" s="59"/>
      <c r="AT178" s="59"/>
      <c r="AU178" s="59"/>
      <c r="AV178" s="59"/>
      <c r="AW178" s="59"/>
      <c r="AX178" s="59"/>
      <c r="AY178" s="59"/>
      <c r="AZ178" s="59"/>
      <c r="BA178" s="59"/>
      <c r="BB178" s="59"/>
      <c r="BC178" s="59"/>
      <c r="BD178" s="59"/>
      <c r="BE178" s="59"/>
      <c r="BF178" s="59"/>
      <c r="BG178" s="59"/>
      <c r="BH178" s="59"/>
      <c r="BI178" s="59"/>
      <c r="BJ178" s="59"/>
    </row>
    <row r="179" spans="1:62" x14ac:dyDescent="0.2">
      <c r="A179" s="189"/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  <c r="AA179" s="59"/>
      <c r="AB179" s="59"/>
      <c r="AC179" s="59"/>
      <c r="AD179" s="59"/>
      <c r="AE179" s="59"/>
      <c r="AF179" s="59"/>
      <c r="AG179" s="59"/>
      <c r="AH179" s="59"/>
      <c r="AI179" s="59"/>
      <c r="AJ179" s="59"/>
      <c r="AK179" s="59"/>
      <c r="AL179" s="59"/>
      <c r="AM179" s="59"/>
      <c r="AN179" s="59"/>
      <c r="AO179" s="59"/>
      <c r="AP179" s="59"/>
      <c r="AQ179" s="59"/>
      <c r="AR179" s="59"/>
      <c r="AS179" s="59"/>
      <c r="AT179" s="59"/>
      <c r="AU179" s="59"/>
      <c r="AV179" s="59"/>
      <c r="AW179" s="59"/>
      <c r="AX179" s="59"/>
      <c r="AY179" s="59"/>
      <c r="AZ179" s="59"/>
      <c r="BA179" s="59"/>
      <c r="BB179" s="59"/>
      <c r="BC179" s="59"/>
      <c r="BD179" s="59"/>
      <c r="BE179" s="59"/>
      <c r="BF179" s="59"/>
      <c r="BG179" s="59"/>
      <c r="BH179" s="59"/>
      <c r="BI179" s="59"/>
      <c r="BJ179" s="59"/>
    </row>
    <row r="180" spans="1:62" x14ac:dyDescent="0.2">
      <c r="A180" s="189"/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  <c r="AA180" s="59"/>
      <c r="AB180" s="59"/>
      <c r="AC180" s="59"/>
      <c r="AD180" s="59"/>
      <c r="AE180" s="59"/>
      <c r="AF180" s="59"/>
      <c r="AG180" s="59"/>
      <c r="AH180" s="59"/>
      <c r="AI180" s="59"/>
      <c r="AJ180" s="59"/>
      <c r="AK180" s="59"/>
      <c r="AL180" s="59"/>
      <c r="AM180" s="59"/>
      <c r="AN180" s="59"/>
      <c r="AO180" s="59"/>
      <c r="AP180" s="59"/>
      <c r="AQ180" s="59"/>
      <c r="AR180" s="59"/>
      <c r="AS180" s="59"/>
      <c r="AT180" s="59"/>
      <c r="AU180" s="59"/>
      <c r="AV180" s="59"/>
      <c r="AW180" s="59"/>
      <c r="AX180" s="59"/>
      <c r="AY180" s="59"/>
      <c r="AZ180" s="59"/>
      <c r="BA180" s="59"/>
      <c r="BB180" s="59"/>
      <c r="BC180" s="59"/>
      <c r="BD180" s="59"/>
      <c r="BE180" s="59"/>
      <c r="BF180" s="59"/>
      <c r="BG180" s="59"/>
      <c r="BH180" s="59"/>
      <c r="BI180" s="59"/>
      <c r="BJ180" s="59"/>
    </row>
    <row r="181" spans="1:62" x14ac:dyDescent="0.2">
      <c r="A181" s="189"/>
      <c r="B181" s="59"/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  <c r="AA181" s="59"/>
      <c r="AB181" s="59"/>
      <c r="AC181" s="59"/>
      <c r="AD181" s="59"/>
      <c r="AE181" s="59"/>
      <c r="AF181" s="59"/>
      <c r="AG181" s="59"/>
      <c r="AH181" s="59"/>
      <c r="AI181" s="59"/>
      <c r="AJ181" s="59"/>
      <c r="AK181" s="59"/>
      <c r="AL181" s="59"/>
      <c r="AM181" s="59"/>
      <c r="AN181" s="59"/>
      <c r="AO181" s="59"/>
      <c r="AP181" s="59"/>
      <c r="AQ181" s="59"/>
      <c r="AR181" s="59"/>
      <c r="AS181" s="59"/>
      <c r="AT181" s="59"/>
      <c r="AU181" s="59"/>
      <c r="AV181" s="59"/>
      <c r="AW181" s="59"/>
      <c r="AX181" s="59"/>
      <c r="AY181" s="59"/>
      <c r="AZ181" s="59"/>
      <c r="BA181" s="59"/>
      <c r="BB181" s="59"/>
      <c r="BC181" s="59"/>
      <c r="BD181" s="59"/>
      <c r="BE181" s="59"/>
      <c r="BF181" s="59"/>
      <c r="BG181" s="59"/>
      <c r="BH181" s="59"/>
      <c r="BI181" s="59"/>
      <c r="BJ181" s="59"/>
    </row>
    <row r="182" spans="1:62" x14ac:dyDescent="0.2">
      <c r="A182" s="189"/>
      <c r="B182" s="59"/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  <c r="AA182" s="59"/>
      <c r="AB182" s="59"/>
      <c r="AC182" s="59"/>
      <c r="AD182" s="59"/>
      <c r="AE182" s="59"/>
      <c r="AF182" s="59"/>
      <c r="AG182" s="59"/>
      <c r="AH182" s="59"/>
      <c r="AI182" s="59"/>
      <c r="AJ182" s="59"/>
      <c r="AK182" s="59"/>
      <c r="AL182" s="59"/>
      <c r="AM182" s="59"/>
      <c r="AN182" s="59"/>
      <c r="AO182" s="59"/>
      <c r="AP182" s="59"/>
      <c r="AQ182" s="59"/>
      <c r="AR182" s="59"/>
      <c r="AS182" s="59"/>
      <c r="AT182" s="59"/>
      <c r="AU182" s="59"/>
      <c r="AV182" s="59"/>
      <c r="AW182" s="59"/>
      <c r="AX182" s="59"/>
      <c r="AY182" s="59"/>
      <c r="AZ182" s="59"/>
      <c r="BA182" s="59"/>
      <c r="BB182" s="59"/>
      <c r="BC182" s="59"/>
      <c r="BD182" s="59"/>
      <c r="BE182" s="59"/>
      <c r="BF182" s="59"/>
      <c r="BG182" s="59"/>
      <c r="BH182" s="59"/>
      <c r="BI182" s="59"/>
      <c r="BJ182" s="59"/>
    </row>
    <row r="183" spans="1:62" x14ac:dyDescent="0.2">
      <c r="A183" s="189"/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  <c r="AA183" s="59"/>
      <c r="AB183" s="59"/>
      <c r="AC183" s="59"/>
      <c r="AD183" s="59"/>
      <c r="AE183" s="59"/>
      <c r="AF183" s="59"/>
      <c r="AG183" s="59"/>
      <c r="AH183" s="59"/>
      <c r="AI183" s="59"/>
      <c r="AJ183" s="59"/>
      <c r="AK183" s="59"/>
      <c r="AL183" s="59"/>
      <c r="AM183" s="59"/>
      <c r="AN183" s="59"/>
      <c r="AO183" s="59"/>
      <c r="AP183" s="59"/>
      <c r="AQ183" s="59"/>
      <c r="AR183" s="59"/>
      <c r="AS183" s="59"/>
      <c r="AT183" s="59"/>
      <c r="AU183" s="59"/>
      <c r="AV183" s="59"/>
      <c r="AW183" s="59"/>
      <c r="AX183" s="59"/>
      <c r="AY183" s="59"/>
      <c r="AZ183" s="59"/>
      <c r="BA183" s="59"/>
      <c r="BB183" s="59"/>
      <c r="BC183" s="59"/>
      <c r="BD183" s="59"/>
      <c r="BE183" s="59"/>
      <c r="BF183" s="59"/>
      <c r="BG183" s="59"/>
      <c r="BH183" s="59"/>
      <c r="BI183" s="59"/>
      <c r="BJ183" s="59"/>
    </row>
    <row r="184" spans="1:62" x14ac:dyDescent="0.2">
      <c r="A184" s="189"/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59"/>
      <c r="AE184" s="59"/>
      <c r="AF184" s="59"/>
      <c r="AG184" s="59"/>
      <c r="AH184" s="59"/>
      <c r="AI184" s="59"/>
      <c r="AJ184" s="59"/>
      <c r="AK184" s="59"/>
      <c r="AL184" s="59"/>
      <c r="AM184" s="59"/>
      <c r="AN184" s="59"/>
      <c r="AO184" s="59"/>
      <c r="AP184" s="59"/>
      <c r="AQ184" s="59"/>
      <c r="AR184" s="59"/>
      <c r="AS184" s="59"/>
      <c r="AT184" s="59"/>
      <c r="AU184" s="59"/>
      <c r="AV184" s="59"/>
      <c r="AW184" s="59"/>
      <c r="AX184" s="59"/>
      <c r="AY184" s="59"/>
      <c r="AZ184" s="59"/>
      <c r="BA184" s="59"/>
      <c r="BB184" s="59"/>
      <c r="BC184" s="59"/>
      <c r="BD184" s="59"/>
      <c r="BE184" s="59"/>
      <c r="BF184" s="59"/>
      <c r="BG184" s="59"/>
      <c r="BH184" s="59"/>
      <c r="BI184" s="59"/>
      <c r="BJ184" s="59"/>
    </row>
    <row r="185" spans="1:62" x14ac:dyDescent="0.2">
      <c r="A185" s="189"/>
      <c r="B185" s="59"/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  <c r="AA185" s="59"/>
      <c r="AB185" s="59"/>
      <c r="AC185" s="59"/>
      <c r="AD185" s="59"/>
      <c r="AE185" s="59"/>
      <c r="AF185" s="59"/>
      <c r="AG185" s="59"/>
      <c r="AH185" s="59"/>
      <c r="AI185" s="59"/>
      <c r="AJ185" s="59"/>
      <c r="AK185" s="59"/>
      <c r="AL185" s="59"/>
      <c r="AM185" s="59"/>
      <c r="AN185" s="59"/>
      <c r="AO185" s="59"/>
      <c r="AP185" s="59"/>
      <c r="AQ185" s="59"/>
      <c r="AR185" s="59"/>
      <c r="AS185" s="59"/>
      <c r="AT185" s="59"/>
      <c r="AU185" s="59"/>
      <c r="AV185" s="59"/>
      <c r="AW185" s="59"/>
      <c r="AX185" s="59"/>
      <c r="AY185" s="59"/>
      <c r="AZ185" s="59"/>
      <c r="BA185" s="59"/>
      <c r="BB185" s="59"/>
      <c r="BC185" s="59"/>
      <c r="BD185" s="59"/>
      <c r="BE185" s="59"/>
      <c r="BF185" s="59"/>
      <c r="BG185" s="59"/>
      <c r="BH185" s="59"/>
      <c r="BI185" s="59"/>
      <c r="BJ185" s="59"/>
    </row>
    <row r="186" spans="1:62" x14ac:dyDescent="0.2">
      <c r="A186" s="189"/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  <c r="AA186" s="59"/>
      <c r="AB186" s="59"/>
      <c r="AC186" s="59"/>
      <c r="AD186" s="59"/>
      <c r="AE186" s="59"/>
      <c r="AF186" s="59"/>
      <c r="AG186" s="59"/>
      <c r="AH186" s="59"/>
      <c r="AI186" s="59"/>
      <c r="AJ186" s="59"/>
      <c r="AK186" s="59"/>
      <c r="AL186" s="59"/>
      <c r="AM186" s="59"/>
      <c r="AN186" s="59"/>
      <c r="AO186" s="59"/>
      <c r="AP186" s="59"/>
      <c r="AQ186" s="59"/>
      <c r="AR186" s="59"/>
      <c r="AS186" s="59"/>
      <c r="AT186" s="59"/>
      <c r="AU186" s="59"/>
      <c r="AV186" s="59"/>
      <c r="AW186" s="59"/>
      <c r="AX186" s="59"/>
      <c r="AY186" s="59"/>
      <c r="AZ186" s="59"/>
      <c r="BA186" s="59"/>
      <c r="BB186" s="59"/>
      <c r="BC186" s="59"/>
      <c r="BD186" s="59"/>
      <c r="BE186" s="59"/>
      <c r="BF186" s="59"/>
      <c r="BG186" s="59"/>
      <c r="BH186" s="59"/>
      <c r="BI186" s="59"/>
      <c r="BJ186" s="59"/>
    </row>
    <row r="187" spans="1:62" x14ac:dyDescent="0.2">
      <c r="A187" s="189"/>
      <c r="B187" s="59"/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  <c r="AH187" s="59"/>
      <c r="AI187" s="59"/>
      <c r="AJ187" s="59"/>
      <c r="AK187" s="59"/>
      <c r="AL187" s="59"/>
      <c r="AM187" s="59"/>
      <c r="AN187" s="59"/>
      <c r="AO187" s="59"/>
      <c r="AP187" s="59"/>
      <c r="AQ187" s="59"/>
      <c r="AR187" s="59"/>
      <c r="AS187" s="59"/>
      <c r="AT187" s="59"/>
      <c r="AU187" s="59"/>
      <c r="AV187" s="59"/>
      <c r="AW187" s="59"/>
      <c r="AX187" s="59"/>
      <c r="AY187" s="59"/>
      <c r="AZ187" s="59"/>
      <c r="BA187" s="59"/>
      <c r="BB187" s="59"/>
      <c r="BC187" s="59"/>
      <c r="BD187" s="59"/>
      <c r="BE187" s="59"/>
      <c r="BF187" s="59"/>
      <c r="BG187" s="59"/>
      <c r="BH187" s="59"/>
      <c r="BI187" s="59"/>
      <c r="BJ187" s="59"/>
    </row>
    <row r="188" spans="1:62" x14ac:dyDescent="0.2">
      <c r="A188" s="189"/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  <c r="AB188" s="59"/>
      <c r="AC188" s="59"/>
      <c r="AD188" s="59"/>
      <c r="AE188" s="59"/>
      <c r="AF188" s="59"/>
      <c r="AG188" s="59"/>
      <c r="AH188" s="59"/>
      <c r="AI188" s="59"/>
      <c r="AJ188" s="59"/>
      <c r="AK188" s="59"/>
      <c r="AL188" s="59"/>
      <c r="AM188" s="59"/>
      <c r="AN188" s="59"/>
      <c r="AO188" s="59"/>
      <c r="AP188" s="59"/>
      <c r="AQ188" s="59"/>
      <c r="AR188" s="59"/>
      <c r="AS188" s="59"/>
      <c r="AT188" s="59"/>
      <c r="AU188" s="59"/>
      <c r="AV188" s="59"/>
      <c r="AW188" s="59"/>
      <c r="AX188" s="59"/>
      <c r="AY188" s="59"/>
      <c r="AZ188" s="59"/>
      <c r="BA188" s="59"/>
      <c r="BB188" s="59"/>
      <c r="BC188" s="59"/>
      <c r="BD188" s="59"/>
      <c r="BE188" s="59"/>
      <c r="BF188" s="59"/>
      <c r="BG188" s="59"/>
      <c r="BH188" s="59"/>
      <c r="BI188" s="59"/>
      <c r="BJ188" s="59"/>
    </row>
    <row r="189" spans="1:62" x14ac:dyDescent="0.2">
      <c r="A189" s="189"/>
      <c r="B189" s="59"/>
      <c r="C189" s="59"/>
      <c r="D189" s="59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  <c r="AB189" s="59"/>
      <c r="AC189" s="59"/>
      <c r="AD189" s="59"/>
      <c r="AE189" s="59"/>
      <c r="AF189" s="59"/>
      <c r="AG189" s="59"/>
      <c r="AH189" s="59"/>
      <c r="AI189" s="59"/>
      <c r="AJ189" s="59"/>
      <c r="AK189" s="59"/>
      <c r="AL189" s="59"/>
      <c r="AM189" s="59"/>
      <c r="AN189" s="59"/>
      <c r="AO189" s="59"/>
      <c r="AP189" s="59"/>
      <c r="AQ189" s="59"/>
      <c r="AR189" s="59"/>
      <c r="AS189" s="59"/>
      <c r="AT189" s="59"/>
      <c r="AU189" s="59"/>
      <c r="AV189" s="59"/>
      <c r="AW189" s="59"/>
      <c r="AX189" s="59"/>
      <c r="AY189" s="59"/>
      <c r="AZ189" s="59"/>
      <c r="BA189" s="59"/>
      <c r="BB189" s="59"/>
      <c r="BC189" s="59"/>
      <c r="BD189" s="59"/>
      <c r="BE189" s="59"/>
      <c r="BF189" s="59"/>
      <c r="BG189" s="59"/>
      <c r="BH189" s="59"/>
      <c r="BI189" s="59"/>
      <c r="BJ189" s="59"/>
    </row>
    <row r="190" spans="1:62" x14ac:dyDescent="0.2">
      <c r="A190" s="189"/>
      <c r="B190" s="59"/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59"/>
      <c r="AI190" s="59"/>
      <c r="AJ190" s="59"/>
      <c r="AK190" s="59"/>
      <c r="AL190" s="59"/>
      <c r="AM190" s="59"/>
      <c r="AN190" s="59"/>
      <c r="AO190" s="59"/>
      <c r="AP190" s="59"/>
      <c r="AQ190" s="59"/>
      <c r="AR190" s="59"/>
      <c r="AS190" s="59"/>
      <c r="AT190" s="59"/>
      <c r="AU190" s="59"/>
      <c r="AV190" s="59"/>
      <c r="AW190" s="59"/>
      <c r="AX190" s="59"/>
      <c r="AY190" s="59"/>
      <c r="AZ190" s="59"/>
      <c r="BA190" s="59"/>
      <c r="BB190" s="59"/>
      <c r="BC190" s="59"/>
      <c r="BD190" s="59"/>
      <c r="BE190" s="59"/>
      <c r="BF190" s="59"/>
      <c r="BG190" s="59"/>
      <c r="BH190" s="59"/>
      <c r="BI190" s="59"/>
      <c r="BJ190" s="59"/>
    </row>
    <row r="191" spans="1:62" x14ac:dyDescent="0.2">
      <c r="A191" s="189"/>
      <c r="B191" s="59"/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/>
      <c r="AI191" s="59"/>
      <c r="AJ191" s="59"/>
      <c r="AK191" s="59"/>
      <c r="AL191" s="59"/>
      <c r="AM191" s="59"/>
      <c r="AN191" s="59"/>
      <c r="AO191" s="59"/>
      <c r="AP191" s="59"/>
      <c r="AQ191" s="59"/>
      <c r="AR191" s="59"/>
      <c r="AS191" s="59"/>
      <c r="AT191" s="59"/>
      <c r="AU191" s="59"/>
      <c r="AV191" s="59"/>
      <c r="AW191" s="59"/>
      <c r="AX191" s="59"/>
      <c r="AY191" s="59"/>
      <c r="AZ191" s="59"/>
      <c r="BA191" s="59"/>
      <c r="BB191" s="59"/>
      <c r="BC191" s="59"/>
      <c r="BD191" s="59"/>
      <c r="BE191" s="59"/>
      <c r="BF191" s="59"/>
      <c r="BG191" s="59"/>
      <c r="BH191" s="59"/>
      <c r="BI191" s="59"/>
      <c r="BJ191" s="59"/>
    </row>
    <row r="192" spans="1:62" x14ac:dyDescent="0.2">
      <c r="A192" s="189"/>
      <c r="B192" s="59"/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  <c r="AA192" s="59"/>
      <c r="AB192" s="59"/>
      <c r="AC192" s="59"/>
      <c r="AD192" s="59"/>
      <c r="AE192" s="59"/>
      <c r="AF192" s="59"/>
      <c r="AG192" s="59"/>
      <c r="AH192" s="59"/>
      <c r="AI192" s="59"/>
      <c r="AJ192" s="59"/>
      <c r="AK192" s="59"/>
      <c r="AL192" s="59"/>
      <c r="AM192" s="59"/>
      <c r="AN192" s="59"/>
      <c r="AO192" s="59"/>
      <c r="AP192" s="59"/>
      <c r="AQ192" s="59"/>
      <c r="AR192" s="59"/>
      <c r="AS192" s="59"/>
      <c r="AT192" s="59"/>
      <c r="AU192" s="59"/>
      <c r="AV192" s="59"/>
      <c r="AW192" s="59"/>
      <c r="AX192" s="59"/>
      <c r="AY192" s="59"/>
      <c r="AZ192" s="59"/>
      <c r="BA192" s="59"/>
      <c r="BB192" s="59"/>
      <c r="BC192" s="59"/>
      <c r="BD192" s="59"/>
      <c r="BE192" s="59"/>
      <c r="BF192" s="59"/>
      <c r="BG192" s="59"/>
      <c r="BH192" s="59"/>
      <c r="BI192" s="59"/>
      <c r="BJ192" s="59"/>
    </row>
    <row r="193" spans="1:62" x14ac:dyDescent="0.2">
      <c r="A193" s="189"/>
      <c r="B193" s="59"/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  <c r="AA193" s="59"/>
      <c r="AB193" s="59"/>
      <c r="AC193" s="59"/>
      <c r="AD193" s="59"/>
      <c r="AE193" s="59"/>
      <c r="AF193" s="59"/>
      <c r="AG193" s="59"/>
      <c r="AH193" s="59"/>
      <c r="AI193" s="59"/>
      <c r="AJ193" s="59"/>
      <c r="AK193" s="59"/>
      <c r="AL193" s="59"/>
      <c r="AM193" s="59"/>
      <c r="AN193" s="59"/>
      <c r="AO193" s="59"/>
      <c r="AP193" s="59"/>
      <c r="AQ193" s="59"/>
      <c r="AR193" s="59"/>
      <c r="AS193" s="59"/>
      <c r="AT193" s="59"/>
      <c r="AU193" s="59"/>
      <c r="AV193" s="59"/>
      <c r="AW193" s="59"/>
      <c r="AX193" s="59"/>
      <c r="AY193" s="59"/>
      <c r="AZ193" s="59"/>
      <c r="BA193" s="59"/>
      <c r="BB193" s="59"/>
      <c r="BC193" s="59"/>
      <c r="BD193" s="59"/>
      <c r="BE193" s="59"/>
      <c r="BF193" s="59"/>
      <c r="BG193" s="59"/>
      <c r="BH193" s="59"/>
      <c r="BI193" s="59"/>
      <c r="BJ193" s="59"/>
    </row>
    <row r="194" spans="1:62" x14ac:dyDescent="0.2">
      <c r="A194" s="189"/>
      <c r="B194" s="59"/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  <c r="AB194" s="59"/>
      <c r="AC194" s="59"/>
      <c r="AD194" s="59"/>
      <c r="AE194" s="59"/>
      <c r="AF194" s="59"/>
      <c r="AG194" s="59"/>
      <c r="AH194" s="59"/>
      <c r="AI194" s="59"/>
      <c r="AJ194" s="59"/>
      <c r="AK194" s="59"/>
      <c r="AL194" s="59"/>
      <c r="AM194" s="59"/>
      <c r="AN194" s="59"/>
      <c r="AO194" s="59"/>
      <c r="AP194" s="59"/>
      <c r="AQ194" s="59"/>
      <c r="AR194" s="59"/>
      <c r="AS194" s="59"/>
      <c r="AT194" s="59"/>
      <c r="AU194" s="59"/>
      <c r="AV194" s="59"/>
      <c r="AW194" s="59"/>
      <c r="AX194" s="59"/>
      <c r="AY194" s="59"/>
      <c r="AZ194" s="59"/>
      <c r="BA194" s="59"/>
      <c r="BB194" s="59"/>
      <c r="BC194" s="59"/>
      <c r="BD194" s="59"/>
      <c r="BE194" s="59"/>
      <c r="BF194" s="59"/>
      <c r="BG194" s="59"/>
      <c r="BH194" s="59"/>
      <c r="BI194" s="59"/>
      <c r="BJ194" s="59"/>
    </row>
    <row r="195" spans="1:62" x14ac:dyDescent="0.2">
      <c r="A195" s="189"/>
      <c r="B195" s="59"/>
      <c r="C195" s="59"/>
      <c r="D195" s="59"/>
      <c r="E195" s="59"/>
      <c r="F195" s="59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  <c r="AA195" s="59"/>
      <c r="AB195" s="59"/>
      <c r="AC195" s="59"/>
      <c r="AD195" s="59"/>
      <c r="AE195" s="59"/>
      <c r="AF195" s="59"/>
      <c r="AG195" s="59"/>
      <c r="AH195" s="59"/>
      <c r="AI195" s="59"/>
      <c r="AJ195" s="59"/>
      <c r="AK195" s="59"/>
      <c r="AL195" s="59"/>
      <c r="AM195" s="59"/>
      <c r="AN195" s="59"/>
      <c r="AO195" s="59"/>
      <c r="AP195" s="59"/>
      <c r="AQ195" s="59"/>
      <c r="AR195" s="59"/>
      <c r="AS195" s="59"/>
      <c r="AT195" s="59"/>
      <c r="AU195" s="59"/>
      <c r="AV195" s="59"/>
      <c r="AW195" s="59"/>
      <c r="AX195" s="59"/>
      <c r="AY195" s="59"/>
      <c r="AZ195" s="59"/>
      <c r="BA195" s="59"/>
      <c r="BB195" s="59"/>
      <c r="BC195" s="59"/>
      <c r="BD195" s="59"/>
      <c r="BE195" s="59"/>
      <c r="BF195" s="59"/>
      <c r="BG195" s="59"/>
      <c r="BH195" s="59"/>
      <c r="BI195" s="59"/>
      <c r="BJ195" s="59"/>
    </row>
    <row r="196" spans="1:62" x14ac:dyDescent="0.2">
      <c r="A196" s="189"/>
      <c r="B196" s="59"/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  <c r="AA196" s="59"/>
      <c r="AB196" s="59"/>
      <c r="AC196" s="59"/>
      <c r="AD196" s="59"/>
      <c r="AE196" s="59"/>
      <c r="AF196" s="59"/>
      <c r="AG196" s="59"/>
      <c r="AH196" s="59"/>
      <c r="AI196" s="59"/>
      <c r="AJ196" s="59"/>
      <c r="AK196" s="59"/>
      <c r="AL196" s="59"/>
      <c r="AM196" s="59"/>
      <c r="AN196" s="59"/>
      <c r="AO196" s="59"/>
      <c r="AP196" s="59"/>
      <c r="AQ196" s="59"/>
      <c r="AR196" s="59"/>
      <c r="AS196" s="59"/>
      <c r="AT196" s="59"/>
      <c r="AU196" s="59"/>
      <c r="AV196" s="59"/>
      <c r="AW196" s="59"/>
      <c r="AX196" s="59"/>
      <c r="AY196" s="59"/>
      <c r="AZ196" s="59"/>
      <c r="BA196" s="59"/>
      <c r="BB196" s="59"/>
      <c r="BC196" s="59"/>
      <c r="BD196" s="59"/>
      <c r="BE196" s="59"/>
      <c r="BF196" s="59"/>
      <c r="BG196" s="59"/>
      <c r="BH196" s="59"/>
      <c r="BI196" s="59"/>
      <c r="BJ196" s="59"/>
    </row>
    <row r="197" spans="1:62" x14ac:dyDescent="0.2">
      <c r="A197" s="189"/>
      <c r="B197" s="59"/>
      <c r="C197" s="59"/>
      <c r="D197" s="59"/>
      <c r="E197" s="59"/>
      <c r="F197" s="59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  <c r="AA197" s="59"/>
      <c r="AB197" s="59"/>
      <c r="AC197" s="59"/>
      <c r="AD197" s="59"/>
      <c r="AE197" s="59"/>
      <c r="AF197" s="59"/>
      <c r="AG197" s="59"/>
      <c r="AH197" s="59"/>
      <c r="AI197" s="59"/>
      <c r="AJ197" s="59"/>
      <c r="AK197" s="59"/>
      <c r="AL197" s="59"/>
      <c r="AM197" s="59"/>
      <c r="AN197" s="59"/>
      <c r="AO197" s="59"/>
      <c r="AP197" s="59"/>
      <c r="AQ197" s="59"/>
      <c r="AR197" s="59"/>
      <c r="AS197" s="59"/>
      <c r="AT197" s="59"/>
      <c r="AU197" s="59"/>
      <c r="AV197" s="59"/>
      <c r="AW197" s="59"/>
      <c r="AX197" s="59"/>
      <c r="AY197" s="59"/>
      <c r="AZ197" s="59"/>
      <c r="BA197" s="59"/>
      <c r="BB197" s="59"/>
      <c r="BC197" s="59"/>
      <c r="BD197" s="59"/>
      <c r="BE197" s="59"/>
      <c r="BF197" s="59"/>
      <c r="BG197" s="59"/>
      <c r="BH197" s="59"/>
      <c r="BI197" s="59"/>
      <c r="BJ197" s="59"/>
    </row>
    <row r="198" spans="1:62" x14ac:dyDescent="0.2">
      <c r="A198" s="189"/>
      <c r="B198" s="59"/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  <c r="AB198" s="59"/>
      <c r="AC198" s="59"/>
      <c r="AD198" s="59"/>
      <c r="AE198" s="59"/>
      <c r="AF198" s="59"/>
      <c r="AG198" s="59"/>
      <c r="AH198" s="59"/>
      <c r="AI198" s="59"/>
      <c r="AJ198" s="59"/>
      <c r="AK198" s="59"/>
      <c r="AL198" s="59"/>
      <c r="AM198" s="59"/>
      <c r="AN198" s="59"/>
      <c r="AO198" s="59"/>
      <c r="AP198" s="59"/>
      <c r="AQ198" s="59"/>
      <c r="AR198" s="59"/>
      <c r="AS198" s="59"/>
      <c r="AT198" s="59"/>
      <c r="AU198" s="59"/>
      <c r="AV198" s="59"/>
      <c r="AW198" s="59"/>
      <c r="AX198" s="59"/>
      <c r="AY198" s="59"/>
      <c r="AZ198" s="59"/>
      <c r="BA198" s="59"/>
      <c r="BB198" s="59"/>
      <c r="BC198" s="59"/>
      <c r="BD198" s="59"/>
      <c r="BE198" s="59"/>
      <c r="BF198" s="59"/>
      <c r="BG198" s="59"/>
      <c r="BH198" s="59"/>
      <c r="BI198" s="59"/>
      <c r="BJ198" s="59"/>
    </row>
    <row r="199" spans="1:62" x14ac:dyDescent="0.2">
      <c r="A199" s="189"/>
      <c r="B199" s="59"/>
      <c r="C199" s="59"/>
      <c r="D199" s="59"/>
      <c r="E199" s="59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  <c r="AA199" s="59"/>
      <c r="AB199" s="59"/>
      <c r="AC199" s="59"/>
      <c r="AD199" s="59"/>
      <c r="AE199" s="59"/>
      <c r="AF199" s="59"/>
      <c r="AG199" s="59"/>
      <c r="AH199" s="59"/>
      <c r="AI199" s="59"/>
      <c r="AJ199" s="59"/>
      <c r="AK199" s="59"/>
      <c r="AL199" s="59"/>
      <c r="AM199" s="59"/>
      <c r="AN199" s="59"/>
      <c r="AO199" s="59"/>
      <c r="AP199" s="59"/>
      <c r="AQ199" s="59"/>
      <c r="AR199" s="59"/>
      <c r="AS199" s="59"/>
      <c r="AT199" s="59"/>
      <c r="AU199" s="59"/>
      <c r="AV199" s="59"/>
      <c r="AW199" s="59"/>
      <c r="AX199" s="59"/>
      <c r="AY199" s="59"/>
      <c r="AZ199" s="59"/>
      <c r="BA199" s="59"/>
      <c r="BB199" s="59"/>
      <c r="BC199" s="59"/>
      <c r="BD199" s="59"/>
      <c r="BE199" s="59"/>
      <c r="BF199" s="59"/>
      <c r="BG199" s="59"/>
      <c r="BH199" s="59"/>
      <c r="BI199" s="59"/>
      <c r="BJ199" s="59"/>
    </row>
    <row r="200" spans="1:62" x14ac:dyDescent="0.2">
      <c r="A200" s="189"/>
      <c r="B200" s="59"/>
      <c r="C200" s="59"/>
      <c r="D200" s="59"/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  <c r="AA200" s="59"/>
      <c r="AB200" s="59"/>
      <c r="AC200" s="59"/>
      <c r="AD200" s="59"/>
      <c r="AE200" s="59"/>
      <c r="AF200" s="59"/>
      <c r="AG200" s="59"/>
      <c r="AH200" s="59"/>
      <c r="AI200" s="59"/>
      <c r="AJ200" s="59"/>
      <c r="AK200" s="59"/>
      <c r="AL200" s="59"/>
      <c r="AM200" s="59"/>
      <c r="AN200" s="59"/>
      <c r="AO200" s="59"/>
      <c r="AP200" s="59"/>
      <c r="AQ200" s="59"/>
      <c r="AR200" s="59"/>
      <c r="AS200" s="59"/>
      <c r="AT200" s="59"/>
      <c r="AU200" s="59"/>
      <c r="AV200" s="59"/>
      <c r="AW200" s="59"/>
      <c r="AX200" s="59"/>
      <c r="AY200" s="59"/>
      <c r="AZ200" s="59"/>
      <c r="BA200" s="59"/>
      <c r="BB200" s="59"/>
      <c r="BC200" s="59"/>
      <c r="BD200" s="59"/>
      <c r="BE200" s="59"/>
      <c r="BF200" s="59"/>
      <c r="BG200" s="59"/>
      <c r="BH200" s="59"/>
      <c r="BI200" s="59"/>
      <c r="BJ200" s="59"/>
    </row>
    <row r="201" spans="1:62" x14ac:dyDescent="0.2">
      <c r="A201" s="189"/>
      <c r="B201" s="59"/>
      <c r="C201" s="59"/>
      <c r="D201" s="59"/>
      <c r="E201" s="59"/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  <c r="AA201" s="59"/>
      <c r="AB201" s="59"/>
      <c r="AC201" s="59"/>
      <c r="AD201" s="59"/>
      <c r="AE201" s="59"/>
      <c r="AF201" s="59"/>
      <c r="AG201" s="59"/>
      <c r="AH201" s="59"/>
      <c r="AI201" s="59"/>
      <c r="AJ201" s="59"/>
      <c r="AK201" s="59"/>
      <c r="AL201" s="59"/>
      <c r="AM201" s="59"/>
      <c r="AN201" s="59"/>
      <c r="AO201" s="59"/>
      <c r="AP201" s="59"/>
      <c r="AQ201" s="59"/>
      <c r="AR201" s="59"/>
      <c r="AS201" s="59"/>
      <c r="AT201" s="59"/>
      <c r="AU201" s="59"/>
      <c r="AV201" s="59"/>
      <c r="AW201" s="59"/>
      <c r="AX201" s="59"/>
      <c r="AY201" s="59"/>
      <c r="AZ201" s="59"/>
      <c r="BA201" s="59"/>
      <c r="BB201" s="59"/>
      <c r="BC201" s="59"/>
      <c r="BD201" s="59"/>
      <c r="BE201" s="59"/>
      <c r="BF201" s="59"/>
      <c r="BG201" s="59"/>
      <c r="BH201" s="59"/>
      <c r="BI201" s="59"/>
      <c r="BJ201" s="59"/>
    </row>
    <row r="202" spans="1:62" x14ac:dyDescent="0.2">
      <c r="A202" s="189"/>
      <c r="B202" s="59"/>
      <c r="C202" s="59"/>
      <c r="D202" s="59"/>
      <c r="E202" s="59"/>
      <c r="F202" s="59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  <c r="AA202" s="59"/>
      <c r="AB202" s="59"/>
      <c r="AC202" s="59"/>
      <c r="AD202" s="59"/>
      <c r="AE202" s="59"/>
      <c r="AF202" s="59"/>
      <c r="AG202" s="59"/>
      <c r="AH202" s="59"/>
      <c r="AI202" s="59"/>
      <c r="AJ202" s="59"/>
      <c r="AK202" s="59"/>
      <c r="AL202" s="59"/>
      <c r="AM202" s="59"/>
      <c r="AN202" s="59"/>
      <c r="AO202" s="59"/>
      <c r="AP202" s="59"/>
      <c r="AQ202" s="59"/>
      <c r="AR202" s="59"/>
      <c r="AS202" s="59"/>
      <c r="AT202" s="59"/>
      <c r="AU202" s="59"/>
      <c r="AV202" s="59"/>
      <c r="AW202" s="59"/>
      <c r="AX202" s="59"/>
      <c r="AY202" s="59"/>
      <c r="AZ202" s="59"/>
      <c r="BA202" s="59"/>
      <c r="BB202" s="59"/>
      <c r="BC202" s="59"/>
      <c r="BD202" s="59"/>
      <c r="BE202" s="59"/>
      <c r="BF202" s="59"/>
      <c r="BG202" s="59"/>
      <c r="BH202" s="59"/>
      <c r="BI202" s="59"/>
      <c r="BJ202" s="59"/>
    </row>
    <row r="203" spans="1:62" x14ac:dyDescent="0.2">
      <c r="A203" s="189"/>
      <c r="B203" s="59"/>
      <c r="C203" s="59"/>
      <c r="D203" s="59"/>
      <c r="E203" s="59"/>
      <c r="F203" s="59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  <c r="AA203" s="59"/>
      <c r="AB203" s="59"/>
      <c r="AC203" s="59"/>
      <c r="AD203" s="59"/>
      <c r="AE203" s="59"/>
      <c r="AF203" s="59"/>
      <c r="AG203" s="59"/>
      <c r="AH203" s="59"/>
      <c r="AI203" s="59"/>
      <c r="AJ203" s="59"/>
      <c r="AK203" s="59"/>
      <c r="AL203" s="59"/>
      <c r="AM203" s="59"/>
      <c r="AN203" s="59"/>
      <c r="AO203" s="59"/>
      <c r="AP203" s="59"/>
      <c r="AQ203" s="59"/>
      <c r="AR203" s="59"/>
      <c r="AS203" s="59"/>
      <c r="AT203" s="59"/>
      <c r="AU203" s="59"/>
      <c r="AV203" s="59"/>
      <c r="AW203" s="59"/>
      <c r="AX203" s="59"/>
      <c r="AY203" s="59"/>
      <c r="AZ203" s="59"/>
      <c r="BA203" s="59"/>
      <c r="BB203" s="59"/>
      <c r="BC203" s="59"/>
      <c r="BD203" s="59"/>
      <c r="BE203" s="59"/>
      <c r="BF203" s="59"/>
      <c r="BG203" s="59"/>
      <c r="BH203" s="59"/>
      <c r="BI203" s="59"/>
      <c r="BJ203" s="59"/>
    </row>
    <row r="204" spans="1:62" x14ac:dyDescent="0.2">
      <c r="A204" s="189"/>
      <c r="B204" s="59"/>
      <c r="C204" s="59"/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  <c r="AA204" s="59"/>
      <c r="AB204" s="59"/>
      <c r="AC204" s="59"/>
      <c r="AD204" s="59"/>
      <c r="AE204" s="59"/>
      <c r="AF204" s="59"/>
      <c r="AG204" s="59"/>
      <c r="AH204" s="59"/>
      <c r="AI204" s="59"/>
      <c r="AJ204" s="59"/>
      <c r="AK204" s="59"/>
      <c r="AL204" s="59"/>
      <c r="AM204" s="59"/>
      <c r="AN204" s="59"/>
      <c r="AO204" s="59"/>
      <c r="AP204" s="59"/>
      <c r="AQ204" s="59"/>
      <c r="AR204" s="59"/>
      <c r="AS204" s="59"/>
      <c r="AT204" s="59"/>
      <c r="AU204" s="59"/>
      <c r="AV204" s="59"/>
      <c r="AW204" s="59"/>
      <c r="AX204" s="59"/>
      <c r="AY204" s="59"/>
      <c r="AZ204" s="59"/>
      <c r="BA204" s="59"/>
      <c r="BB204" s="59"/>
      <c r="BC204" s="59"/>
      <c r="BD204" s="59"/>
      <c r="BE204" s="59"/>
      <c r="BF204" s="59"/>
      <c r="BG204" s="59"/>
      <c r="BH204" s="59"/>
      <c r="BI204" s="59"/>
      <c r="BJ204" s="59"/>
    </row>
    <row r="205" spans="1:62" x14ac:dyDescent="0.2">
      <c r="A205" s="189"/>
      <c r="B205" s="59"/>
      <c r="C205" s="59"/>
      <c r="D205" s="59"/>
      <c r="E205" s="59"/>
      <c r="F205" s="59"/>
      <c r="G205" s="59"/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  <c r="AA205" s="59"/>
      <c r="AB205" s="59"/>
      <c r="AC205" s="59"/>
      <c r="AD205" s="59"/>
      <c r="AE205" s="59"/>
      <c r="AF205" s="59"/>
      <c r="AG205" s="59"/>
      <c r="AH205" s="59"/>
      <c r="AI205" s="59"/>
      <c r="AJ205" s="59"/>
      <c r="AK205" s="59"/>
      <c r="AL205" s="59"/>
      <c r="AM205" s="59"/>
      <c r="AN205" s="59"/>
      <c r="AO205" s="59"/>
      <c r="AP205" s="59"/>
      <c r="AQ205" s="59"/>
      <c r="AR205" s="59"/>
      <c r="AS205" s="59"/>
      <c r="AT205" s="59"/>
      <c r="AU205" s="59"/>
      <c r="AV205" s="59"/>
      <c r="AW205" s="59"/>
      <c r="AX205" s="59"/>
      <c r="AY205" s="59"/>
      <c r="AZ205" s="59"/>
      <c r="BA205" s="59"/>
      <c r="BB205" s="59"/>
      <c r="BC205" s="59"/>
      <c r="BD205" s="59"/>
      <c r="BE205" s="59"/>
      <c r="BF205" s="59"/>
      <c r="BG205" s="59"/>
      <c r="BH205" s="59"/>
      <c r="BI205" s="59"/>
      <c r="BJ205" s="59"/>
    </row>
    <row r="206" spans="1:62" x14ac:dyDescent="0.2">
      <c r="A206" s="189"/>
      <c r="B206" s="59"/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  <c r="AB206" s="59"/>
      <c r="AC206" s="59"/>
      <c r="AD206" s="59"/>
      <c r="AE206" s="59"/>
      <c r="AF206" s="59"/>
      <c r="AG206" s="59"/>
      <c r="AH206" s="59"/>
      <c r="AI206" s="59"/>
      <c r="AJ206" s="59"/>
      <c r="AK206" s="59"/>
      <c r="AL206" s="59"/>
      <c r="AM206" s="59"/>
      <c r="AN206" s="59"/>
      <c r="AO206" s="59"/>
      <c r="AP206" s="59"/>
      <c r="AQ206" s="59"/>
      <c r="AR206" s="59"/>
      <c r="AS206" s="59"/>
      <c r="AT206" s="59"/>
      <c r="AU206" s="59"/>
      <c r="AV206" s="59"/>
      <c r="AW206" s="59"/>
      <c r="AX206" s="59"/>
      <c r="AY206" s="59"/>
      <c r="AZ206" s="59"/>
      <c r="BA206" s="59"/>
      <c r="BB206" s="59"/>
      <c r="BC206" s="59"/>
      <c r="BD206" s="59"/>
      <c r="BE206" s="59"/>
      <c r="BF206" s="59"/>
      <c r="BG206" s="59"/>
      <c r="BH206" s="59"/>
      <c r="BI206" s="59"/>
      <c r="BJ206" s="59"/>
    </row>
    <row r="207" spans="1:62" x14ac:dyDescent="0.2">
      <c r="A207" s="189"/>
      <c r="B207" s="59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  <c r="AB207" s="59"/>
      <c r="AC207" s="59"/>
      <c r="AD207" s="59"/>
      <c r="AE207" s="59"/>
      <c r="AF207" s="59"/>
      <c r="AG207" s="59"/>
      <c r="AH207" s="59"/>
      <c r="AI207" s="59"/>
      <c r="AJ207" s="59"/>
      <c r="AK207" s="59"/>
      <c r="AL207" s="59"/>
      <c r="AM207" s="59"/>
      <c r="AN207" s="59"/>
      <c r="AO207" s="59"/>
      <c r="AP207" s="59"/>
      <c r="AQ207" s="59"/>
      <c r="AR207" s="59"/>
      <c r="AS207" s="59"/>
      <c r="AT207" s="59"/>
      <c r="AU207" s="59"/>
      <c r="AV207" s="59"/>
      <c r="AW207" s="59"/>
      <c r="AX207" s="59"/>
      <c r="AY207" s="59"/>
      <c r="AZ207" s="59"/>
      <c r="BA207" s="59"/>
      <c r="BB207" s="59"/>
      <c r="BC207" s="59"/>
      <c r="BD207" s="59"/>
      <c r="BE207" s="59"/>
      <c r="BF207" s="59"/>
      <c r="BG207" s="59"/>
      <c r="BH207" s="59"/>
      <c r="BI207" s="59"/>
      <c r="BJ207" s="59"/>
    </row>
    <row r="208" spans="1:62" x14ac:dyDescent="0.2">
      <c r="A208" s="189"/>
      <c r="B208" s="59"/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  <c r="AA208" s="59"/>
      <c r="AB208" s="59"/>
      <c r="AC208" s="59"/>
      <c r="AD208" s="59"/>
      <c r="AE208" s="59"/>
      <c r="AF208" s="59"/>
      <c r="AG208" s="59"/>
      <c r="AH208" s="59"/>
      <c r="AI208" s="59"/>
      <c r="AJ208" s="59"/>
      <c r="AK208" s="59"/>
      <c r="AL208" s="59"/>
      <c r="AM208" s="59"/>
      <c r="AN208" s="59"/>
      <c r="AO208" s="59"/>
      <c r="AP208" s="59"/>
      <c r="AQ208" s="59"/>
      <c r="AR208" s="59"/>
      <c r="AS208" s="59"/>
      <c r="AT208" s="59"/>
      <c r="AU208" s="59"/>
      <c r="AV208" s="59"/>
      <c r="AW208" s="59"/>
      <c r="AX208" s="59"/>
      <c r="AY208" s="59"/>
      <c r="AZ208" s="59"/>
      <c r="BA208" s="59"/>
      <c r="BB208" s="59"/>
      <c r="BC208" s="59"/>
      <c r="BD208" s="59"/>
      <c r="BE208" s="59"/>
      <c r="BF208" s="59"/>
      <c r="BG208" s="59"/>
      <c r="BH208" s="59"/>
      <c r="BI208" s="59"/>
      <c r="BJ208" s="59"/>
    </row>
    <row r="209" spans="1:62" x14ac:dyDescent="0.2">
      <c r="A209" s="189"/>
      <c r="B209" s="59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/>
      <c r="AB209" s="59"/>
      <c r="AC209" s="59"/>
      <c r="AD209" s="59"/>
      <c r="AE209" s="59"/>
      <c r="AF209" s="59"/>
      <c r="AG209" s="59"/>
      <c r="AH209" s="59"/>
      <c r="AI209" s="59"/>
      <c r="AJ209" s="59"/>
      <c r="AK209" s="59"/>
      <c r="AL209" s="59"/>
      <c r="AM209" s="59"/>
      <c r="AN209" s="59"/>
      <c r="AO209" s="59"/>
      <c r="AP209" s="59"/>
      <c r="AQ209" s="59"/>
      <c r="AR209" s="59"/>
      <c r="AS209" s="59"/>
      <c r="AT209" s="59"/>
      <c r="AU209" s="59"/>
      <c r="AV209" s="59"/>
      <c r="AW209" s="59"/>
      <c r="AX209" s="59"/>
      <c r="AY209" s="59"/>
      <c r="AZ209" s="59"/>
      <c r="BA209" s="59"/>
      <c r="BB209" s="59"/>
      <c r="BC209" s="59"/>
      <c r="BD209" s="59"/>
      <c r="BE209" s="59"/>
      <c r="BF209" s="59"/>
      <c r="BG209" s="59"/>
      <c r="BH209" s="59"/>
      <c r="BI209" s="59"/>
      <c r="BJ209" s="59"/>
    </row>
    <row r="210" spans="1:62" x14ac:dyDescent="0.2">
      <c r="A210" s="189"/>
      <c r="B210" s="59"/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  <c r="AA210" s="59"/>
      <c r="AB210" s="59"/>
      <c r="AC210" s="59"/>
      <c r="AD210" s="59"/>
      <c r="AE210" s="59"/>
      <c r="AF210" s="59"/>
      <c r="AG210" s="59"/>
      <c r="AH210" s="59"/>
      <c r="AI210" s="59"/>
      <c r="AJ210" s="59"/>
      <c r="AK210" s="59"/>
      <c r="AL210" s="59"/>
      <c r="AM210" s="59"/>
      <c r="AN210" s="59"/>
      <c r="AO210" s="59"/>
      <c r="AP210" s="59"/>
      <c r="AQ210" s="59"/>
      <c r="AR210" s="59"/>
      <c r="AS210" s="59"/>
      <c r="AT210" s="59"/>
      <c r="AU210" s="59"/>
      <c r="AV210" s="59"/>
      <c r="AW210" s="59"/>
      <c r="AX210" s="59"/>
      <c r="AY210" s="59"/>
      <c r="AZ210" s="59"/>
      <c r="BA210" s="59"/>
      <c r="BB210" s="59"/>
      <c r="BC210" s="59"/>
      <c r="BD210" s="59"/>
      <c r="BE210" s="59"/>
      <c r="BF210" s="59"/>
      <c r="BG210" s="59"/>
      <c r="BH210" s="59"/>
      <c r="BI210" s="59"/>
      <c r="BJ210" s="59"/>
    </row>
    <row r="211" spans="1:62" x14ac:dyDescent="0.2">
      <c r="A211" s="189"/>
      <c r="B211" s="59"/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  <c r="AA211" s="59"/>
      <c r="AB211" s="59"/>
      <c r="AC211" s="59"/>
      <c r="AD211" s="59"/>
      <c r="AE211" s="59"/>
      <c r="AF211" s="59"/>
      <c r="AG211" s="59"/>
      <c r="AH211" s="59"/>
      <c r="AI211" s="59"/>
      <c r="AJ211" s="59"/>
      <c r="AK211" s="59"/>
      <c r="AL211" s="59"/>
      <c r="AM211" s="59"/>
      <c r="AN211" s="59"/>
      <c r="AO211" s="59"/>
      <c r="AP211" s="59"/>
      <c r="AQ211" s="59"/>
      <c r="AR211" s="59"/>
      <c r="AS211" s="59"/>
      <c r="AT211" s="59"/>
      <c r="AU211" s="59"/>
      <c r="AV211" s="59"/>
      <c r="AW211" s="59"/>
      <c r="AX211" s="59"/>
      <c r="AY211" s="59"/>
      <c r="AZ211" s="59"/>
      <c r="BA211" s="59"/>
      <c r="BB211" s="59"/>
      <c r="BC211" s="59"/>
      <c r="BD211" s="59"/>
      <c r="BE211" s="59"/>
      <c r="BF211" s="59"/>
      <c r="BG211" s="59"/>
      <c r="BH211" s="59"/>
      <c r="BI211" s="59"/>
      <c r="BJ211" s="59"/>
    </row>
    <row r="212" spans="1:62" x14ac:dyDescent="0.2">
      <c r="A212" s="189"/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  <c r="AA212" s="59"/>
      <c r="AB212" s="59"/>
      <c r="AC212" s="59"/>
      <c r="AD212" s="59"/>
      <c r="AE212" s="59"/>
      <c r="AF212" s="59"/>
      <c r="AG212" s="59"/>
      <c r="AH212" s="59"/>
      <c r="AI212" s="59"/>
      <c r="AJ212" s="59"/>
      <c r="AK212" s="59"/>
      <c r="AL212" s="59"/>
      <c r="AM212" s="59"/>
      <c r="AN212" s="59"/>
      <c r="AO212" s="59"/>
      <c r="AP212" s="59"/>
      <c r="AQ212" s="59"/>
      <c r="AR212" s="59"/>
      <c r="AS212" s="59"/>
      <c r="AT212" s="59"/>
      <c r="AU212" s="59"/>
      <c r="AV212" s="59"/>
      <c r="AW212" s="59"/>
      <c r="AX212" s="59"/>
      <c r="AY212" s="59"/>
      <c r="AZ212" s="59"/>
      <c r="BA212" s="59"/>
      <c r="BB212" s="59"/>
      <c r="BC212" s="59"/>
      <c r="BD212" s="59"/>
      <c r="BE212" s="59"/>
      <c r="BF212" s="59"/>
      <c r="BG212" s="59"/>
      <c r="BH212" s="59"/>
      <c r="BI212" s="59"/>
      <c r="BJ212" s="59"/>
    </row>
    <row r="213" spans="1:62" x14ac:dyDescent="0.2">
      <c r="A213" s="189"/>
      <c r="B213" s="59"/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  <c r="AA213" s="59"/>
      <c r="AB213" s="59"/>
      <c r="AC213" s="59"/>
      <c r="AD213" s="59"/>
      <c r="AE213" s="59"/>
      <c r="AF213" s="59"/>
      <c r="AG213" s="59"/>
      <c r="AH213" s="59"/>
      <c r="AI213" s="59"/>
      <c r="AJ213" s="59"/>
      <c r="AK213" s="59"/>
      <c r="AL213" s="59"/>
      <c r="AM213" s="59"/>
      <c r="AN213" s="59"/>
      <c r="AO213" s="59"/>
      <c r="AP213" s="59"/>
      <c r="AQ213" s="59"/>
      <c r="AR213" s="59"/>
      <c r="AS213" s="59"/>
      <c r="AT213" s="59"/>
      <c r="AU213" s="59"/>
      <c r="AV213" s="59"/>
      <c r="AW213" s="59"/>
      <c r="AX213" s="59"/>
      <c r="AY213" s="59"/>
      <c r="AZ213" s="59"/>
      <c r="BA213" s="59"/>
      <c r="BB213" s="59"/>
      <c r="BC213" s="59"/>
      <c r="BD213" s="59"/>
      <c r="BE213" s="59"/>
      <c r="BF213" s="59"/>
      <c r="BG213" s="59"/>
      <c r="BH213" s="59"/>
      <c r="BI213" s="59"/>
      <c r="BJ213" s="59"/>
    </row>
    <row r="214" spans="1:62" x14ac:dyDescent="0.2">
      <c r="A214" s="189"/>
      <c r="B214" s="59"/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  <c r="AA214" s="59"/>
      <c r="AB214" s="59"/>
      <c r="AC214" s="59"/>
      <c r="AD214" s="59"/>
      <c r="AE214" s="59"/>
      <c r="AF214" s="59"/>
      <c r="AG214" s="59"/>
      <c r="AH214" s="59"/>
      <c r="AI214" s="59"/>
      <c r="AJ214" s="59"/>
      <c r="AK214" s="59"/>
      <c r="AL214" s="59"/>
      <c r="AM214" s="59"/>
      <c r="AN214" s="59"/>
      <c r="AO214" s="59"/>
      <c r="AP214" s="59"/>
      <c r="AQ214" s="59"/>
      <c r="AR214" s="59"/>
      <c r="AS214" s="59"/>
      <c r="AT214" s="59"/>
      <c r="AU214" s="59"/>
      <c r="AV214" s="59"/>
      <c r="AW214" s="59"/>
      <c r="AX214" s="59"/>
      <c r="AY214" s="59"/>
      <c r="AZ214" s="59"/>
      <c r="BA214" s="59"/>
      <c r="BB214" s="59"/>
      <c r="BC214" s="59"/>
      <c r="BD214" s="59"/>
      <c r="BE214" s="59"/>
      <c r="BF214" s="59"/>
      <c r="BG214" s="59"/>
      <c r="BH214" s="59"/>
      <c r="BI214" s="59"/>
      <c r="BJ214" s="59"/>
    </row>
    <row r="215" spans="1:62" x14ac:dyDescent="0.2">
      <c r="A215" s="189"/>
      <c r="B215" s="59"/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  <c r="AA215" s="59"/>
      <c r="AB215" s="59"/>
      <c r="AC215" s="59"/>
      <c r="AD215" s="59"/>
      <c r="AE215" s="59"/>
      <c r="AF215" s="59"/>
      <c r="AG215" s="59"/>
      <c r="AH215" s="59"/>
      <c r="AI215" s="59"/>
      <c r="AJ215" s="59"/>
      <c r="AK215" s="59"/>
      <c r="AL215" s="59"/>
      <c r="AM215" s="59"/>
      <c r="AN215" s="59"/>
      <c r="AO215" s="59"/>
      <c r="AP215" s="59"/>
      <c r="AQ215" s="59"/>
      <c r="AR215" s="59"/>
      <c r="AS215" s="59"/>
      <c r="AT215" s="59"/>
      <c r="AU215" s="59"/>
      <c r="AV215" s="59"/>
      <c r="AW215" s="59"/>
      <c r="AX215" s="59"/>
      <c r="AY215" s="59"/>
      <c r="AZ215" s="59"/>
      <c r="BA215" s="59"/>
      <c r="BB215" s="59"/>
      <c r="BC215" s="59"/>
      <c r="BD215" s="59"/>
      <c r="BE215" s="59"/>
      <c r="BF215" s="59"/>
      <c r="BG215" s="59"/>
      <c r="BH215" s="59"/>
      <c r="BI215" s="59"/>
      <c r="BJ215" s="59"/>
    </row>
    <row r="216" spans="1:62" x14ac:dyDescent="0.2">
      <c r="A216" s="189"/>
      <c r="B216" s="59"/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  <c r="AA216" s="59"/>
      <c r="AB216" s="59"/>
      <c r="AC216" s="59"/>
      <c r="AD216" s="59"/>
      <c r="AE216" s="59"/>
      <c r="AF216" s="59"/>
      <c r="AG216" s="59"/>
      <c r="AH216" s="59"/>
      <c r="AI216" s="59"/>
      <c r="AJ216" s="59"/>
      <c r="AK216" s="59"/>
      <c r="AL216" s="59"/>
      <c r="AM216" s="59"/>
      <c r="AN216" s="59"/>
      <c r="AO216" s="59"/>
      <c r="AP216" s="59"/>
      <c r="AQ216" s="59"/>
      <c r="AR216" s="59"/>
      <c r="AS216" s="59"/>
      <c r="AT216" s="59"/>
      <c r="AU216" s="59"/>
      <c r="AV216" s="59"/>
      <c r="AW216" s="59"/>
      <c r="AX216" s="59"/>
      <c r="AY216" s="59"/>
      <c r="AZ216" s="59"/>
      <c r="BA216" s="59"/>
      <c r="BB216" s="59"/>
      <c r="BC216" s="59"/>
      <c r="BD216" s="59"/>
      <c r="BE216" s="59"/>
      <c r="BF216" s="59"/>
      <c r="BG216" s="59"/>
      <c r="BH216" s="59"/>
      <c r="BI216" s="59"/>
      <c r="BJ216" s="59"/>
    </row>
    <row r="217" spans="1:62" x14ac:dyDescent="0.2">
      <c r="A217" s="189"/>
      <c r="B217" s="59"/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  <c r="AA217" s="59"/>
      <c r="AB217" s="59"/>
      <c r="AC217" s="59"/>
      <c r="AD217" s="59"/>
      <c r="AE217" s="59"/>
      <c r="AF217" s="59"/>
      <c r="AG217" s="59"/>
      <c r="AH217" s="59"/>
      <c r="AI217" s="59"/>
      <c r="AJ217" s="59"/>
      <c r="AK217" s="59"/>
      <c r="AL217" s="59"/>
      <c r="AM217" s="59"/>
      <c r="AN217" s="59"/>
      <c r="AO217" s="59"/>
      <c r="AP217" s="59"/>
      <c r="AQ217" s="59"/>
      <c r="AR217" s="59"/>
      <c r="AS217" s="59"/>
      <c r="AT217" s="59"/>
      <c r="AU217" s="59"/>
      <c r="AV217" s="59"/>
      <c r="AW217" s="59"/>
      <c r="AX217" s="59"/>
      <c r="AY217" s="59"/>
      <c r="AZ217" s="59"/>
      <c r="BA217" s="59"/>
      <c r="BB217" s="59"/>
      <c r="BC217" s="59"/>
      <c r="BD217" s="59"/>
      <c r="BE217" s="59"/>
      <c r="BF217" s="59"/>
      <c r="BG217" s="59"/>
      <c r="BH217" s="59"/>
      <c r="BI217" s="59"/>
      <c r="BJ217" s="59"/>
    </row>
    <row r="218" spans="1:62" x14ac:dyDescent="0.2">
      <c r="A218" s="189"/>
      <c r="B218" s="59"/>
      <c r="C218" s="59"/>
      <c r="D218" s="59"/>
      <c r="E218" s="59"/>
      <c r="F218" s="59"/>
      <c r="G218" s="59"/>
      <c r="H218" s="59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  <c r="AA218" s="59"/>
      <c r="AB218" s="59"/>
      <c r="AC218" s="59"/>
      <c r="AD218" s="59"/>
      <c r="AE218" s="59"/>
      <c r="AF218" s="59"/>
      <c r="AG218" s="59"/>
      <c r="AH218" s="59"/>
      <c r="AI218" s="59"/>
      <c r="AJ218" s="59"/>
      <c r="AK218" s="59"/>
      <c r="AL218" s="59"/>
      <c r="AM218" s="59"/>
      <c r="AN218" s="59"/>
      <c r="AO218" s="59"/>
      <c r="AP218" s="59"/>
      <c r="AQ218" s="59"/>
      <c r="AR218" s="59"/>
      <c r="AS218" s="59"/>
      <c r="AT218" s="59"/>
      <c r="AU218" s="59"/>
      <c r="AV218" s="59"/>
      <c r="AW218" s="59"/>
      <c r="AX218" s="59"/>
      <c r="AY218" s="59"/>
      <c r="AZ218" s="59"/>
      <c r="BA218" s="59"/>
      <c r="BB218" s="59"/>
      <c r="BC218" s="59"/>
      <c r="BD218" s="59"/>
      <c r="BE218" s="59"/>
      <c r="BF218" s="59"/>
      <c r="BG218" s="59"/>
      <c r="BH218" s="59"/>
      <c r="BI218" s="59"/>
      <c r="BJ218" s="59"/>
    </row>
    <row r="219" spans="1:62" x14ac:dyDescent="0.2">
      <c r="A219" s="189"/>
      <c r="B219" s="59"/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  <c r="AA219" s="59"/>
      <c r="AB219" s="59"/>
      <c r="AC219" s="59"/>
      <c r="AD219" s="59"/>
      <c r="AE219" s="59"/>
      <c r="AF219" s="59"/>
      <c r="AG219" s="59"/>
      <c r="AH219" s="59"/>
      <c r="AI219" s="59"/>
      <c r="AJ219" s="59"/>
      <c r="AK219" s="59"/>
      <c r="AL219" s="59"/>
      <c r="AM219" s="59"/>
      <c r="AN219" s="59"/>
      <c r="AO219" s="59"/>
      <c r="AP219" s="59"/>
      <c r="AQ219" s="59"/>
      <c r="AR219" s="59"/>
      <c r="AS219" s="59"/>
      <c r="AT219" s="59"/>
      <c r="AU219" s="59"/>
      <c r="AV219" s="59"/>
      <c r="AW219" s="59"/>
      <c r="AX219" s="59"/>
      <c r="AY219" s="59"/>
      <c r="AZ219" s="59"/>
      <c r="BA219" s="59"/>
      <c r="BB219" s="59"/>
      <c r="BC219" s="59"/>
      <c r="BD219" s="59"/>
      <c r="BE219" s="59"/>
      <c r="BF219" s="59"/>
      <c r="BG219" s="59"/>
      <c r="BH219" s="59"/>
      <c r="BI219" s="59"/>
      <c r="BJ219" s="59"/>
    </row>
    <row r="220" spans="1:62" x14ac:dyDescent="0.2">
      <c r="A220" s="189"/>
      <c r="B220" s="59"/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  <c r="AA220" s="59"/>
      <c r="AB220" s="59"/>
      <c r="AC220" s="59"/>
      <c r="AD220" s="59"/>
      <c r="AE220" s="59"/>
      <c r="AF220" s="59"/>
      <c r="AG220" s="59"/>
      <c r="AH220" s="59"/>
      <c r="AI220" s="59"/>
      <c r="AJ220" s="59"/>
      <c r="AK220" s="59"/>
      <c r="AL220" s="59"/>
      <c r="AM220" s="59"/>
      <c r="AN220" s="59"/>
      <c r="AO220" s="59"/>
      <c r="AP220" s="59"/>
      <c r="AQ220" s="59"/>
      <c r="AR220" s="59"/>
      <c r="AS220" s="59"/>
      <c r="AT220" s="59"/>
      <c r="AU220" s="59"/>
      <c r="AV220" s="59"/>
      <c r="AW220" s="59"/>
      <c r="AX220" s="59"/>
      <c r="AY220" s="59"/>
      <c r="AZ220" s="59"/>
      <c r="BA220" s="59"/>
      <c r="BB220" s="59"/>
      <c r="BC220" s="59"/>
      <c r="BD220" s="59"/>
      <c r="BE220" s="59"/>
      <c r="BF220" s="59"/>
      <c r="BG220" s="59"/>
      <c r="BH220" s="59"/>
      <c r="BI220" s="59"/>
      <c r="BJ220" s="59"/>
    </row>
    <row r="221" spans="1:62" x14ac:dyDescent="0.2">
      <c r="A221" s="189"/>
      <c r="B221" s="59"/>
      <c r="C221" s="59"/>
      <c r="D221" s="59"/>
      <c r="E221" s="59"/>
      <c r="F221" s="59"/>
      <c r="G221" s="59"/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  <c r="AA221" s="59"/>
      <c r="AB221" s="59"/>
      <c r="AC221" s="59"/>
      <c r="AD221" s="59"/>
      <c r="AE221" s="59"/>
      <c r="AF221" s="59"/>
      <c r="AG221" s="59"/>
      <c r="AH221" s="59"/>
      <c r="AI221" s="59"/>
      <c r="AJ221" s="59"/>
      <c r="AK221" s="59"/>
      <c r="AL221" s="59"/>
      <c r="AM221" s="59"/>
      <c r="AN221" s="59"/>
      <c r="AO221" s="59"/>
      <c r="AP221" s="59"/>
      <c r="AQ221" s="59"/>
      <c r="AR221" s="59"/>
      <c r="AS221" s="59"/>
      <c r="AT221" s="59"/>
      <c r="AU221" s="59"/>
      <c r="AV221" s="59"/>
      <c r="AW221" s="59"/>
      <c r="AX221" s="59"/>
      <c r="AY221" s="59"/>
      <c r="AZ221" s="59"/>
      <c r="BA221" s="59"/>
      <c r="BB221" s="59"/>
      <c r="BC221" s="59"/>
      <c r="BD221" s="59"/>
      <c r="BE221" s="59"/>
      <c r="BF221" s="59"/>
      <c r="BG221" s="59"/>
      <c r="BH221" s="59"/>
      <c r="BI221" s="59"/>
      <c r="BJ221" s="59"/>
    </row>
    <row r="222" spans="1:62" x14ac:dyDescent="0.2">
      <c r="A222" s="189"/>
      <c r="B222" s="59"/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  <c r="AA222" s="59"/>
      <c r="AB222" s="59"/>
      <c r="AC222" s="59"/>
      <c r="AD222" s="59"/>
      <c r="AE222" s="59"/>
      <c r="AF222" s="59"/>
      <c r="AG222" s="59"/>
      <c r="AH222" s="59"/>
      <c r="AI222" s="59"/>
      <c r="AJ222" s="59"/>
      <c r="AK222" s="59"/>
      <c r="AL222" s="59"/>
      <c r="AM222" s="59"/>
      <c r="AN222" s="59"/>
      <c r="AO222" s="59"/>
      <c r="AP222" s="59"/>
      <c r="AQ222" s="59"/>
      <c r="AR222" s="59"/>
      <c r="AS222" s="59"/>
      <c r="AT222" s="59"/>
      <c r="AU222" s="59"/>
      <c r="AV222" s="59"/>
      <c r="AW222" s="59"/>
      <c r="AX222" s="59"/>
      <c r="AY222" s="59"/>
      <c r="AZ222" s="59"/>
      <c r="BA222" s="59"/>
      <c r="BB222" s="59"/>
      <c r="BC222" s="59"/>
      <c r="BD222" s="59"/>
      <c r="BE222" s="59"/>
      <c r="BF222" s="59"/>
      <c r="BG222" s="59"/>
      <c r="BH222" s="59"/>
      <c r="BI222" s="59"/>
      <c r="BJ222" s="59"/>
    </row>
    <row r="223" spans="1:62" x14ac:dyDescent="0.2">
      <c r="A223" s="189"/>
      <c r="B223" s="59"/>
      <c r="C223" s="59"/>
      <c r="D223" s="59"/>
      <c r="E223" s="59"/>
      <c r="F223" s="59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  <c r="AA223" s="59"/>
      <c r="AB223" s="59"/>
      <c r="AC223" s="59"/>
      <c r="AD223" s="59"/>
      <c r="AE223" s="59"/>
      <c r="AF223" s="59"/>
      <c r="AG223" s="59"/>
      <c r="AH223" s="59"/>
      <c r="AI223" s="59"/>
      <c r="AJ223" s="59"/>
      <c r="AK223" s="59"/>
      <c r="AL223" s="59"/>
      <c r="AM223" s="59"/>
      <c r="AN223" s="59"/>
      <c r="AO223" s="59"/>
      <c r="AP223" s="59"/>
      <c r="AQ223" s="59"/>
      <c r="AR223" s="59"/>
      <c r="AS223" s="59"/>
      <c r="AT223" s="59"/>
      <c r="AU223" s="59"/>
      <c r="AV223" s="59"/>
      <c r="AW223" s="59"/>
      <c r="AX223" s="59"/>
      <c r="AY223" s="59"/>
      <c r="AZ223" s="59"/>
      <c r="BA223" s="59"/>
      <c r="BB223" s="59"/>
      <c r="BC223" s="59"/>
      <c r="BD223" s="59"/>
      <c r="BE223" s="59"/>
      <c r="BF223" s="59"/>
      <c r="BG223" s="59"/>
      <c r="BH223" s="59"/>
      <c r="BI223" s="59"/>
      <c r="BJ223" s="59"/>
    </row>
    <row r="224" spans="1:62" x14ac:dyDescent="0.2">
      <c r="A224" s="189"/>
      <c r="B224" s="59"/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  <c r="AA224" s="59"/>
      <c r="AB224" s="59"/>
      <c r="AC224" s="59"/>
      <c r="AD224" s="59"/>
      <c r="AE224" s="59"/>
      <c r="AF224" s="59"/>
      <c r="AG224" s="59"/>
      <c r="AH224" s="59"/>
      <c r="AI224" s="59"/>
      <c r="AJ224" s="59"/>
      <c r="AK224" s="59"/>
      <c r="AL224" s="59"/>
      <c r="AM224" s="59"/>
      <c r="AN224" s="59"/>
      <c r="AO224" s="59"/>
      <c r="AP224" s="59"/>
      <c r="AQ224" s="59"/>
      <c r="AR224" s="59"/>
      <c r="AS224" s="59"/>
      <c r="AT224" s="59"/>
      <c r="AU224" s="59"/>
      <c r="AV224" s="59"/>
      <c r="AW224" s="59"/>
      <c r="AX224" s="59"/>
      <c r="AY224" s="59"/>
      <c r="AZ224" s="59"/>
      <c r="BA224" s="59"/>
      <c r="BB224" s="59"/>
      <c r="BC224" s="59"/>
      <c r="BD224" s="59"/>
      <c r="BE224" s="59"/>
      <c r="BF224" s="59"/>
      <c r="BG224" s="59"/>
      <c r="BH224" s="59"/>
      <c r="BI224" s="59"/>
      <c r="BJ224" s="59"/>
    </row>
    <row r="225" spans="1:62" x14ac:dyDescent="0.2">
      <c r="A225" s="189"/>
      <c r="B225" s="59"/>
      <c r="C225" s="59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  <c r="AA225" s="59"/>
      <c r="AB225" s="59"/>
      <c r="AC225" s="59"/>
      <c r="AD225" s="59"/>
      <c r="AE225" s="59"/>
      <c r="AF225" s="59"/>
      <c r="AG225" s="59"/>
      <c r="AH225" s="59"/>
      <c r="AI225" s="59"/>
      <c r="AJ225" s="59"/>
      <c r="AK225" s="59"/>
      <c r="AL225" s="59"/>
      <c r="AM225" s="59"/>
      <c r="AN225" s="59"/>
      <c r="AO225" s="59"/>
      <c r="AP225" s="59"/>
      <c r="AQ225" s="59"/>
      <c r="AR225" s="59"/>
      <c r="AS225" s="59"/>
      <c r="AT225" s="59"/>
      <c r="AU225" s="59"/>
      <c r="AV225" s="59"/>
      <c r="AW225" s="59"/>
      <c r="AX225" s="59"/>
      <c r="AY225" s="59"/>
      <c r="AZ225" s="59"/>
      <c r="BA225" s="59"/>
      <c r="BB225" s="59"/>
      <c r="BC225" s="59"/>
      <c r="BD225" s="59"/>
      <c r="BE225" s="59"/>
      <c r="BF225" s="59"/>
      <c r="BG225" s="59"/>
      <c r="BH225" s="59"/>
      <c r="BI225" s="59"/>
      <c r="BJ225" s="59"/>
    </row>
    <row r="226" spans="1:62" x14ac:dyDescent="0.2">
      <c r="A226" s="189"/>
      <c r="B226" s="59"/>
      <c r="C226" s="59"/>
      <c r="D226" s="59"/>
      <c r="E226" s="59"/>
      <c r="F226" s="59"/>
      <c r="G226" s="59"/>
      <c r="H226" s="59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  <c r="AA226" s="59"/>
      <c r="AB226" s="59"/>
      <c r="AC226" s="59"/>
      <c r="AD226" s="59"/>
      <c r="AE226" s="59"/>
      <c r="AF226" s="59"/>
      <c r="AG226" s="59"/>
      <c r="AH226" s="59"/>
      <c r="AI226" s="59"/>
      <c r="AJ226" s="59"/>
      <c r="AK226" s="59"/>
      <c r="AL226" s="59"/>
      <c r="AM226" s="59"/>
      <c r="AN226" s="59"/>
      <c r="AO226" s="59"/>
      <c r="AP226" s="59"/>
      <c r="AQ226" s="59"/>
      <c r="AR226" s="59"/>
      <c r="AS226" s="59"/>
      <c r="AT226" s="59"/>
      <c r="AU226" s="59"/>
      <c r="AV226" s="59"/>
      <c r="AW226" s="59"/>
      <c r="AX226" s="59"/>
      <c r="AY226" s="59"/>
      <c r="AZ226" s="59"/>
      <c r="BA226" s="59"/>
      <c r="BB226" s="59"/>
      <c r="BC226" s="59"/>
      <c r="BD226" s="59"/>
      <c r="BE226" s="59"/>
      <c r="BF226" s="59"/>
      <c r="BG226" s="59"/>
      <c r="BH226" s="59"/>
      <c r="BI226" s="59"/>
      <c r="BJ226" s="59"/>
    </row>
    <row r="227" spans="1:62" x14ac:dyDescent="0.2">
      <c r="A227" s="189"/>
      <c r="B227" s="59"/>
      <c r="C227" s="59"/>
      <c r="D227" s="59"/>
      <c r="E227" s="59"/>
      <c r="F227" s="59"/>
      <c r="G227" s="59"/>
      <c r="H227" s="59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  <c r="AA227" s="59"/>
      <c r="AB227" s="59"/>
      <c r="AC227" s="59"/>
      <c r="AD227" s="59"/>
      <c r="AE227" s="59"/>
      <c r="AF227" s="59"/>
      <c r="AG227" s="59"/>
      <c r="AH227" s="59"/>
      <c r="AI227" s="59"/>
      <c r="AJ227" s="59"/>
      <c r="AK227" s="59"/>
      <c r="AL227" s="59"/>
      <c r="AM227" s="59"/>
      <c r="AN227" s="59"/>
      <c r="AO227" s="59"/>
      <c r="AP227" s="59"/>
      <c r="AQ227" s="59"/>
      <c r="AR227" s="59"/>
      <c r="AS227" s="59"/>
      <c r="AT227" s="59"/>
      <c r="AU227" s="59"/>
      <c r="AV227" s="59"/>
      <c r="AW227" s="59"/>
      <c r="AX227" s="59"/>
      <c r="AY227" s="59"/>
      <c r="AZ227" s="59"/>
      <c r="BA227" s="59"/>
      <c r="BB227" s="59"/>
      <c r="BC227" s="59"/>
      <c r="BD227" s="59"/>
      <c r="BE227" s="59"/>
      <c r="BF227" s="59"/>
      <c r="BG227" s="59"/>
      <c r="BH227" s="59"/>
      <c r="BI227" s="59"/>
      <c r="BJ227" s="59"/>
    </row>
    <row r="228" spans="1:62" x14ac:dyDescent="0.2">
      <c r="A228" s="189"/>
      <c r="B228" s="59"/>
      <c r="C228" s="59"/>
      <c r="D228" s="59"/>
      <c r="E228" s="59"/>
      <c r="F228" s="59"/>
      <c r="G228" s="59"/>
      <c r="H228" s="59"/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  <c r="AA228" s="59"/>
      <c r="AB228" s="59"/>
      <c r="AC228" s="59"/>
      <c r="AD228" s="59"/>
      <c r="AE228" s="59"/>
      <c r="AF228" s="59"/>
      <c r="AG228" s="59"/>
      <c r="AH228" s="59"/>
      <c r="AI228" s="59"/>
      <c r="AJ228" s="59"/>
      <c r="AK228" s="59"/>
      <c r="AL228" s="59"/>
      <c r="AM228" s="59"/>
      <c r="AN228" s="59"/>
      <c r="AO228" s="59"/>
      <c r="AP228" s="59"/>
      <c r="AQ228" s="59"/>
      <c r="AR228" s="59"/>
      <c r="AS228" s="59"/>
      <c r="AT228" s="59"/>
      <c r="AU228" s="59"/>
      <c r="AV228" s="59"/>
      <c r="AW228" s="59"/>
      <c r="AX228" s="59"/>
      <c r="AY228" s="59"/>
      <c r="AZ228" s="59"/>
      <c r="BA228" s="59"/>
      <c r="BB228" s="59"/>
      <c r="BC228" s="59"/>
      <c r="BD228" s="59"/>
      <c r="BE228" s="59"/>
      <c r="BF228" s="59"/>
      <c r="BG228" s="59"/>
      <c r="BH228" s="59"/>
      <c r="BI228" s="59"/>
      <c r="BJ228" s="59"/>
    </row>
    <row r="229" spans="1:62" x14ac:dyDescent="0.2">
      <c r="A229" s="189"/>
      <c r="B229" s="59"/>
      <c r="C229" s="59"/>
      <c r="D229" s="59"/>
      <c r="E229" s="59"/>
      <c r="F229" s="59"/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  <c r="AA229" s="59"/>
      <c r="AB229" s="59"/>
      <c r="AC229" s="59"/>
      <c r="AD229" s="59"/>
      <c r="AE229" s="59"/>
      <c r="AF229" s="59"/>
      <c r="AG229" s="59"/>
      <c r="AH229" s="59"/>
      <c r="AI229" s="59"/>
      <c r="AJ229" s="59"/>
      <c r="AK229" s="59"/>
      <c r="AL229" s="59"/>
      <c r="AM229" s="59"/>
      <c r="AN229" s="59"/>
      <c r="AO229" s="59"/>
      <c r="AP229" s="59"/>
      <c r="AQ229" s="59"/>
      <c r="AR229" s="59"/>
      <c r="AS229" s="59"/>
      <c r="AT229" s="59"/>
      <c r="AU229" s="59"/>
      <c r="AV229" s="59"/>
      <c r="AW229" s="59"/>
      <c r="AX229" s="59"/>
      <c r="AY229" s="59"/>
      <c r="AZ229" s="59"/>
      <c r="BA229" s="59"/>
      <c r="BB229" s="59"/>
      <c r="BC229" s="59"/>
      <c r="BD229" s="59"/>
      <c r="BE229" s="59"/>
      <c r="BF229" s="59"/>
      <c r="BG229" s="59"/>
      <c r="BH229" s="59"/>
      <c r="BI229" s="59"/>
      <c r="BJ229" s="59"/>
    </row>
    <row r="230" spans="1:62" x14ac:dyDescent="0.2">
      <c r="A230" s="189"/>
      <c r="B230" s="59"/>
      <c r="C230" s="59"/>
      <c r="D230" s="59"/>
      <c r="E230" s="59"/>
      <c r="F230" s="59"/>
      <c r="G230" s="59"/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  <c r="AA230" s="59"/>
      <c r="AB230" s="59"/>
      <c r="AC230" s="59"/>
      <c r="AD230" s="59"/>
      <c r="AE230" s="59"/>
      <c r="AF230" s="59"/>
      <c r="AG230" s="59"/>
      <c r="AH230" s="59"/>
      <c r="AI230" s="59"/>
      <c r="AJ230" s="59"/>
      <c r="AK230" s="59"/>
      <c r="AL230" s="59"/>
      <c r="AM230" s="59"/>
      <c r="AN230" s="59"/>
      <c r="AO230" s="59"/>
      <c r="AP230" s="59"/>
      <c r="AQ230" s="59"/>
      <c r="AR230" s="59"/>
      <c r="AS230" s="59"/>
      <c r="AT230" s="59"/>
      <c r="AU230" s="59"/>
      <c r="AV230" s="59"/>
      <c r="AW230" s="59"/>
      <c r="AX230" s="59"/>
      <c r="AY230" s="59"/>
      <c r="AZ230" s="59"/>
      <c r="BA230" s="59"/>
      <c r="BB230" s="59"/>
      <c r="BC230" s="59"/>
      <c r="BD230" s="59"/>
      <c r="BE230" s="59"/>
      <c r="BF230" s="59"/>
      <c r="BG230" s="59"/>
      <c r="BH230" s="59"/>
      <c r="BI230" s="59"/>
      <c r="BJ230" s="59"/>
    </row>
    <row r="231" spans="1:62" x14ac:dyDescent="0.2">
      <c r="A231" s="189"/>
      <c r="B231" s="59"/>
      <c r="C231" s="59"/>
      <c r="D231" s="59"/>
      <c r="E231" s="59"/>
      <c r="F231" s="59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  <c r="AA231" s="59"/>
      <c r="AB231" s="59"/>
      <c r="AC231" s="59"/>
      <c r="AD231" s="59"/>
      <c r="AE231" s="59"/>
      <c r="AF231" s="59"/>
      <c r="AG231" s="59"/>
      <c r="AH231" s="59"/>
      <c r="AI231" s="59"/>
      <c r="AJ231" s="59"/>
      <c r="AK231" s="59"/>
      <c r="AL231" s="59"/>
      <c r="AM231" s="59"/>
      <c r="AN231" s="59"/>
      <c r="AO231" s="59"/>
      <c r="AP231" s="59"/>
      <c r="AQ231" s="59"/>
      <c r="AR231" s="59"/>
      <c r="AS231" s="59"/>
      <c r="AT231" s="59"/>
      <c r="AU231" s="59"/>
      <c r="AV231" s="59"/>
      <c r="AW231" s="59"/>
      <c r="AX231" s="59"/>
      <c r="AY231" s="59"/>
      <c r="AZ231" s="59"/>
      <c r="BA231" s="59"/>
      <c r="BB231" s="59"/>
      <c r="BC231" s="59"/>
      <c r="BD231" s="59"/>
      <c r="BE231" s="59"/>
      <c r="BF231" s="59"/>
      <c r="BG231" s="59"/>
      <c r="BH231" s="59"/>
      <c r="BI231" s="59"/>
      <c r="BJ231" s="59"/>
    </row>
    <row r="232" spans="1:62" x14ac:dyDescent="0.2">
      <c r="A232" s="189"/>
      <c r="B232" s="59"/>
      <c r="C232" s="59"/>
      <c r="D232" s="59"/>
      <c r="E232" s="59"/>
      <c r="F232" s="59"/>
      <c r="G232" s="59"/>
      <c r="H232" s="59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  <c r="AA232" s="59"/>
      <c r="AB232" s="59"/>
      <c r="AC232" s="59"/>
      <c r="AD232" s="59"/>
      <c r="AE232" s="59"/>
      <c r="AF232" s="59"/>
      <c r="AG232" s="59"/>
      <c r="AH232" s="59"/>
      <c r="AI232" s="59"/>
      <c r="AJ232" s="59"/>
      <c r="AK232" s="59"/>
      <c r="AL232" s="59"/>
      <c r="AM232" s="59"/>
      <c r="AN232" s="59"/>
      <c r="AO232" s="59"/>
      <c r="AP232" s="59"/>
      <c r="AQ232" s="59"/>
      <c r="AR232" s="59"/>
      <c r="AS232" s="59"/>
      <c r="AT232" s="59"/>
      <c r="AU232" s="59"/>
      <c r="AV232" s="59"/>
      <c r="AW232" s="59"/>
      <c r="AX232" s="59"/>
      <c r="AY232" s="59"/>
      <c r="AZ232" s="59"/>
      <c r="BA232" s="59"/>
      <c r="BB232" s="59"/>
      <c r="BC232" s="59"/>
      <c r="BD232" s="59"/>
      <c r="BE232" s="59"/>
      <c r="BF232" s="59"/>
      <c r="BG232" s="59"/>
      <c r="BH232" s="59"/>
      <c r="BI232" s="59"/>
      <c r="BJ232" s="59"/>
    </row>
    <row r="233" spans="1:62" x14ac:dyDescent="0.2">
      <c r="A233" s="189"/>
      <c r="B233" s="59"/>
      <c r="C233" s="59"/>
      <c r="D233" s="59"/>
      <c r="E233" s="59"/>
      <c r="F233" s="59"/>
      <c r="G233" s="59"/>
      <c r="H233" s="59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  <c r="AA233" s="59"/>
      <c r="AB233" s="59"/>
      <c r="AC233" s="59"/>
      <c r="AD233" s="59"/>
      <c r="AE233" s="59"/>
      <c r="AF233" s="59"/>
      <c r="AG233" s="59"/>
      <c r="AH233" s="59"/>
      <c r="AI233" s="59"/>
      <c r="AJ233" s="59"/>
      <c r="AK233" s="59"/>
      <c r="AL233" s="59"/>
      <c r="AM233" s="59"/>
      <c r="AN233" s="59"/>
      <c r="AO233" s="59"/>
      <c r="AP233" s="59"/>
      <c r="AQ233" s="59"/>
      <c r="AR233" s="59"/>
      <c r="AS233" s="59"/>
      <c r="AT233" s="59"/>
      <c r="AU233" s="59"/>
      <c r="AV233" s="59"/>
      <c r="AW233" s="59"/>
      <c r="AX233" s="59"/>
      <c r="AY233" s="59"/>
      <c r="AZ233" s="59"/>
      <c r="BA233" s="59"/>
      <c r="BB233" s="59"/>
      <c r="BC233" s="59"/>
      <c r="BD233" s="59"/>
      <c r="BE233" s="59"/>
      <c r="BF233" s="59"/>
      <c r="BG233" s="59"/>
      <c r="BH233" s="59"/>
      <c r="BI233" s="59"/>
      <c r="BJ233" s="59"/>
    </row>
    <row r="234" spans="1:62" x14ac:dyDescent="0.2">
      <c r="A234" s="189"/>
      <c r="B234" s="59"/>
      <c r="C234" s="59"/>
      <c r="D234" s="59"/>
      <c r="E234" s="59"/>
      <c r="F234" s="59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  <c r="AA234" s="59"/>
      <c r="AB234" s="59"/>
      <c r="AC234" s="59"/>
      <c r="AD234" s="59"/>
      <c r="AE234" s="59"/>
      <c r="AF234" s="59"/>
      <c r="AG234" s="59"/>
      <c r="AH234" s="59"/>
      <c r="AI234" s="59"/>
      <c r="AJ234" s="59"/>
      <c r="AK234" s="59"/>
      <c r="AL234" s="59"/>
      <c r="AM234" s="59"/>
      <c r="AN234" s="59"/>
      <c r="AO234" s="59"/>
      <c r="AP234" s="59"/>
      <c r="AQ234" s="59"/>
      <c r="AR234" s="59"/>
      <c r="AS234" s="59"/>
      <c r="AT234" s="59"/>
      <c r="AU234" s="59"/>
      <c r="AV234" s="59"/>
      <c r="AW234" s="59"/>
      <c r="AX234" s="59"/>
      <c r="AY234" s="59"/>
      <c r="AZ234" s="59"/>
      <c r="BA234" s="59"/>
      <c r="BB234" s="59"/>
      <c r="BC234" s="59"/>
      <c r="BD234" s="59"/>
      <c r="BE234" s="59"/>
      <c r="BF234" s="59"/>
      <c r="BG234" s="59"/>
      <c r="BH234" s="59"/>
      <c r="BI234" s="59"/>
      <c r="BJ234" s="59"/>
    </row>
    <row r="235" spans="1:62" x14ac:dyDescent="0.2">
      <c r="A235" s="189"/>
      <c r="B235" s="59"/>
      <c r="C235" s="59"/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  <c r="AA235" s="59"/>
      <c r="AB235" s="59"/>
      <c r="AC235" s="59"/>
      <c r="AD235" s="59"/>
      <c r="AE235" s="59"/>
      <c r="AF235" s="59"/>
      <c r="AG235" s="59"/>
      <c r="AH235" s="59"/>
      <c r="AI235" s="59"/>
      <c r="AJ235" s="59"/>
      <c r="AK235" s="59"/>
      <c r="AL235" s="59"/>
      <c r="AM235" s="59"/>
      <c r="AN235" s="59"/>
      <c r="AO235" s="59"/>
      <c r="AP235" s="59"/>
      <c r="AQ235" s="59"/>
      <c r="AR235" s="59"/>
      <c r="AS235" s="59"/>
      <c r="AT235" s="59"/>
      <c r="AU235" s="59"/>
      <c r="AV235" s="59"/>
      <c r="AW235" s="59"/>
      <c r="AX235" s="59"/>
      <c r="AY235" s="59"/>
      <c r="AZ235" s="59"/>
      <c r="BA235" s="59"/>
      <c r="BB235" s="59"/>
      <c r="BC235" s="59"/>
      <c r="BD235" s="59"/>
      <c r="BE235" s="59"/>
      <c r="BF235" s="59"/>
      <c r="BG235" s="59"/>
      <c r="BH235" s="59"/>
      <c r="BI235" s="59"/>
      <c r="BJ235" s="59"/>
    </row>
    <row r="236" spans="1:62" x14ac:dyDescent="0.2">
      <c r="A236" s="189"/>
      <c r="B236" s="59"/>
      <c r="C236" s="59"/>
      <c r="D236" s="59"/>
      <c r="E236" s="59"/>
      <c r="F236" s="59"/>
      <c r="G236" s="59"/>
      <c r="H236" s="59"/>
      <c r="I236" s="59"/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  <c r="AA236" s="59"/>
      <c r="AB236" s="59"/>
      <c r="AC236" s="59"/>
      <c r="AD236" s="59"/>
      <c r="AE236" s="59"/>
      <c r="AF236" s="59"/>
      <c r="AG236" s="59"/>
      <c r="AH236" s="59"/>
      <c r="AI236" s="59"/>
      <c r="AJ236" s="59"/>
      <c r="AK236" s="59"/>
      <c r="AL236" s="59"/>
      <c r="AM236" s="59"/>
      <c r="AN236" s="59"/>
      <c r="AO236" s="59"/>
      <c r="AP236" s="59"/>
      <c r="AQ236" s="59"/>
      <c r="AR236" s="59"/>
      <c r="AS236" s="59"/>
      <c r="AT236" s="59"/>
      <c r="AU236" s="59"/>
      <c r="AV236" s="59"/>
      <c r="AW236" s="59"/>
      <c r="AX236" s="59"/>
      <c r="AY236" s="59"/>
      <c r="AZ236" s="59"/>
      <c r="BA236" s="59"/>
      <c r="BB236" s="59"/>
      <c r="BC236" s="59"/>
      <c r="BD236" s="59"/>
      <c r="BE236" s="59"/>
      <c r="BF236" s="59"/>
      <c r="BG236" s="59"/>
      <c r="BH236" s="59"/>
      <c r="BI236" s="59"/>
      <c r="BJ236" s="59"/>
    </row>
    <row r="237" spans="1:62" x14ac:dyDescent="0.2">
      <c r="A237" s="189"/>
      <c r="B237" s="59"/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  <c r="AA237" s="59"/>
      <c r="AB237" s="59"/>
      <c r="AC237" s="59"/>
      <c r="AD237" s="59"/>
      <c r="AE237" s="59"/>
      <c r="AF237" s="59"/>
      <c r="AG237" s="59"/>
      <c r="AH237" s="59"/>
      <c r="AI237" s="59"/>
      <c r="AJ237" s="59"/>
      <c r="AK237" s="59"/>
      <c r="AL237" s="59"/>
      <c r="AM237" s="59"/>
      <c r="AN237" s="59"/>
      <c r="AO237" s="59"/>
      <c r="AP237" s="59"/>
      <c r="AQ237" s="59"/>
      <c r="AR237" s="59"/>
      <c r="AS237" s="59"/>
      <c r="AT237" s="59"/>
      <c r="AU237" s="59"/>
      <c r="AV237" s="59"/>
      <c r="AW237" s="59"/>
      <c r="AX237" s="59"/>
      <c r="AY237" s="59"/>
      <c r="AZ237" s="59"/>
      <c r="BA237" s="59"/>
      <c r="BB237" s="59"/>
      <c r="BC237" s="59"/>
      <c r="BD237" s="59"/>
      <c r="BE237" s="59"/>
      <c r="BF237" s="59"/>
      <c r="BG237" s="59"/>
      <c r="BH237" s="59"/>
      <c r="BI237" s="59"/>
      <c r="BJ237" s="59"/>
    </row>
    <row r="238" spans="1:62" x14ac:dyDescent="0.2">
      <c r="A238" s="189"/>
      <c r="B238" s="59"/>
      <c r="C238" s="59"/>
      <c r="D238" s="59"/>
      <c r="E238" s="59"/>
      <c r="F238" s="59"/>
      <c r="G238" s="59"/>
      <c r="H238" s="59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  <c r="AA238" s="59"/>
      <c r="AB238" s="59"/>
      <c r="AC238" s="59"/>
      <c r="AD238" s="59"/>
      <c r="AE238" s="59"/>
      <c r="AF238" s="59"/>
      <c r="AG238" s="59"/>
      <c r="AH238" s="59"/>
      <c r="AI238" s="59"/>
      <c r="AJ238" s="59"/>
      <c r="AK238" s="59"/>
      <c r="AL238" s="59"/>
      <c r="AM238" s="59"/>
      <c r="AN238" s="59"/>
      <c r="AO238" s="59"/>
      <c r="AP238" s="59"/>
      <c r="AQ238" s="59"/>
      <c r="AR238" s="59"/>
      <c r="AS238" s="59"/>
      <c r="AT238" s="59"/>
      <c r="AU238" s="59"/>
      <c r="AV238" s="59"/>
      <c r="AW238" s="59"/>
      <c r="AX238" s="59"/>
      <c r="AY238" s="59"/>
      <c r="AZ238" s="59"/>
      <c r="BA238" s="59"/>
      <c r="BB238" s="59"/>
      <c r="BC238" s="59"/>
      <c r="BD238" s="59"/>
      <c r="BE238" s="59"/>
      <c r="BF238" s="59"/>
      <c r="BG238" s="59"/>
      <c r="BH238" s="59"/>
      <c r="BI238" s="59"/>
      <c r="BJ238" s="59"/>
    </row>
    <row r="239" spans="1:62" x14ac:dyDescent="0.2">
      <c r="A239" s="189"/>
      <c r="B239" s="59"/>
      <c r="C239" s="59"/>
      <c r="D239" s="59"/>
      <c r="E239" s="59"/>
      <c r="F239" s="59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  <c r="AA239" s="59"/>
      <c r="AB239" s="59"/>
      <c r="AC239" s="59"/>
      <c r="AD239" s="59"/>
      <c r="AE239" s="59"/>
      <c r="AF239" s="59"/>
      <c r="AG239" s="59"/>
      <c r="AH239" s="59"/>
      <c r="AI239" s="59"/>
      <c r="AJ239" s="59"/>
      <c r="AK239" s="59"/>
      <c r="AL239" s="59"/>
      <c r="AM239" s="59"/>
      <c r="AN239" s="59"/>
      <c r="AO239" s="59"/>
      <c r="AP239" s="59"/>
      <c r="AQ239" s="59"/>
      <c r="AR239" s="59"/>
      <c r="AS239" s="59"/>
      <c r="AT239" s="59"/>
      <c r="AU239" s="59"/>
      <c r="AV239" s="59"/>
      <c r="AW239" s="59"/>
      <c r="AX239" s="59"/>
      <c r="AY239" s="59"/>
      <c r="AZ239" s="59"/>
      <c r="BA239" s="59"/>
      <c r="BB239" s="59"/>
      <c r="BC239" s="59"/>
      <c r="BD239" s="59"/>
      <c r="BE239" s="59"/>
      <c r="BF239" s="59"/>
      <c r="BG239" s="59"/>
      <c r="BH239" s="59"/>
      <c r="BI239" s="59"/>
      <c r="BJ239" s="59"/>
    </row>
    <row r="240" spans="1:62" x14ac:dyDescent="0.2">
      <c r="A240" s="189"/>
      <c r="B240" s="59"/>
      <c r="C240" s="59"/>
      <c r="D240" s="59"/>
      <c r="E240" s="59"/>
      <c r="F240" s="59"/>
      <c r="G240" s="59"/>
      <c r="H240" s="59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  <c r="AA240" s="59"/>
      <c r="AB240" s="59"/>
      <c r="AC240" s="59"/>
      <c r="AD240" s="59"/>
      <c r="AE240" s="59"/>
      <c r="AF240" s="59"/>
      <c r="AG240" s="59"/>
      <c r="AH240" s="59"/>
      <c r="AI240" s="59"/>
      <c r="AJ240" s="59"/>
      <c r="AK240" s="59"/>
      <c r="AL240" s="59"/>
      <c r="AM240" s="59"/>
      <c r="AN240" s="59"/>
      <c r="AO240" s="59"/>
      <c r="AP240" s="59"/>
      <c r="AQ240" s="59"/>
      <c r="AR240" s="59"/>
      <c r="AS240" s="59"/>
      <c r="AT240" s="59"/>
      <c r="AU240" s="59"/>
      <c r="AV240" s="59"/>
      <c r="AW240" s="59"/>
      <c r="AX240" s="59"/>
      <c r="AY240" s="59"/>
      <c r="AZ240" s="59"/>
      <c r="BA240" s="59"/>
      <c r="BB240" s="59"/>
      <c r="BC240" s="59"/>
      <c r="BD240" s="59"/>
      <c r="BE240" s="59"/>
      <c r="BF240" s="59"/>
      <c r="BG240" s="59"/>
      <c r="BH240" s="59"/>
      <c r="BI240" s="59"/>
      <c r="BJ240" s="59"/>
    </row>
    <row r="241" spans="1:62" x14ac:dyDescent="0.2">
      <c r="A241" s="189"/>
      <c r="B241" s="59"/>
      <c r="C241" s="59"/>
      <c r="D241" s="59"/>
      <c r="E241" s="59"/>
      <c r="F241" s="59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  <c r="AA241" s="59"/>
      <c r="AB241" s="59"/>
      <c r="AC241" s="59"/>
      <c r="AD241" s="59"/>
      <c r="AE241" s="59"/>
      <c r="AF241" s="59"/>
      <c r="AG241" s="59"/>
      <c r="AH241" s="59"/>
      <c r="AI241" s="59"/>
      <c r="AJ241" s="59"/>
      <c r="AK241" s="59"/>
      <c r="AL241" s="59"/>
      <c r="AM241" s="59"/>
      <c r="AN241" s="59"/>
      <c r="AO241" s="59"/>
      <c r="AP241" s="59"/>
      <c r="AQ241" s="59"/>
      <c r="AR241" s="59"/>
      <c r="AS241" s="59"/>
      <c r="AT241" s="59"/>
      <c r="AU241" s="59"/>
      <c r="AV241" s="59"/>
      <c r="AW241" s="59"/>
      <c r="AX241" s="59"/>
      <c r="AY241" s="59"/>
      <c r="AZ241" s="59"/>
      <c r="BA241" s="59"/>
      <c r="BB241" s="59"/>
      <c r="BC241" s="59"/>
      <c r="BD241" s="59"/>
      <c r="BE241" s="59"/>
      <c r="BF241" s="59"/>
      <c r="BG241" s="59"/>
      <c r="BH241" s="59"/>
      <c r="BI241" s="59"/>
      <c r="BJ241" s="59"/>
    </row>
    <row r="242" spans="1:62" x14ac:dyDescent="0.2">
      <c r="A242" s="189"/>
      <c r="B242" s="59"/>
      <c r="C242" s="59"/>
      <c r="D242" s="59"/>
      <c r="E242" s="59"/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  <c r="AA242" s="59"/>
      <c r="AB242" s="59"/>
      <c r="AC242" s="59"/>
      <c r="AD242" s="59"/>
      <c r="AE242" s="59"/>
      <c r="AF242" s="59"/>
      <c r="AG242" s="59"/>
      <c r="AH242" s="59"/>
      <c r="AI242" s="59"/>
      <c r="AJ242" s="59"/>
      <c r="AK242" s="59"/>
      <c r="AL242" s="59"/>
      <c r="AM242" s="59"/>
      <c r="AN242" s="59"/>
      <c r="AO242" s="59"/>
      <c r="AP242" s="59"/>
      <c r="AQ242" s="59"/>
      <c r="AR242" s="59"/>
      <c r="AS242" s="59"/>
      <c r="AT242" s="59"/>
      <c r="AU242" s="59"/>
      <c r="AV242" s="59"/>
      <c r="AW242" s="59"/>
      <c r="AX242" s="59"/>
      <c r="AY242" s="59"/>
      <c r="AZ242" s="59"/>
      <c r="BA242" s="59"/>
      <c r="BB242" s="59"/>
      <c r="BC242" s="59"/>
      <c r="BD242" s="59"/>
      <c r="BE242" s="59"/>
      <c r="BF242" s="59"/>
      <c r="BG242" s="59"/>
      <c r="BH242" s="59"/>
      <c r="BI242" s="59"/>
      <c r="BJ242" s="59"/>
    </row>
    <row r="243" spans="1:62" x14ac:dyDescent="0.2">
      <c r="A243" s="189"/>
      <c r="B243" s="59"/>
      <c r="C243" s="59"/>
      <c r="D243" s="59"/>
      <c r="E243" s="59"/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  <c r="AA243" s="59"/>
      <c r="AB243" s="59"/>
      <c r="AC243" s="59"/>
      <c r="AD243" s="59"/>
      <c r="AE243" s="59"/>
      <c r="AF243" s="59"/>
      <c r="AG243" s="59"/>
      <c r="AH243" s="59"/>
      <c r="AI243" s="59"/>
      <c r="AJ243" s="59"/>
      <c r="AK243" s="59"/>
      <c r="AL243" s="59"/>
      <c r="AM243" s="59"/>
      <c r="AN243" s="59"/>
      <c r="AO243" s="59"/>
      <c r="AP243" s="59"/>
      <c r="AQ243" s="59"/>
      <c r="AR243" s="59"/>
      <c r="AS243" s="59"/>
      <c r="AT243" s="59"/>
      <c r="AU243" s="59"/>
      <c r="AV243" s="59"/>
      <c r="AW243" s="59"/>
      <c r="AX243" s="59"/>
      <c r="AY243" s="59"/>
      <c r="AZ243" s="59"/>
      <c r="BA243" s="59"/>
      <c r="BB243" s="59"/>
      <c r="BC243" s="59"/>
      <c r="BD243" s="59"/>
      <c r="BE243" s="59"/>
      <c r="BF243" s="59"/>
      <c r="BG243" s="59"/>
      <c r="BH243" s="59"/>
      <c r="BI243" s="59"/>
      <c r="BJ243" s="59"/>
    </row>
    <row r="244" spans="1:62" x14ac:dyDescent="0.2">
      <c r="A244" s="189"/>
      <c r="B244" s="59"/>
      <c r="C244" s="59"/>
      <c r="D244" s="59"/>
      <c r="E244" s="59"/>
      <c r="F244" s="59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  <c r="AA244" s="59"/>
      <c r="AB244" s="59"/>
      <c r="AC244" s="59"/>
      <c r="AD244" s="59"/>
      <c r="AE244" s="59"/>
      <c r="AF244" s="59"/>
      <c r="AG244" s="59"/>
      <c r="AH244" s="59"/>
      <c r="AI244" s="59"/>
      <c r="AJ244" s="59"/>
      <c r="AK244" s="59"/>
      <c r="AL244" s="59"/>
      <c r="AM244" s="59"/>
      <c r="AN244" s="59"/>
      <c r="AO244" s="59"/>
      <c r="AP244" s="59"/>
      <c r="AQ244" s="59"/>
      <c r="AR244" s="59"/>
      <c r="AS244" s="59"/>
      <c r="AT244" s="59"/>
      <c r="AU244" s="59"/>
      <c r="AV244" s="59"/>
      <c r="AW244" s="59"/>
      <c r="AX244" s="59"/>
      <c r="AY244" s="59"/>
      <c r="AZ244" s="59"/>
      <c r="BA244" s="59"/>
      <c r="BB244" s="59"/>
      <c r="BC244" s="59"/>
      <c r="BD244" s="59"/>
      <c r="BE244" s="59"/>
      <c r="BF244" s="59"/>
      <c r="BG244" s="59"/>
      <c r="BH244" s="59"/>
      <c r="BI244" s="59"/>
      <c r="BJ244" s="59"/>
    </row>
    <row r="245" spans="1:62" x14ac:dyDescent="0.2">
      <c r="A245" s="189"/>
      <c r="B245" s="59"/>
      <c r="C245" s="59"/>
      <c r="D245" s="59"/>
      <c r="E245" s="59"/>
      <c r="F245" s="59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  <c r="AA245" s="59"/>
      <c r="AB245" s="59"/>
      <c r="AC245" s="59"/>
      <c r="AD245" s="59"/>
      <c r="AE245" s="59"/>
      <c r="AF245" s="59"/>
      <c r="AG245" s="59"/>
      <c r="AH245" s="59"/>
      <c r="AI245" s="59"/>
      <c r="AJ245" s="59"/>
      <c r="AK245" s="59"/>
      <c r="AL245" s="59"/>
      <c r="AM245" s="59"/>
      <c r="AN245" s="59"/>
      <c r="AO245" s="59"/>
      <c r="AP245" s="59"/>
      <c r="AQ245" s="59"/>
      <c r="AR245" s="59"/>
      <c r="AS245" s="59"/>
      <c r="AT245" s="59"/>
      <c r="AU245" s="59"/>
      <c r="AV245" s="59"/>
      <c r="AW245" s="59"/>
      <c r="AX245" s="59"/>
      <c r="AY245" s="59"/>
      <c r="AZ245" s="59"/>
      <c r="BA245" s="59"/>
      <c r="BB245" s="59"/>
      <c r="BC245" s="59"/>
      <c r="BD245" s="59"/>
      <c r="BE245" s="59"/>
      <c r="BF245" s="59"/>
      <c r="BG245" s="59"/>
      <c r="BH245" s="59"/>
      <c r="BI245" s="59"/>
      <c r="BJ245" s="59"/>
    </row>
    <row r="246" spans="1:62" x14ac:dyDescent="0.2">
      <c r="A246" s="189"/>
      <c r="B246" s="59"/>
      <c r="C246" s="59"/>
      <c r="D246" s="59"/>
      <c r="E246" s="59"/>
      <c r="F246" s="59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  <c r="AA246" s="59"/>
      <c r="AB246" s="59"/>
      <c r="AC246" s="59"/>
      <c r="AD246" s="59"/>
      <c r="AE246" s="59"/>
      <c r="AF246" s="59"/>
      <c r="AG246" s="59"/>
      <c r="AH246" s="59"/>
      <c r="AI246" s="59"/>
      <c r="AJ246" s="59"/>
      <c r="AK246" s="59"/>
      <c r="AL246" s="59"/>
      <c r="AM246" s="59"/>
      <c r="AN246" s="59"/>
      <c r="AO246" s="59"/>
      <c r="AP246" s="59"/>
      <c r="AQ246" s="59"/>
      <c r="AR246" s="59"/>
      <c r="AS246" s="59"/>
      <c r="AT246" s="59"/>
      <c r="AU246" s="59"/>
      <c r="AV246" s="59"/>
      <c r="AW246" s="59"/>
      <c r="AX246" s="59"/>
      <c r="AY246" s="59"/>
      <c r="AZ246" s="59"/>
      <c r="BA246" s="59"/>
      <c r="BB246" s="59"/>
      <c r="BC246" s="59"/>
      <c r="BD246" s="59"/>
      <c r="BE246" s="59"/>
      <c r="BF246" s="59"/>
      <c r="BG246" s="59"/>
      <c r="BH246" s="59"/>
      <c r="BI246" s="59"/>
      <c r="BJ246" s="59"/>
    </row>
    <row r="247" spans="1:62" x14ac:dyDescent="0.2">
      <c r="A247" s="189"/>
      <c r="B247" s="59"/>
      <c r="C247" s="59"/>
      <c r="D247" s="59"/>
      <c r="E247" s="59"/>
      <c r="F247" s="59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  <c r="AA247" s="59"/>
      <c r="AB247" s="59"/>
      <c r="AC247" s="59"/>
      <c r="AD247" s="59"/>
      <c r="AE247" s="59"/>
      <c r="AF247" s="59"/>
      <c r="AG247" s="59"/>
      <c r="AH247" s="59"/>
      <c r="AI247" s="59"/>
      <c r="AJ247" s="59"/>
      <c r="AK247" s="59"/>
      <c r="AL247" s="59"/>
      <c r="AM247" s="59"/>
      <c r="AN247" s="59"/>
      <c r="AO247" s="59"/>
      <c r="AP247" s="59"/>
      <c r="AQ247" s="59"/>
      <c r="AR247" s="59"/>
      <c r="AS247" s="59"/>
      <c r="AT247" s="59"/>
      <c r="AU247" s="59"/>
      <c r="AV247" s="59"/>
      <c r="AW247" s="59"/>
      <c r="AX247" s="59"/>
      <c r="AY247" s="59"/>
      <c r="AZ247" s="59"/>
      <c r="BA247" s="59"/>
      <c r="BB247" s="59"/>
      <c r="BC247" s="59"/>
      <c r="BD247" s="59"/>
      <c r="BE247" s="59"/>
      <c r="BF247" s="59"/>
      <c r="BG247" s="59"/>
      <c r="BH247" s="59"/>
      <c r="BI247" s="59"/>
      <c r="BJ247" s="59"/>
    </row>
    <row r="248" spans="1:62" x14ac:dyDescent="0.2">
      <c r="A248" s="189"/>
      <c r="B248" s="59"/>
      <c r="C248" s="59"/>
      <c r="D248" s="59"/>
      <c r="E248" s="59"/>
      <c r="F248" s="59"/>
      <c r="G248" s="59"/>
      <c r="H248" s="59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  <c r="AA248" s="59"/>
      <c r="AB248" s="59"/>
      <c r="AC248" s="59"/>
      <c r="AD248" s="59"/>
      <c r="AE248" s="59"/>
      <c r="AF248" s="59"/>
      <c r="AG248" s="59"/>
      <c r="AH248" s="59"/>
      <c r="AI248" s="59"/>
      <c r="AJ248" s="59"/>
      <c r="AK248" s="59"/>
      <c r="AL248" s="59"/>
      <c r="AM248" s="59"/>
      <c r="AN248" s="59"/>
      <c r="AO248" s="59"/>
      <c r="AP248" s="59"/>
      <c r="AQ248" s="59"/>
      <c r="AR248" s="59"/>
      <c r="AS248" s="59"/>
      <c r="AT248" s="59"/>
      <c r="AU248" s="59"/>
      <c r="AV248" s="59"/>
      <c r="AW248" s="59"/>
      <c r="AX248" s="59"/>
      <c r="AY248" s="59"/>
      <c r="AZ248" s="59"/>
      <c r="BA248" s="59"/>
      <c r="BB248" s="59"/>
      <c r="BC248" s="59"/>
      <c r="BD248" s="59"/>
      <c r="BE248" s="59"/>
      <c r="BF248" s="59"/>
      <c r="BG248" s="59"/>
      <c r="BH248" s="59"/>
      <c r="BI248" s="59"/>
      <c r="BJ248" s="59"/>
    </row>
    <row r="249" spans="1:62" x14ac:dyDescent="0.2">
      <c r="A249" s="189"/>
      <c r="B249" s="59"/>
      <c r="C249" s="59"/>
      <c r="D249" s="59"/>
      <c r="E249" s="59"/>
      <c r="F249" s="59"/>
      <c r="G249" s="59"/>
      <c r="H249" s="59"/>
      <c r="I249" s="59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  <c r="AA249" s="59"/>
      <c r="AB249" s="59"/>
      <c r="AC249" s="59"/>
      <c r="AD249" s="59"/>
      <c r="AE249" s="59"/>
      <c r="AF249" s="59"/>
      <c r="AG249" s="59"/>
      <c r="AH249" s="59"/>
      <c r="AI249" s="59"/>
      <c r="AJ249" s="59"/>
      <c r="AK249" s="59"/>
      <c r="AL249" s="59"/>
      <c r="AM249" s="59"/>
      <c r="AN249" s="59"/>
      <c r="AO249" s="59"/>
      <c r="AP249" s="59"/>
      <c r="AQ249" s="59"/>
      <c r="AR249" s="59"/>
      <c r="AS249" s="59"/>
      <c r="AT249" s="59"/>
      <c r="AU249" s="59"/>
      <c r="AV249" s="59"/>
      <c r="AW249" s="59"/>
      <c r="AX249" s="59"/>
      <c r="AY249" s="59"/>
      <c r="AZ249" s="59"/>
      <c r="BA249" s="59"/>
      <c r="BB249" s="59"/>
      <c r="BC249" s="59"/>
      <c r="BD249" s="59"/>
      <c r="BE249" s="59"/>
      <c r="BF249" s="59"/>
      <c r="BG249" s="59"/>
      <c r="BH249" s="59"/>
      <c r="BI249" s="59"/>
      <c r="BJ249" s="59"/>
    </row>
    <row r="250" spans="1:62" x14ac:dyDescent="0.2">
      <c r="A250" s="189"/>
      <c r="B250" s="59"/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  <c r="AA250" s="59"/>
      <c r="AB250" s="59"/>
      <c r="AC250" s="59"/>
      <c r="AD250" s="59"/>
      <c r="AE250" s="59"/>
      <c r="AF250" s="59"/>
      <c r="AG250" s="59"/>
      <c r="AH250" s="59"/>
      <c r="AI250" s="59"/>
      <c r="AJ250" s="59"/>
      <c r="AK250" s="59"/>
      <c r="AL250" s="59"/>
      <c r="AM250" s="59"/>
      <c r="AN250" s="59"/>
      <c r="AO250" s="59"/>
      <c r="AP250" s="59"/>
      <c r="AQ250" s="59"/>
      <c r="AR250" s="59"/>
      <c r="AS250" s="59"/>
      <c r="AT250" s="59"/>
      <c r="AU250" s="59"/>
      <c r="AV250" s="59"/>
      <c r="AW250" s="59"/>
      <c r="AX250" s="59"/>
      <c r="AY250" s="59"/>
      <c r="AZ250" s="59"/>
      <c r="BA250" s="59"/>
      <c r="BB250" s="59"/>
      <c r="BC250" s="59"/>
      <c r="BD250" s="59"/>
      <c r="BE250" s="59"/>
      <c r="BF250" s="59"/>
      <c r="BG250" s="59"/>
      <c r="BH250" s="59"/>
      <c r="BI250" s="59"/>
      <c r="BJ250" s="59"/>
    </row>
    <row r="251" spans="1:62" x14ac:dyDescent="0.2">
      <c r="A251" s="189"/>
      <c r="B251" s="59"/>
      <c r="C251" s="59"/>
      <c r="D251" s="59"/>
      <c r="E251" s="59"/>
      <c r="F251" s="59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  <c r="AA251" s="59"/>
      <c r="AB251" s="59"/>
      <c r="AC251" s="59"/>
      <c r="AD251" s="59"/>
      <c r="AE251" s="59"/>
      <c r="AF251" s="59"/>
      <c r="AG251" s="59"/>
      <c r="AH251" s="59"/>
      <c r="AI251" s="59"/>
      <c r="AJ251" s="59"/>
      <c r="AK251" s="59"/>
      <c r="AL251" s="59"/>
      <c r="AM251" s="59"/>
      <c r="AN251" s="59"/>
      <c r="AO251" s="59"/>
      <c r="AP251" s="59"/>
      <c r="AQ251" s="59"/>
      <c r="AR251" s="59"/>
      <c r="AS251" s="59"/>
      <c r="AT251" s="59"/>
      <c r="AU251" s="59"/>
      <c r="AV251" s="59"/>
      <c r="AW251" s="59"/>
      <c r="AX251" s="59"/>
      <c r="AY251" s="59"/>
      <c r="AZ251" s="59"/>
      <c r="BA251" s="59"/>
      <c r="BB251" s="59"/>
      <c r="BC251" s="59"/>
      <c r="BD251" s="59"/>
      <c r="BE251" s="59"/>
      <c r="BF251" s="59"/>
      <c r="BG251" s="59"/>
      <c r="BH251" s="59"/>
      <c r="BI251" s="59"/>
      <c r="BJ251" s="59"/>
    </row>
    <row r="252" spans="1:62" x14ac:dyDescent="0.2">
      <c r="A252" s="189"/>
      <c r="B252" s="59"/>
      <c r="C252" s="59"/>
      <c r="D252" s="59"/>
      <c r="E252" s="59"/>
      <c r="F252" s="59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  <c r="AA252" s="59"/>
      <c r="AB252" s="59"/>
      <c r="AC252" s="59"/>
      <c r="AD252" s="59"/>
      <c r="AE252" s="59"/>
      <c r="AF252" s="59"/>
      <c r="AG252" s="59"/>
      <c r="AH252" s="59"/>
      <c r="AI252" s="59"/>
      <c r="AJ252" s="59"/>
      <c r="AK252" s="59"/>
      <c r="AL252" s="59"/>
      <c r="AM252" s="59"/>
      <c r="AN252" s="59"/>
      <c r="AO252" s="59"/>
      <c r="AP252" s="59"/>
      <c r="AQ252" s="59"/>
      <c r="AR252" s="59"/>
      <c r="AS252" s="59"/>
      <c r="AT252" s="59"/>
      <c r="AU252" s="59"/>
      <c r="AV252" s="59"/>
      <c r="AW252" s="59"/>
      <c r="AX252" s="59"/>
      <c r="AY252" s="59"/>
      <c r="AZ252" s="59"/>
      <c r="BA252" s="59"/>
      <c r="BB252" s="59"/>
      <c r="BC252" s="59"/>
      <c r="BD252" s="59"/>
      <c r="BE252" s="59"/>
      <c r="BF252" s="59"/>
      <c r="BG252" s="59"/>
      <c r="BH252" s="59"/>
      <c r="BI252" s="59"/>
      <c r="BJ252" s="59"/>
    </row>
    <row r="253" spans="1:62" x14ac:dyDescent="0.2">
      <c r="A253" s="189"/>
      <c r="B253" s="59"/>
      <c r="C253" s="59"/>
      <c r="D253" s="59"/>
      <c r="E253" s="59"/>
      <c r="F253" s="59"/>
      <c r="G253" s="59"/>
      <c r="H253" s="59"/>
      <c r="I253" s="59"/>
      <c r="J253" s="59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  <c r="AA253" s="59"/>
      <c r="AB253" s="59"/>
      <c r="AC253" s="59"/>
      <c r="AD253" s="59"/>
      <c r="AE253" s="59"/>
      <c r="AF253" s="59"/>
      <c r="AG253" s="59"/>
      <c r="AH253" s="59"/>
      <c r="AI253" s="59"/>
      <c r="AJ253" s="59"/>
      <c r="AK253" s="59"/>
      <c r="AL253" s="59"/>
      <c r="AM253" s="59"/>
      <c r="AN253" s="59"/>
      <c r="AO253" s="59"/>
      <c r="AP253" s="59"/>
      <c r="AQ253" s="59"/>
      <c r="AR253" s="59"/>
      <c r="AS253" s="59"/>
      <c r="AT253" s="59"/>
      <c r="AU253" s="59"/>
      <c r="AV253" s="59"/>
      <c r="AW253" s="59"/>
      <c r="AX253" s="59"/>
      <c r="AY253" s="59"/>
      <c r="AZ253" s="59"/>
      <c r="BA253" s="59"/>
      <c r="BB253" s="59"/>
      <c r="BC253" s="59"/>
      <c r="BD253" s="59"/>
      <c r="BE253" s="59"/>
      <c r="BF253" s="59"/>
      <c r="BG253" s="59"/>
      <c r="BH253" s="59"/>
      <c r="BI253" s="59"/>
      <c r="BJ253" s="59"/>
    </row>
    <row r="254" spans="1:62" x14ac:dyDescent="0.2">
      <c r="A254" s="189"/>
      <c r="B254" s="59"/>
      <c r="C254" s="59"/>
      <c r="D254" s="59"/>
      <c r="E254" s="59"/>
      <c r="F254" s="59"/>
      <c r="G254" s="59"/>
      <c r="H254" s="59"/>
      <c r="I254" s="59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  <c r="AA254" s="59"/>
      <c r="AB254" s="59"/>
      <c r="AC254" s="59"/>
      <c r="AD254" s="59"/>
      <c r="AE254" s="59"/>
      <c r="AF254" s="59"/>
      <c r="AG254" s="59"/>
      <c r="AH254" s="59"/>
      <c r="AI254" s="59"/>
      <c r="AJ254" s="59"/>
      <c r="AK254" s="59"/>
      <c r="AL254" s="59"/>
      <c r="AM254" s="59"/>
      <c r="AN254" s="59"/>
      <c r="AO254" s="59"/>
      <c r="AP254" s="59"/>
      <c r="AQ254" s="59"/>
      <c r="AR254" s="59"/>
      <c r="AS254" s="59"/>
      <c r="AT254" s="59"/>
      <c r="AU254" s="59"/>
      <c r="AV254" s="59"/>
      <c r="AW254" s="59"/>
      <c r="AX254" s="59"/>
      <c r="AY254" s="59"/>
      <c r="AZ254" s="59"/>
      <c r="BA254" s="59"/>
      <c r="BB254" s="59"/>
      <c r="BC254" s="59"/>
      <c r="BD254" s="59"/>
      <c r="BE254" s="59"/>
      <c r="BF254" s="59"/>
      <c r="BG254" s="59"/>
      <c r="BH254" s="59"/>
      <c r="BI254" s="59"/>
      <c r="BJ254" s="59"/>
    </row>
    <row r="255" spans="1:62" x14ac:dyDescent="0.2">
      <c r="A255" s="189"/>
      <c r="B255" s="59"/>
      <c r="C255" s="59"/>
      <c r="D255" s="59"/>
      <c r="E255" s="59"/>
      <c r="F255" s="59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  <c r="AA255" s="59"/>
      <c r="AB255" s="59"/>
      <c r="AC255" s="59"/>
      <c r="AD255" s="59"/>
      <c r="AE255" s="59"/>
      <c r="AF255" s="59"/>
      <c r="AG255" s="59"/>
      <c r="AH255" s="59"/>
      <c r="AI255" s="59"/>
      <c r="AJ255" s="59"/>
      <c r="AK255" s="59"/>
      <c r="AL255" s="59"/>
      <c r="AM255" s="59"/>
      <c r="AN255" s="59"/>
      <c r="AO255" s="59"/>
      <c r="AP255" s="59"/>
      <c r="AQ255" s="59"/>
      <c r="AR255" s="59"/>
      <c r="AS255" s="59"/>
      <c r="AT255" s="59"/>
      <c r="AU255" s="59"/>
      <c r="AV255" s="59"/>
      <c r="AW255" s="59"/>
      <c r="AX255" s="59"/>
      <c r="AY255" s="59"/>
      <c r="AZ255" s="59"/>
      <c r="BA255" s="59"/>
      <c r="BB255" s="59"/>
      <c r="BC255" s="59"/>
      <c r="BD255" s="59"/>
      <c r="BE255" s="59"/>
      <c r="BF255" s="59"/>
      <c r="BG255" s="59"/>
      <c r="BH255" s="59"/>
      <c r="BI255" s="59"/>
      <c r="BJ255" s="59"/>
    </row>
    <row r="256" spans="1:62" x14ac:dyDescent="0.2">
      <c r="A256" s="189"/>
      <c r="B256" s="59"/>
      <c r="C256" s="59"/>
      <c r="D256" s="59"/>
      <c r="E256" s="59"/>
      <c r="F256" s="59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  <c r="AA256" s="59"/>
      <c r="AB256" s="59"/>
      <c r="AC256" s="59"/>
      <c r="AD256" s="59"/>
      <c r="AE256" s="59"/>
      <c r="AF256" s="59"/>
      <c r="AG256" s="59"/>
      <c r="AH256" s="59"/>
      <c r="AI256" s="59"/>
      <c r="AJ256" s="59"/>
      <c r="AK256" s="59"/>
      <c r="AL256" s="59"/>
      <c r="AM256" s="59"/>
      <c r="AN256" s="59"/>
      <c r="AO256" s="59"/>
      <c r="AP256" s="59"/>
      <c r="AQ256" s="59"/>
      <c r="AR256" s="59"/>
      <c r="AS256" s="59"/>
      <c r="AT256" s="59"/>
      <c r="AU256" s="59"/>
      <c r="AV256" s="59"/>
      <c r="AW256" s="59"/>
      <c r="AX256" s="59"/>
      <c r="AY256" s="59"/>
      <c r="AZ256" s="59"/>
      <c r="BA256" s="59"/>
      <c r="BB256" s="59"/>
      <c r="BC256" s="59"/>
      <c r="BD256" s="59"/>
      <c r="BE256" s="59"/>
      <c r="BF256" s="59"/>
      <c r="BG256" s="59"/>
      <c r="BH256" s="59"/>
      <c r="BI256" s="59"/>
      <c r="BJ256" s="59"/>
    </row>
    <row r="257" spans="1:62" x14ac:dyDescent="0.2">
      <c r="A257" s="189"/>
      <c r="B257" s="59"/>
      <c r="C257" s="59"/>
      <c r="D257" s="59"/>
      <c r="E257" s="59"/>
      <c r="F257" s="59"/>
      <c r="G257" s="59"/>
      <c r="H257" s="59"/>
      <c r="I257" s="59"/>
      <c r="J257" s="59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  <c r="AA257" s="59"/>
      <c r="AB257" s="59"/>
      <c r="AC257" s="59"/>
      <c r="AD257" s="59"/>
      <c r="AE257" s="59"/>
      <c r="AF257" s="59"/>
      <c r="AG257" s="59"/>
      <c r="AH257" s="59"/>
      <c r="AI257" s="59"/>
      <c r="AJ257" s="59"/>
      <c r="AK257" s="59"/>
      <c r="AL257" s="59"/>
      <c r="AM257" s="59"/>
      <c r="AN257" s="59"/>
      <c r="AO257" s="59"/>
      <c r="AP257" s="59"/>
      <c r="AQ257" s="59"/>
      <c r="AR257" s="59"/>
      <c r="AS257" s="59"/>
      <c r="AT257" s="59"/>
      <c r="AU257" s="59"/>
      <c r="AV257" s="59"/>
      <c r="AW257" s="59"/>
      <c r="AX257" s="59"/>
      <c r="AY257" s="59"/>
      <c r="AZ257" s="59"/>
      <c r="BA257" s="59"/>
      <c r="BB257" s="59"/>
      <c r="BC257" s="59"/>
      <c r="BD257" s="59"/>
      <c r="BE257" s="59"/>
      <c r="BF257" s="59"/>
      <c r="BG257" s="59"/>
      <c r="BH257" s="59"/>
      <c r="BI257" s="59"/>
      <c r="BJ257" s="59"/>
    </row>
    <row r="258" spans="1:62" x14ac:dyDescent="0.2">
      <c r="A258" s="189"/>
      <c r="B258" s="59"/>
      <c r="C258" s="59"/>
      <c r="D258" s="59"/>
      <c r="E258" s="59"/>
      <c r="F258" s="59"/>
      <c r="G258" s="59"/>
      <c r="H258" s="59"/>
      <c r="I258" s="59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  <c r="AA258" s="59"/>
      <c r="AB258" s="59"/>
      <c r="AC258" s="59"/>
      <c r="AD258" s="59"/>
      <c r="AE258" s="59"/>
      <c r="AF258" s="59"/>
      <c r="AG258" s="59"/>
      <c r="AH258" s="59"/>
      <c r="AI258" s="59"/>
      <c r="AJ258" s="59"/>
      <c r="AK258" s="59"/>
      <c r="AL258" s="59"/>
      <c r="AM258" s="59"/>
      <c r="AN258" s="59"/>
      <c r="AO258" s="59"/>
      <c r="AP258" s="59"/>
      <c r="AQ258" s="59"/>
      <c r="AR258" s="59"/>
      <c r="AS258" s="59"/>
      <c r="AT258" s="59"/>
      <c r="AU258" s="59"/>
      <c r="AV258" s="59"/>
      <c r="AW258" s="59"/>
      <c r="AX258" s="59"/>
      <c r="AY258" s="59"/>
      <c r="AZ258" s="59"/>
      <c r="BA258" s="59"/>
      <c r="BB258" s="59"/>
      <c r="BC258" s="59"/>
      <c r="BD258" s="59"/>
      <c r="BE258" s="59"/>
      <c r="BF258" s="59"/>
      <c r="BG258" s="59"/>
      <c r="BH258" s="59"/>
      <c r="BI258" s="59"/>
      <c r="BJ258" s="59"/>
    </row>
    <row r="259" spans="1:62" x14ac:dyDescent="0.2">
      <c r="A259" s="189"/>
      <c r="B259" s="59"/>
      <c r="C259" s="59"/>
      <c r="D259" s="59"/>
      <c r="E259" s="59"/>
      <c r="F259" s="59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  <c r="AA259" s="59"/>
      <c r="AB259" s="59"/>
      <c r="AC259" s="59"/>
      <c r="AD259" s="59"/>
      <c r="AE259" s="59"/>
      <c r="AF259" s="59"/>
      <c r="AG259" s="59"/>
      <c r="AH259" s="59"/>
      <c r="AI259" s="59"/>
      <c r="AJ259" s="59"/>
      <c r="AK259" s="59"/>
      <c r="AL259" s="59"/>
      <c r="AM259" s="59"/>
      <c r="AN259" s="59"/>
      <c r="AO259" s="59"/>
      <c r="AP259" s="59"/>
      <c r="AQ259" s="59"/>
      <c r="AR259" s="59"/>
      <c r="AS259" s="59"/>
      <c r="AT259" s="59"/>
      <c r="AU259" s="59"/>
      <c r="AV259" s="59"/>
      <c r="AW259" s="59"/>
      <c r="AX259" s="59"/>
      <c r="AY259" s="59"/>
      <c r="AZ259" s="59"/>
      <c r="BA259" s="59"/>
      <c r="BB259" s="59"/>
      <c r="BC259" s="59"/>
      <c r="BD259" s="59"/>
      <c r="BE259" s="59"/>
      <c r="BF259" s="59"/>
      <c r="BG259" s="59"/>
      <c r="BH259" s="59"/>
      <c r="BI259" s="59"/>
      <c r="BJ259" s="59"/>
    </row>
    <row r="260" spans="1:62" x14ac:dyDescent="0.2">
      <c r="A260" s="189"/>
      <c r="B260" s="59"/>
      <c r="C260" s="59"/>
      <c r="D260" s="59"/>
      <c r="E260" s="59"/>
      <c r="F260" s="59"/>
      <c r="G260" s="59"/>
      <c r="H260" s="59"/>
      <c r="I260" s="59"/>
      <c r="J260" s="59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  <c r="Z260" s="59"/>
      <c r="AA260" s="59"/>
      <c r="AB260" s="59"/>
      <c r="AC260" s="59"/>
      <c r="AD260" s="59"/>
      <c r="AE260" s="59"/>
      <c r="AF260" s="59"/>
      <c r="AG260" s="59"/>
      <c r="AH260" s="59"/>
      <c r="AI260" s="59"/>
      <c r="AJ260" s="59"/>
      <c r="AK260" s="59"/>
      <c r="AL260" s="59"/>
      <c r="AM260" s="59"/>
      <c r="AN260" s="59"/>
      <c r="AO260" s="59"/>
      <c r="AP260" s="59"/>
      <c r="AQ260" s="59"/>
      <c r="AR260" s="59"/>
      <c r="AS260" s="59"/>
      <c r="AT260" s="59"/>
      <c r="AU260" s="59"/>
      <c r="AV260" s="59"/>
      <c r="AW260" s="59"/>
      <c r="AX260" s="59"/>
      <c r="AY260" s="59"/>
      <c r="AZ260" s="59"/>
      <c r="BA260" s="59"/>
      <c r="BB260" s="59"/>
      <c r="BC260" s="59"/>
      <c r="BD260" s="59"/>
      <c r="BE260" s="59"/>
      <c r="BF260" s="59"/>
      <c r="BG260" s="59"/>
      <c r="BH260" s="59"/>
      <c r="BI260" s="59"/>
      <c r="BJ260" s="59"/>
    </row>
    <row r="261" spans="1:62" x14ac:dyDescent="0.2">
      <c r="A261" s="189"/>
      <c r="B261" s="59"/>
      <c r="C261" s="59"/>
      <c r="D261" s="59"/>
      <c r="E261" s="59"/>
      <c r="F261" s="59"/>
      <c r="G261" s="59"/>
      <c r="H261" s="59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  <c r="AA261" s="59"/>
      <c r="AB261" s="59"/>
      <c r="AC261" s="59"/>
      <c r="AD261" s="59"/>
      <c r="AE261" s="59"/>
      <c r="AF261" s="59"/>
      <c r="AG261" s="59"/>
      <c r="AH261" s="59"/>
      <c r="AI261" s="59"/>
      <c r="AJ261" s="59"/>
      <c r="AK261" s="59"/>
      <c r="AL261" s="59"/>
      <c r="AM261" s="59"/>
      <c r="AN261" s="59"/>
      <c r="AO261" s="59"/>
      <c r="AP261" s="59"/>
      <c r="AQ261" s="59"/>
      <c r="AR261" s="59"/>
      <c r="AS261" s="59"/>
      <c r="AT261" s="59"/>
      <c r="AU261" s="59"/>
      <c r="AV261" s="59"/>
      <c r="AW261" s="59"/>
      <c r="AX261" s="59"/>
      <c r="AY261" s="59"/>
      <c r="AZ261" s="59"/>
      <c r="BA261" s="59"/>
      <c r="BB261" s="59"/>
      <c r="BC261" s="59"/>
      <c r="BD261" s="59"/>
      <c r="BE261" s="59"/>
      <c r="BF261" s="59"/>
      <c r="BG261" s="59"/>
      <c r="BH261" s="59"/>
      <c r="BI261" s="59"/>
      <c r="BJ261" s="59"/>
    </row>
    <row r="262" spans="1:62" x14ac:dyDescent="0.2">
      <c r="A262" s="189"/>
      <c r="B262" s="59"/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  <c r="AA262" s="59"/>
      <c r="AB262" s="59"/>
      <c r="AC262" s="59"/>
      <c r="AD262" s="59"/>
      <c r="AE262" s="59"/>
      <c r="AF262" s="59"/>
      <c r="AG262" s="59"/>
      <c r="AH262" s="59"/>
      <c r="AI262" s="59"/>
      <c r="AJ262" s="59"/>
      <c r="AK262" s="59"/>
      <c r="AL262" s="59"/>
      <c r="AM262" s="59"/>
      <c r="AN262" s="59"/>
      <c r="AO262" s="59"/>
      <c r="AP262" s="59"/>
      <c r="AQ262" s="59"/>
      <c r="AR262" s="59"/>
      <c r="AS262" s="59"/>
      <c r="AT262" s="59"/>
      <c r="AU262" s="59"/>
      <c r="AV262" s="59"/>
      <c r="AW262" s="59"/>
      <c r="AX262" s="59"/>
      <c r="AY262" s="59"/>
      <c r="AZ262" s="59"/>
      <c r="BA262" s="59"/>
      <c r="BB262" s="59"/>
      <c r="BC262" s="59"/>
      <c r="BD262" s="59"/>
      <c r="BE262" s="59"/>
      <c r="BF262" s="59"/>
      <c r="BG262" s="59"/>
      <c r="BH262" s="59"/>
      <c r="BI262" s="59"/>
      <c r="BJ262" s="59"/>
    </row>
    <row r="263" spans="1:62" x14ac:dyDescent="0.2">
      <c r="A263" s="189"/>
      <c r="B263" s="59"/>
      <c r="C263" s="59"/>
      <c r="D263" s="59"/>
      <c r="E263" s="59"/>
      <c r="F263" s="59"/>
      <c r="G263" s="59"/>
      <c r="H263" s="59"/>
      <c r="I263" s="59"/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  <c r="AA263" s="59"/>
      <c r="AB263" s="59"/>
      <c r="AC263" s="59"/>
      <c r="AD263" s="59"/>
      <c r="AE263" s="59"/>
      <c r="AF263" s="59"/>
      <c r="AG263" s="59"/>
      <c r="AH263" s="59"/>
      <c r="AI263" s="59"/>
      <c r="AJ263" s="59"/>
      <c r="AK263" s="59"/>
      <c r="AL263" s="59"/>
      <c r="AM263" s="59"/>
      <c r="AN263" s="59"/>
      <c r="AO263" s="59"/>
      <c r="AP263" s="59"/>
      <c r="AQ263" s="59"/>
      <c r="AR263" s="59"/>
      <c r="AS263" s="59"/>
      <c r="AT263" s="59"/>
      <c r="AU263" s="59"/>
      <c r="AV263" s="59"/>
      <c r="AW263" s="59"/>
      <c r="AX263" s="59"/>
      <c r="AY263" s="59"/>
      <c r="AZ263" s="59"/>
      <c r="BA263" s="59"/>
      <c r="BB263" s="59"/>
      <c r="BC263" s="59"/>
      <c r="BD263" s="59"/>
      <c r="BE263" s="59"/>
      <c r="BF263" s="59"/>
      <c r="BG263" s="59"/>
      <c r="BH263" s="59"/>
      <c r="BI263" s="59"/>
      <c r="BJ263" s="59"/>
    </row>
    <row r="264" spans="1:62" x14ac:dyDescent="0.2">
      <c r="A264" s="189"/>
      <c r="B264" s="59"/>
      <c r="C264" s="59"/>
      <c r="D264" s="59"/>
      <c r="E264" s="59"/>
      <c r="F264" s="59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  <c r="AA264" s="59"/>
      <c r="AB264" s="59"/>
      <c r="AC264" s="59"/>
      <c r="AD264" s="59"/>
      <c r="AE264" s="59"/>
      <c r="AF264" s="59"/>
      <c r="AG264" s="59"/>
      <c r="AH264" s="59"/>
      <c r="AI264" s="59"/>
      <c r="AJ264" s="59"/>
      <c r="AK264" s="59"/>
      <c r="AL264" s="59"/>
      <c r="AM264" s="59"/>
      <c r="AN264" s="59"/>
      <c r="AO264" s="59"/>
      <c r="AP264" s="59"/>
      <c r="AQ264" s="59"/>
      <c r="AR264" s="59"/>
      <c r="AS264" s="59"/>
      <c r="AT264" s="59"/>
      <c r="AU264" s="59"/>
      <c r="AV264" s="59"/>
      <c r="AW264" s="59"/>
      <c r="AX264" s="59"/>
      <c r="AY264" s="59"/>
      <c r="AZ264" s="59"/>
      <c r="BA264" s="59"/>
      <c r="BB264" s="59"/>
      <c r="BC264" s="59"/>
      <c r="BD264" s="59"/>
      <c r="BE264" s="59"/>
      <c r="BF264" s="59"/>
      <c r="BG264" s="59"/>
      <c r="BH264" s="59"/>
      <c r="BI264" s="59"/>
      <c r="BJ264" s="59"/>
    </row>
    <row r="265" spans="1:62" x14ac:dyDescent="0.2">
      <c r="A265" s="189"/>
      <c r="B265" s="59"/>
      <c r="C265" s="59"/>
      <c r="D265" s="59"/>
      <c r="E265" s="59"/>
      <c r="F265" s="59"/>
      <c r="G265" s="59"/>
      <c r="H265" s="59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  <c r="AA265" s="59"/>
      <c r="AB265" s="59"/>
      <c r="AC265" s="59"/>
      <c r="AD265" s="59"/>
      <c r="AE265" s="59"/>
      <c r="AF265" s="59"/>
      <c r="AG265" s="59"/>
      <c r="AH265" s="59"/>
      <c r="AI265" s="59"/>
      <c r="AJ265" s="59"/>
      <c r="AK265" s="59"/>
      <c r="AL265" s="59"/>
      <c r="AM265" s="59"/>
      <c r="AN265" s="59"/>
      <c r="AO265" s="59"/>
      <c r="AP265" s="59"/>
      <c r="AQ265" s="59"/>
      <c r="AR265" s="59"/>
      <c r="AS265" s="59"/>
      <c r="AT265" s="59"/>
      <c r="AU265" s="59"/>
      <c r="AV265" s="59"/>
      <c r="AW265" s="59"/>
      <c r="AX265" s="59"/>
      <c r="AY265" s="59"/>
      <c r="AZ265" s="59"/>
      <c r="BA265" s="59"/>
      <c r="BB265" s="59"/>
      <c r="BC265" s="59"/>
      <c r="BD265" s="59"/>
      <c r="BE265" s="59"/>
      <c r="BF265" s="59"/>
      <c r="BG265" s="59"/>
      <c r="BH265" s="59"/>
      <c r="BI265" s="59"/>
      <c r="BJ265" s="59"/>
    </row>
    <row r="266" spans="1:62" x14ac:dyDescent="0.2">
      <c r="A266" s="189"/>
      <c r="B266" s="59"/>
      <c r="C266" s="59"/>
      <c r="D266" s="59"/>
      <c r="E266" s="59"/>
      <c r="F266" s="59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  <c r="AA266" s="59"/>
      <c r="AB266" s="59"/>
      <c r="AC266" s="59"/>
      <c r="AD266" s="59"/>
      <c r="AE266" s="59"/>
      <c r="AF266" s="59"/>
      <c r="AG266" s="59"/>
      <c r="AH266" s="59"/>
      <c r="AI266" s="59"/>
      <c r="AJ266" s="59"/>
      <c r="AK266" s="59"/>
      <c r="AL266" s="59"/>
      <c r="AM266" s="59"/>
      <c r="AN266" s="59"/>
      <c r="AO266" s="59"/>
      <c r="AP266" s="59"/>
      <c r="AQ266" s="59"/>
      <c r="AR266" s="59"/>
      <c r="AS266" s="59"/>
      <c r="AT266" s="59"/>
      <c r="AU266" s="59"/>
      <c r="AV266" s="59"/>
      <c r="AW266" s="59"/>
      <c r="AX266" s="59"/>
      <c r="AY266" s="59"/>
      <c r="AZ266" s="59"/>
      <c r="BA266" s="59"/>
      <c r="BB266" s="59"/>
      <c r="BC266" s="59"/>
      <c r="BD266" s="59"/>
      <c r="BE266" s="59"/>
      <c r="BF266" s="59"/>
      <c r="BG266" s="59"/>
      <c r="BH266" s="59"/>
      <c r="BI266" s="59"/>
      <c r="BJ266" s="59"/>
    </row>
    <row r="267" spans="1:62" x14ac:dyDescent="0.2">
      <c r="A267" s="189"/>
      <c r="B267" s="59"/>
      <c r="C267" s="59"/>
      <c r="D267" s="59"/>
      <c r="E267" s="59"/>
      <c r="F267" s="59"/>
      <c r="G267" s="59"/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  <c r="AA267" s="59"/>
      <c r="AB267" s="59"/>
      <c r="AC267" s="59"/>
      <c r="AD267" s="59"/>
      <c r="AE267" s="59"/>
      <c r="AF267" s="59"/>
      <c r="AG267" s="59"/>
      <c r="AH267" s="59"/>
      <c r="AI267" s="59"/>
      <c r="AJ267" s="59"/>
      <c r="AK267" s="59"/>
      <c r="AL267" s="59"/>
      <c r="AM267" s="59"/>
      <c r="AN267" s="59"/>
      <c r="AO267" s="59"/>
      <c r="AP267" s="59"/>
      <c r="AQ267" s="59"/>
      <c r="AR267" s="59"/>
      <c r="AS267" s="59"/>
      <c r="AT267" s="59"/>
      <c r="AU267" s="59"/>
      <c r="AV267" s="59"/>
      <c r="AW267" s="59"/>
      <c r="AX267" s="59"/>
      <c r="AY267" s="59"/>
      <c r="AZ267" s="59"/>
      <c r="BA267" s="59"/>
      <c r="BB267" s="59"/>
      <c r="BC267" s="59"/>
      <c r="BD267" s="59"/>
      <c r="BE267" s="59"/>
      <c r="BF267" s="59"/>
      <c r="BG267" s="59"/>
      <c r="BH267" s="59"/>
      <c r="BI267" s="59"/>
      <c r="BJ267" s="59"/>
    </row>
    <row r="268" spans="1:62" x14ac:dyDescent="0.2">
      <c r="A268" s="189"/>
      <c r="B268" s="59"/>
      <c r="C268" s="59"/>
      <c r="D268" s="59"/>
      <c r="E268" s="59"/>
      <c r="F268" s="59"/>
      <c r="G268" s="59"/>
      <c r="H268" s="59"/>
      <c r="I268" s="59"/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  <c r="AA268" s="59"/>
      <c r="AB268" s="59"/>
      <c r="AC268" s="59"/>
      <c r="AD268" s="59"/>
      <c r="AE268" s="59"/>
      <c r="AF268" s="59"/>
      <c r="AG268" s="59"/>
      <c r="AH268" s="59"/>
      <c r="AI268" s="59"/>
      <c r="AJ268" s="59"/>
      <c r="AK268" s="59"/>
      <c r="AL268" s="59"/>
      <c r="AM268" s="59"/>
      <c r="AN268" s="59"/>
      <c r="AO268" s="59"/>
      <c r="AP268" s="59"/>
      <c r="AQ268" s="59"/>
      <c r="AR268" s="59"/>
      <c r="AS268" s="59"/>
      <c r="AT268" s="59"/>
      <c r="AU268" s="59"/>
      <c r="AV268" s="59"/>
      <c r="AW268" s="59"/>
      <c r="AX268" s="59"/>
      <c r="AY268" s="59"/>
      <c r="AZ268" s="59"/>
      <c r="BA268" s="59"/>
      <c r="BB268" s="59"/>
      <c r="BC268" s="59"/>
      <c r="BD268" s="59"/>
      <c r="BE268" s="59"/>
      <c r="BF268" s="59"/>
      <c r="BG268" s="59"/>
      <c r="BH268" s="59"/>
      <c r="BI268" s="59"/>
      <c r="BJ268" s="59"/>
    </row>
    <row r="269" spans="1:62" x14ac:dyDescent="0.2">
      <c r="A269" s="189"/>
      <c r="B269" s="59"/>
      <c r="C269" s="59"/>
      <c r="D269" s="59"/>
      <c r="E269" s="59"/>
      <c r="F269" s="59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  <c r="AA269" s="59"/>
      <c r="AB269" s="59"/>
      <c r="AC269" s="59"/>
      <c r="AD269" s="59"/>
      <c r="AE269" s="59"/>
      <c r="AF269" s="59"/>
      <c r="AG269" s="59"/>
      <c r="AH269" s="59"/>
      <c r="AI269" s="59"/>
      <c r="AJ269" s="59"/>
      <c r="AK269" s="59"/>
      <c r="AL269" s="59"/>
      <c r="AM269" s="59"/>
      <c r="AN269" s="59"/>
      <c r="AO269" s="59"/>
      <c r="AP269" s="59"/>
      <c r="AQ269" s="59"/>
      <c r="AR269" s="59"/>
      <c r="AS269" s="59"/>
      <c r="AT269" s="59"/>
      <c r="AU269" s="59"/>
      <c r="AV269" s="59"/>
      <c r="AW269" s="59"/>
      <c r="AX269" s="59"/>
      <c r="AY269" s="59"/>
      <c r="AZ269" s="59"/>
      <c r="BA269" s="59"/>
      <c r="BB269" s="59"/>
      <c r="BC269" s="59"/>
      <c r="BD269" s="59"/>
      <c r="BE269" s="59"/>
      <c r="BF269" s="59"/>
      <c r="BG269" s="59"/>
      <c r="BH269" s="59"/>
      <c r="BI269" s="59"/>
      <c r="BJ269" s="59"/>
    </row>
    <row r="270" spans="1:62" x14ac:dyDescent="0.2">
      <c r="A270" s="189"/>
      <c r="B270" s="59"/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  <c r="AA270" s="59"/>
      <c r="AB270" s="59"/>
      <c r="AC270" s="59"/>
      <c r="AD270" s="59"/>
      <c r="AE270" s="59"/>
      <c r="AF270" s="59"/>
      <c r="AG270" s="59"/>
      <c r="AH270" s="59"/>
      <c r="AI270" s="59"/>
      <c r="AJ270" s="59"/>
      <c r="AK270" s="59"/>
      <c r="AL270" s="59"/>
      <c r="AM270" s="59"/>
      <c r="AN270" s="59"/>
      <c r="AO270" s="59"/>
      <c r="AP270" s="59"/>
      <c r="AQ270" s="59"/>
      <c r="AR270" s="59"/>
      <c r="AS270" s="59"/>
      <c r="AT270" s="59"/>
      <c r="AU270" s="59"/>
      <c r="AV270" s="59"/>
      <c r="AW270" s="59"/>
      <c r="AX270" s="59"/>
      <c r="AY270" s="59"/>
      <c r="AZ270" s="59"/>
      <c r="BA270" s="59"/>
      <c r="BB270" s="59"/>
      <c r="BC270" s="59"/>
      <c r="BD270" s="59"/>
      <c r="BE270" s="59"/>
      <c r="BF270" s="59"/>
      <c r="BG270" s="59"/>
      <c r="BH270" s="59"/>
      <c r="BI270" s="59"/>
      <c r="BJ270" s="59"/>
    </row>
    <row r="271" spans="1:62" x14ac:dyDescent="0.2">
      <c r="A271" s="189"/>
      <c r="B271" s="59"/>
      <c r="C271" s="59"/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  <c r="AA271" s="59"/>
      <c r="AB271" s="59"/>
      <c r="AC271" s="59"/>
      <c r="AD271" s="59"/>
      <c r="AE271" s="59"/>
      <c r="AF271" s="59"/>
      <c r="AG271" s="59"/>
      <c r="AH271" s="59"/>
      <c r="AI271" s="59"/>
      <c r="AJ271" s="59"/>
      <c r="AK271" s="59"/>
      <c r="AL271" s="59"/>
      <c r="AM271" s="59"/>
      <c r="AN271" s="59"/>
      <c r="AO271" s="59"/>
      <c r="AP271" s="59"/>
      <c r="AQ271" s="59"/>
      <c r="AR271" s="59"/>
      <c r="AS271" s="59"/>
      <c r="AT271" s="59"/>
      <c r="AU271" s="59"/>
      <c r="AV271" s="59"/>
      <c r="AW271" s="59"/>
      <c r="AX271" s="59"/>
      <c r="AY271" s="59"/>
      <c r="AZ271" s="59"/>
      <c r="BA271" s="59"/>
      <c r="BB271" s="59"/>
      <c r="BC271" s="59"/>
      <c r="BD271" s="59"/>
      <c r="BE271" s="59"/>
      <c r="BF271" s="59"/>
      <c r="BG271" s="59"/>
      <c r="BH271" s="59"/>
      <c r="BI271" s="59"/>
      <c r="BJ271" s="59"/>
    </row>
    <row r="272" spans="1:62" x14ac:dyDescent="0.2">
      <c r="A272" s="189"/>
      <c r="B272" s="59"/>
      <c r="C272" s="59"/>
      <c r="D272" s="59"/>
      <c r="E272" s="59"/>
      <c r="F272" s="59"/>
      <c r="G272" s="59"/>
      <c r="H272" s="59"/>
      <c r="I272" s="59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  <c r="AA272" s="59"/>
      <c r="AB272" s="59"/>
      <c r="AC272" s="59"/>
      <c r="AD272" s="59"/>
      <c r="AE272" s="59"/>
      <c r="AF272" s="59"/>
      <c r="AG272" s="59"/>
      <c r="AH272" s="59"/>
      <c r="AI272" s="59"/>
      <c r="AJ272" s="59"/>
      <c r="AK272" s="59"/>
      <c r="AL272" s="59"/>
      <c r="AM272" s="59"/>
      <c r="AN272" s="59"/>
      <c r="AO272" s="59"/>
      <c r="AP272" s="59"/>
      <c r="AQ272" s="59"/>
      <c r="AR272" s="59"/>
      <c r="AS272" s="59"/>
      <c r="AT272" s="59"/>
      <c r="AU272" s="59"/>
      <c r="AV272" s="59"/>
      <c r="AW272" s="59"/>
      <c r="AX272" s="59"/>
      <c r="AY272" s="59"/>
      <c r="AZ272" s="59"/>
      <c r="BA272" s="59"/>
      <c r="BB272" s="59"/>
      <c r="BC272" s="59"/>
      <c r="BD272" s="59"/>
      <c r="BE272" s="59"/>
      <c r="BF272" s="59"/>
      <c r="BG272" s="59"/>
      <c r="BH272" s="59"/>
      <c r="BI272" s="59"/>
      <c r="BJ272" s="59"/>
    </row>
    <row r="273" spans="1:62" x14ac:dyDescent="0.2">
      <c r="A273" s="189"/>
      <c r="B273" s="59"/>
      <c r="C273" s="59"/>
      <c r="D273" s="59"/>
      <c r="E273" s="59"/>
      <c r="F273" s="59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  <c r="AA273" s="59"/>
      <c r="AB273" s="59"/>
      <c r="AC273" s="59"/>
      <c r="AD273" s="59"/>
      <c r="AE273" s="59"/>
      <c r="AF273" s="59"/>
      <c r="AG273" s="59"/>
      <c r="AH273" s="59"/>
      <c r="AI273" s="59"/>
      <c r="AJ273" s="59"/>
      <c r="AK273" s="59"/>
      <c r="AL273" s="59"/>
      <c r="AM273" s="59"/>
      <c r="AN273" s="59"/>
      <c r="AO273" s="59"/>
      <c r="AP273" s="59"/>
      <c r="AQ273" s="59"/>
      <c r="AR273" s="59"/>
      <c r="AS273" s="59"/>
      <c r="AT273" s="59"/>
      <c r="AU273" s="59"/>
      <c r="AV273" s="59"/>
      <c r="AW273" s="59"/>
      <c r="AX273" s="59"/>
      <c r="AY273" s="59"/>
      <c r="AZ273" s="59"/>
      <c r="BA273" s="59"/>
      <c r="BB273" s="59"/>
      <c r="BC273" s="59"/>
      <c r="BD273" s="59"/>
      <c r="BE273" s="59"/>
      <c r="BF273" s="59"/>
      <c r="BG273" s="59"/>
      <c r="BH273" s="59"/>
      <c r="BI273" s="59"/>
      <c r="BJ273" s="59"/>
    </row>
    <row r="274" spans="1:62" x14ac:dyDescent="0.2">
      <c r="A274" s="189"/>
      <c r="B274" s="59"/>
      <c r="C274" s="59"/>
      <c r="D274" s="59"/>
      <c r="E274" s="59"/>
      <c r="F274" s="59"/>
      <c r="G274" s="59"/>
      <c r="H274" s="59"/>
      <c r="I274" s="59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  <c r="AA274" s="59"/>
      <c r="AB274" s="59"/>
      <c r="AC274" s="59"/>
      <c r="AD274" s="59"/>
      <c r="AE274" s="59"/>
      <c r="AF274" s="59"/>
      <c r="AG274" s="59"/>
      <c r="AH274" s="59"/>
      <c r="AI274" s="59"/>
      <c r="AJ274" s="59"/>
      <c r="AK274" s="59"/>
      <c r="AL274" s="59"/>
      <c r="AM274" s="59"/>
      <c r="AN274" s="59"/>
      <c r="AO274" s="59"/>
      <c r="AP274" s="59"/>
      <c r="AQ274" s="59"/>
      <c r="AR274" s="59"/>
      <c r="AS274" s="59"/>
      <c r="AT274" s="59"/>
      <c r="AU274" s="59"/>
      <c r="AV274" s="59"/>
      <c r="AW274" s="59"/>
      <c r="AX274" s="59"/>
      <c r="AY274" s="59"/>
      <c r="AZ274" s="59"/>
      <c r="BA274" s="59"/>
      <c r="BB274" s="59"/>
      <c r="BC274" s="59"/>
      <c r="BD274" s="59"/>
      <c r="BE274" s="59"/>
      <c r="BF274" s="59"/>
      <c r="BG274" s="59"/>
      <c r="BH274" s="59"/>
      <c r="BI274" s="59"/>
      <c r="BJ274" s="59"/>
    </row>
    <row r="275" spans="1:62" x14ac:dyDescent="0.2">
      <c r="A275" s="189"/>
      <c r="B275" s="59"/>
      <c r="C275" s="59"/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  <c r="AA275" s="59"/>
      <c r="AB275" s="59"/>
      <c r="AC275" s="59"/>
      <c r="AD275" s="59"/>
      <c r="AE275" s="59"/>
      <c r="AF275" s="59"/>
      <c r="AG275" s="59"/>
      <c r="AH275" s="59"/>
      <c r="AI275" s="59"/>
      <c r="AJ275" s="59"/>
      <c r="AK275" s="59"/>
      <c r="AL275" s="59"/>
      <c r="AM275" s="59"/>
      <c r="AN275" s="59"/>
      <c r="AO275" s="59"/>
      <c r="AP275" s="59"/>
      <c r="AQ275" s="59"/>
      <c r="AR275" s="59"/>
      <c r="AS275" s="59"/>
      <c r="AT275" s="59"/>
      <c r="AU275" s="59"/>
      <c r="AV275" s="59"/>
      <c r="AW275" s="59"/>
      <c r="AX275" s="59"/>
      <c r="AY275" s="59"/>
      <c r="AZ275" s="59"/>
      <c r="BA275" s="59"/>
      <c r="BB275" s="59"/>
      <c r="BC275" s="59"/>
      <c r="BD275" s="59"/>
      <c r="BE275" s="59"/>
      <c r="BF275" s="59"/>
      <c r="BG275" s="59"/>
      <c r="BH275" s="59"/>
      <c r="BI275" s="59"/>
      <c r="BJ275" s="59"/>
    </row>
    <row r="276" spans="1:62" x14ac:dyDescent="0.2">
      <c r="A276" s="189"/>
      <c r="B276" s="59"/>
      <c r="C276" s="59"/>
      <c r="D276" s="59"/>
      <c r="E276" s="59"/>
      <c r="F276" s="59"/>
      <c r="G276" s="59"/>
      <c r="H276" s="59"/>
      <c r="I276" s="59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  <c r="AA276" s="59"/>
      <c r="AB276" s="59"/>
      <c r="AC276" s="59"/>
      <c r="AD276" s="59"/>
      <c r="AE276" s="59"/>
      <c r="AF276" s="59"/>
      <c r="AG276" s="59"/>
      <c r="AH276" s="59"/>
      <c r="AI276" s="59"/>
      <c r="AJ276" s="59"/>
      <c r="AK276" s="59"/>
      <c r="AL276" s="59"/>
      <c r="AM276" s="59"/>
      <c r="AN276" s="59"/>
      <c r="AO276" s="59"/>
      <c r="AP276" s="59"/>
      <c r="AQ276" s="59"/>
      <c r="AR276" s="59"/>
      <c r="AS276" s="59"/>
      <c r="AT276" s="59"/>
      <c r="AU276" s="59"/>
      <c r="AV276" s="59"/>
      <c r="AW276" s="59"/>
      <c r="AX276" s="59"/>
      <c r="AY276" s="59"/>
      <c r="AZ276" s="59"/>
      <c r="BA276" s="59"/>
      <c r="BB276" s="59"/>
      <c r="BC276" s="59"/>
      <c r="BD276" s="59"/>
      <c r="BE276" s="59"/>
      <c r="BF276" s="59"/>
      <c r="BG276" s="59"/>
      <c r="BH276" s="59"/>
      <c r="BI276" s="59"/>
      <c r="BJ276" s="59"/>
    </row>
    <row r="277" spans="1:62" x14ac:dyDescent="0.2">
      <c r="A277" s="189"/>
      <c r="B277" s="59"/>
      <c r="C277" s="59"/>
      <c r="D277" s="59"/>
      <c r="E277" s="59"/>
      <c r="F277" s="59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  <c r="AA277" s="59"/>
      <c r="AB277" s="59"/>
      <c r="AC277" s="59"/>
      <c r="AD277" s="59"/>
      <c r="AE277" s="59"/>
      <c r="AF277" s="59"/>
      <c r="AG277" s="59"/>
      <c r="AH277" s="59"/>
      <c r="AI277" s="59"/>
      <c r="AJ277" s="59"/>
      <c r="AK277" s="59"/>
      <c r="AL277" s="59"/>
      <c r="AM277" s="59"/>
      <c r="AN277" s="59"/>
      <c r="AO277" s="59"/>
      <c r="AP277" s="59"/>
      <c r="AQ277" s="59"/>
      <c r="AR277" s="59"/>
      <c r="AS277" s="59"/>
      <c r="AT277" s="59"/>
      <c r="AU277" s="59"/>
      <c r="AV277" s="59"/>
      <c r="AW277" s="59"/>
      <c r="AX277" s="59"/>
      <c r="AY277" s="59"/>
      <c r="AZ277" s="59"/>
      <c r="BA277" s="59"/>
      <c r="BB277" s="59"/>
      <c r="BC277" s="59"/>
      <c r="BD277" s="59"/>
      <c r="BE277" s="59"/>
      <c r="BF277" s="59"/>
      <c r="BG277" s="59"/>
      <c r="BH277" s="59"/>
      <c r="BI277" s="59"/>
      <c r="BJ277" s="59"/>
    </row>
    <row r="278" spans="1:62" x14ac:dyDescent="0.2">
      <c r="A278" s="189"/>
      <c r="B278" s="59"/>
      <c r="C278" s="59"/>
      <c r="D278" s="59"/>
      <c r="E278" s="59"/>
      <c r="F278" s="59"/>
      <c r="G278" s="59"/>
      <c r="H278" s="59"/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  <c r="AA278" s="59"/>
      <c r="AB278" s="59"/>
      <c r="AC278" s="59"/>
      <c r="AD278" s="59"/>
      <c r="AE278" s="59"/>
      <c r="AF278" s="59"/>
      <c r="AG278" s="59"/>
      <c r="AH278" s="59"/>
      <c r="AI278" s="59"/>
      <c r="AJ278" s="59"/>
      <c r="AK278" s="59"/>
      <c r="AL278" s="59"/>
      <c r="AM278" s="59"/>
      <c r="AN278" s="59"/>
      <c r="AO278" s="59"/>
      <c r="AP278" s="59"/>
      <c r="AQ278" s="59"/>
      <c r="AR278" s="59"/>
      <c r="AS278" s="59"/>
      <c r="AT278" s="59"/>
      <c r="AU278" s="59"/>
      <c r="AV278" s="59"/>
      <c r="AW278" s="59"/>
      <c r="AX278" s="59"/>
      <c r="AY278" s="59"/>
      <c r="AZ278" s="59"/>
      <c r="BA278" s="59"/>
      <c r="BB278" s="59"/>
      <c r="BC278" s="59"/>
      <c r="BD278" s="59"/>
      <c r="BE278" s="59"/>
      <c r="BF278" s="59"/>
      <c r="BG278" s="59"/>
      <c r="BH278" s="59"/>
      <c r="BI278" s="59"/>
      <c r="BJ278" s="59"/>
    </row>
    <row r="279" spans="1:62" x14ac:dyDescent="0.2">
      <c r="A279" s="189"/>
      <c r="B279" s="59"/>
      <c r="C279" s="59"/>
      <c r="D279" s="59"/>
      <c r="E279" s="59"/>
      <c r="F279" s="59"/>
      <c r="G279" s="59"/>
      <c r="H279" s="59"/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  <c r="AA279" s="59"/>
      <c r="AB279" s="59"/>
      <c r="AC279" s="59"/>
      <c r="AD279" s="59"/>
      <c r="AE279" s="59"/>
      <c r="AF279" s="59"/>
      <c r="AG279" s="59"/>
      <c r="AH279" s="59"/>
      <c r="AI279" s="59"/>
      <c r="AJ279" s="59"/>
      <c r="AK279" s="59"/>
      <c r="AL279" s="59"/>
      <c r="AM279" s="59"/>
      <c r="AN279" s="59"/>
      <c r="AO279" s="59"/>
      <c r="AP279" s="59"/>
      <c r="AQ279" s="59"/>
      <c r="AR279" s="59"/>
      <c r="AS279" s="59"/>
      <c r="AT279" s="59"/>
      <c r="AU279" s="59"/>
      <c r="AV279" s="59"/>
      <c r="AW279" s="59"/>
      <c r="AX279" s="59"/>
      <c r="AY279" s="59"/>
      <c r="AZ279" s="59"/>
      <c r="BA279" s="59"/>
      <c r="BB279" s="59"/>
      <c r="BC279" s="59"/>
      <c r="BD279" s="59"/>
      <c r="BE279" s="59"/>
      <c r="BF279" s="59"/>
      <c r="BG279" s="59"/>
      <c r="BH279" s="59"/>
      <c r="BI279" s="59"/>
      <c r="BJ279" s="59"/>
    </row>
    <row r="280" spans="1:62" x14ac:dyDescent="0.2">
      <c r="A280" s="189"/>
      <c r="B280" s="59"/>
      <c r="C280" s="59"/>
      <c r="D280" s="59"/>
      <c r="E280" s="59"/>
      <c r="F280" s="59"/>
      <c r="G280" s="59"/>
      <c r="H280" s="59"/>
      <c r="I280" s="59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  <c r="AA280" s="59"/>
      <c r="AB280" s="59"/>
      <c r="AC280" s="59"/>
      <c r="AD280" s="59"/>
      <c r="AE280" s="59"/>
      <c r="AF280" s="59"/>
      <c r="AG280" s="59"/>
      <c r="AH280" s="59"/>
      <c r="AI280" s="59"/>
      <c r="AJ280" s="59"/>
      <c r="AK280" s="59"/>
      <c r="AL280" s="59"/>
      <c r="AM280" s="59"/>
      <c r="AN280" s="59"/>
      <c r="AO280" s="59"/>
      <c r="AP280" s="59"/>
      <c r="AQ280" s="59"/>
      <c r="AR280" s="59"/>
      <c r="AS280" s="59"/>
      <c r="AT280" s="59"/>
      <c r="AU280" s="59"/>
      <c r="AV280" s="59"/>
      <c r="AW280" s="59"/>
      <c r="AX280" s="59"/>
      <c r="AY280" s="59"/>
      <c r="AZ280" s="59"/>
      <c r="BA280" s="59"/>
      <c r="BB280" s="59"/>
      <c r="BC280" s="59"/>
      <c r="BD280" s="59"/>
      <c r="BE280" s="59"/>
      <c r="BF280" s="59"/>
      <c r="BG280" s="59"/>
      <c r="BH280" s="59"/>
      <c r="BI280" s="59"/>
      <c r="BJ280" s="59"/>
    </row>
    <row r="281" spans="1:62" x14ac:dyDescent="0.2">
      <c r="A281" s="189"/>
      <c r="B281" s="59"/>
      <c r="C281" s="59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  <c r="AA281" s="59"/>
      <c r="AB281" s="59"/>
      <c r="AC281" s="59"/>
      <c r="AD281" s="59"/>
      <c r="AE281" s="59"/>
      <c r="AF281" s="59"/>
      <c r="AG281" s="59"/>
      <c r="AH281" s="59"/>
      <c r="AI281" s="59"/>
      <c r="AJ281" s="59"/>
      <c r="AK281" s="59"/>
      <c r="AL281" s="59"/>
      <c r="AM281" s="59"/>
      <c r="AN281" s="59"/>
      <c r="AO281" s="59"/>
      <c r="AP281" s="59"/>
      <c r="AQ281" s="59"/>
      <c r="AR281" s="59"/>
      <c r="AS281" s="59"/>
      <c r="AT281" s="59"/>
      <c r="AU281" s="59"/>
      <c r="AV281" s="59"/>
      <c r="AW281" s="59"/>
      <c r="AX281" s="59"/>
      <c r="AY281" s="59"/>
      <c r="AZ281" s="59"/>
      <c r="BA281" s="59"/>
      <c r="BB281" s="59"/>
      <c r="BC281" s="59"/>
      <c r="BD281" s="59"/>
      <c r="BE281" s="59"/>
      <c r="BF281" s="59"/>
      <c r="BG281" s="59"/>
      <c r="BH281" s="59"/>
      <c r="BI281" s="59"/>
      <c r="BJ281" s="59"/>
    </row>
    <row r="282" spans="1:62" x14ac:dyDescent="0.2">
      <c r="A282" s="189"/>
      <c r="B282" s="59"/>
      <c r="C282" s="59"/>
      <c r="D282" s="59"/>
      <c r="E282" s="59"/>
      <c r="F282" s="59"/>
      <c r="G282" s="59"/>
      <c r="H282" s="59"/>
      <c r="I282" s="59"/>
      <c r="J282" s="59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  <c r="AA282" s="59"/>
      <c r="AB282" s="59"/>
      <c r="AC282" s="59"/>
      <c r="AD282" s="59"/>
      <c r="AE282" s="59"/>
      <c r="AF282" s="59"/>
      <c r="AG282" s="59"/>
      <c r="AH282" s="59"/>
      <c r="AI282" s="59"/>
      <c r="AJ282" s="59"/>
      <c r="AK282" s="59"/>
      <c r="AL282" s="59"/>
      <c r="AM282" s="59"/>
      <c r="AN282" s="59"/>
      <c r="AO282" s="59"/>
      <c r="AP282" s="59"/>
      <c r="AQ282" s="59"/>
      <c r="AR282" s="59"/>
      <c r="AS282" s="59"/>
      <c r="AT282" s="59"/>
      <c r="AU282" s="59"/>
      <c r="AV282" s="59"/>
      <c r="AW282" s="59"/>
      <c r="AX282" s="59"/>
      <c r="AY282" s="59"/>
      <c r="AZ282" s="59"/>
      <c r="BA282" s="59"/>
      <c r="BB282" s="59"/>
      <c r="BC282" s="59"/>
      <c r="BD282" s="59"/>
      <c r="BE282" s="59"/>
      <c r="BF282" s="59"/>
      <c r="BG282" s="59"/>
      <c r="BH282" s="59"/>
      <c r="BI282" s="59"/>
      <c r="BJ282" s="59"/>
    </row>
    <row r="283" spans="1:62" x14ac:dyDescent="0.2">
      <c r="A283" s="189"/>
      <c r="B283" s="59"/>
      <c r="C283" s="59"/>
      <c r="D283" s="59"/>
      <c r="E283" s="59"/>
      <c r="F283" s="59"/>
      <c r="G283" s="59"/>
      <c r="H283" s="59"/>
      <c r="I283" s="59"/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  <c r="AA283" s="59"/>
      <c r="AB283" s="59"/>
      <c r="AC283" s="59"/>
      <c r="AD283" s="59"/>
      <c r="AE283" s="59"/>
      <c r="AF283" s="59"/>
      <c r="AG283" s="59"/>
      <c r="AH283" s="59"/>
      <c r="AI283" s="59"/>
      <c r="AJ283" s="59"/>
      <c r="AK283" s="59"/>
      <c r="AL283" s="59"/>
      <c r="AM283" s="59"/>
      <c r="AN283" s="59"/>
      <c r="AO283" s="59"/>
      <c r="AP283" s="59"/>
      <c r="AQ283" s="59"/>
      <c r="AR283" s="59"/>
      <c r="AS283" s="59"/>
      <c r="AT283" s="59"/>
      <c r="AU283" s="59"/>
      <c r="AV283" s="59"/>
      <c r="AW283" s="59"/>
      <c r="AX283" s="59"/>
      <c r="AY283" s="59"/>
      <c r="AZ283" s="59"/>
      <c r="BA283" s="59"/>
      <c r="BB283" s="59"/>
      <c r="BC283" s="59"/>
      <c r="BD283" s="59"/>
      <c r="BE283" s="59"/>
      <c r="BF283" s="59"/>
      <c r="BG283" s="59"/>
      <c r="BH283" s="59"/>
      <c r="BI283" s="59"/>
      <c r="BJ283" s="59"/>
    </row>
    <row r="284" spans="1:62" x14ac:dyDescent="0.2">
      <c r="A284" s="189"/>
      <c r="B284" s="59"/>
      <c r="C284" s="59"/>
      <c r="D284" s="59"/>
      <c r="E284" s="59"/>
      <c r="F284" s="59"/>
      <c r="G284" s="59"/>
      <c r="H284" s="59"/>
      <c r="I284" s="59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  <c r="AA284" s="59"/>
      <c r="AB284" s="59"/>
      <c r="AC284" s="59"/>
      <c r="AD284" s="59"/>
      <c r="AE284" s="59"/>
      <c r="AF284" s="59"/>
      <c r="AG284" s="59"/>
      <c r="AH284" s="59"/>
      <c r="AI284" s="59"/>
      <c r="AJ284" s="59"/>
      <c r="AK284" s="59"/>
      <c r="AL284" s="59"/>
      <c r="AM284" s="59"/>
      <c r="AN284" s="59"/>
      <c r="AO284" s="59"/>
      <c r="AP284" s="59"/>
      <c r="AQ284" s="59"/>
      <c r="AR284" s="59"/>
      <c r="AS284" s="59"/>
      <c r="AT284" s="59"/>
      <c r="AU284" s="59"/>
      <c r="AV284" s="59"/>
      <c r="AW284" s="59"/>
      <c r="AX284" s="59"/>
      <c r="AY284" s="59"/>
      <c r="AZ284" s="59"/>
      <c r="BA284" s="59"/>
      <c r="BB284" s="59"/>
      <c r="BC284" s="59"/>
      <c r="BD284" s="59"/>
      <c r="BE284" s="59"/>
      <c r="BF284" s="59"/>
      <c r="BG284" s="59"/>
      <c r="BH284" s="59"/>
      <c r="BI284" s="59"/>
      <c r="BJ284" s="59"/>
    </row>
    <row r="285" spans="1:62" x14ac:dyDescent="0.2">
      <c r="A285" s="189"/>
      <c r="B285" s="59"/>
      <c r="C285" s="59"/>
      <c r="D285" s="59"/>
      <c r="E285" s="59"/>
      <c r="F285" s="59"/>
      <c r="G285" s="59"/>
      <c r="H285" s="59"/>
      <c r="I285" s="59"/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  <c r="AA285" s="59"/>
      <c r="AB285" s="59"/>
      <c r="AC285" s="59"/>
      <c r="AD285" s="59"/>
      <c r="AE285" s="59"/>
      <c r="AF285" s="59"/>
      <c r="AG285" s="59"/>
      <c r="AH285" s="59"/>
      <c r="AI285" s="59"/>
      <c r="AJ285" s="59"/>
      <c r="AK285" s="59"/>
      <c r="AL285" s="59"/>
      <c r="AM285" s="59"/>
      <c r="AN285" s="59"/>
      <c r="AO285" s="59"/>
      <c r="AP285" s="59"/>
      <c r="AQ285" s="59"/>
      <c r="AR285" s="59"/>
      <c r="AS285" s="59"/>
      <c r="AT285" s="59"/>
      <c r="AU285" s="59"/>
      <c r="AV285" s="59"/>
      <c r="AW285" s="59"/>
      <c r="AX285" s="59"/>
      <c r="AY285" s="59"/>
      <c r="AZ285" s="59"/>
      <c r="BA285" s="59"/>
      <c r="BB285" s="59"/>
      <c r="BC285" s="59"/>
      <c r="BD285" s="59"/>
      <c r="BE285" s="59"/>
      <c r="BF285" s="59"/>
      <c r="BG285" s="59"/>
      <c r="BH285" s="59"/>
      <c r="BI285" s="59"/>
      <c r="BJ285" s="59"/>
    </row>
    <row r="286" spans="1:62" x14ac:dyDescent="0.2">
      <c r="A286" s="189"/>
      <c r="B286" s="59"/>
      <c r="C286" s="59"/>
      <c r="D286" s="59"/>
      <c r="E286" s="59"/>
      <c r="F286" s="59"/>
      <c r="G286" s="59"/>
      <c r="H286" s="59"/>
      <c r="I286" s="59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  <c r="AA286" s="59"/>
      <c r="AB286" s="59"/>
      <c r="AC286" s="59"/>
      <c r="AD286" s="59"/>
      <c r="AE286" s="59"/>
      <c r="AF286" s="59"/>
      <c r="AG286" s="59"/>
      <c r="AH286" s="59"/>
      <c r="AI286" s="59"/>
      <c r="AJ286" s="59"/>
      <c r="AK286" s="59"/>
      <c r="AL286" s="59"/>
      <c r="AM286" s="59"/>
      <c r="AN286" s="59"/>
      <c r="AO286" s="59"/>
      <c r="AP286" s="59"/>
      <c r="AQ286" s="59"/>
      <c r="AR286" s="59"/>
      <c r="AS286" s="59"/>
      <c r="AT286" s="59"/>
      <c r="AU286" s="59"/>
      <c r="AV286" s="59"/>
      <c r="AW286" s="59"/>
      <c r="AX286" s="59"/>
      <c r="AY286" s="59"/>
      <c r="AZ286" s="59"/>
      <c r="BA286" s="59"/>
      <c r="BB286" s="59"/>
      <c r="BC286" s="59"/>
      <c r="BD286" s="59"/>
      <c r="BE286" s="59"/>
      <c r="BF286" s="59"/>
      <c r="BG286" s="59"/>
      <c r="BH286" s="59"/>
      <c r="BI286" s="59"/>
      <c r="BJ286" s="59"/>
    </row>
    <row r="287" spans="1:62" x14ac:dyDescent="0.2">
      <c r="A287" s="189"/>
      <c r="B287" s="59"/>
      <c r="C287" s="59"/>
      <c r="D287" s="59"/>
      <c r="E287" s="59"/>
      <c r="F287" s="59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  <c r="AA287" s="59"/>
      <c r="AB287" s="59"/>
      <c r="AC287" s="59"/>
      <c r="AD287" s="59"/>
      <c r="AE287" s="59"/>
      <c r="AF287" s="59"/>
      <c r="AG287" s="59"/>
      <c r="AH287" s="59"/>
      <c r="AI287" s="59"/>
      <c r="AJ287" s="59"/>
      <c r="AK287" s="59"/>
      <c r="AL287" s="59"/>
      <c r="AM287" s="59"/>
      <c r="AN287" s="59"/>
      <c r="AO287" s="59"/>
      <c r="AP287" s="59"/>
      <c r="AQ287" s="59"/>
      <c r="AR287" s="59"/>
      <c r="AS287" s="59"/>
      <c r="AT287" s="59"/>
      <c r="AU287" s="59"/>
      <c r="AV287" s="59"/>
      <c r="AW287" s="59"/>
      <c r="AX287" s="59"/>
      <c r="AY287" s="59"/>
      <c r="AZ287" s="59"/>
      <c r="BA287" s="59"/>
      <c r="BB287" s="59"/>
      <c r="BC287" s="59"/>
      <c r="BD287" s="59"/>
      <c r="BE287" s="59"/>
      <c r="BF287" s="59"/>
      <c r="BG287" s="59"/>
      <c r="BH287" s="59"/>
      <c r="BI287" s="59"/>
      <c r="BJ287" s="59"/>
    </row>
    <row r="288" spans="1:62" x14ac:dyDescent="0.2">
      <c r="A288" s="189"/>
      <c r="B288" s="59"/>
      <c r="C288" s="59"/>
      <c r="D288" s="59"/>
      <c r="E288" s="59"/>
      <c r="F288" s="59"/>
      <c r="G288" s="59"/>
      <c r="H288" s="59"/>
      <c r="I288" s="59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  <c r="AA288" s="59"/>
      <c r="AB288" s="59"/>
      <c r="AC288" s="59"/>
      <c r="AD288" s="59"/>
      <c r="AE288" s="59"/>
      <c r="AF288" s="59"/>
      <c r="AG288" s="59"/>
      <c r="AH288" s="59"/>
      <c r="AI288" s="59"/>
      <c r="AJ288" s="59"/>
      <c r="AK288" s="59"/>
      <c r="AL288" s="59"/>
      <c r="AM288" s="59"/>
      <c r="AN288" s="59"/>
      <c r="AO288" s="59"/>
      <c r="AP288" s="59"/>
      <c r="AQ288" s="59"/>
      <c r="AR288" s="59"/>
      <c r="AS288" s="59"/>
      <c r="AT288" s="59"/>
      <c r="AU288" s="59"/>
      <c r="AV288" s="59"/>
      <c r="AW288" s="59"/>
      <c r="AX288" s="59"/>
      <c r="AY288" s="59"/>
      <c r="AZ288" s="59"/>
      <c r="BA288" s="59"/>
      <c r="BB288" s="59"/>
      <c r="BC288" s="59"/>
      <c r="BD288" s="59"/>
      <c r="BE288" s="59"/>
      <c r="BF288" s="59"/>
      <c r="BG288" s="59"/>
      <c r="BH288" s="59"/>
      <c r="BI288" s="59"/>
      <c r="BJ288" s="59"/>
    </row>
    <row r="289" spans="1:62" x14ac:dyDescent="0.2">
      <c r="A289" s="189"/>
      <c r="B289" s="59"/>
      <c r="C289" s="59"/>
      <c r="D289" s="59"/>
      <c r="E289" s="59"/>
      <c r="F289" s="59"/>
      <c r="G289" s="59"/>
      <c r="H289" s="59"/>
      <c r="I289" s="59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  <c r="AA289" s="59"/>
      <c r="AB289" s="59"/>
      <c r="AC289" s="59"/>
      <c r="AD289" s="59"/>
      <c r="AE289" s="59"/>
      <c r="AF289" s="59"/>
      <c r="AG289" s="59"/>
      <c r="AH289" s="59"/>
      <c r="AI289" s="59"/>
      <c r="AJ289" s="59"/>
      <c r="AK289" s="59"/>
      <c r="AL289" s="59"/>
      <c r="AM289" s="59"/>
      <c r="AN289" s="59"/>
      <c r="AO289" s="59"/>
      <c r="AP289" s="59"/>
      <c r="AQ289" s="59"/>
      <c r="AR289" s="59"/>
      <c r="AS289" s="59"/>
      <c r="AT289" s="59"/>
      <c r="AU289" s="59"/>
      <c r="AV289" s="59"/>
      <c r="AW289" s="59"/>
      <c r="AX289" s="59"/>
      <c r="AY289" s="59"/>
      <c r="AZ289" s="59"/>
      <c r="BA289" s="59"/>
      <c r="BB289" s="59"/>
      <c r="BC289" s="59"/>
      <c r="BD289" s="59"/>
      <c r="BE289" s="59"/>
      <c r="BF289" s="59"/>
      <c r="BG289" s="59"/>
      <c r="BH289" s="59"/>
      <c r="BI289" s="59"/>
      <c r="BJ289" s="59"/>
    </row>
    <row r="290" spans="1:62" x14ac:dyDescent="0.2">
      <c r="A290" s="189"/>
      <c r="B290" s="59"/>
      <c r="C290" s="59"/>
      <c r="D290" s="59"/>
      <c r="E290" s="59"/>
      <c r="F290" s="59"/>
      <c r="G290" s="59"/>
      <c r="H290" s="59"/>
      <c r="I290" s="59"/>
      <c r="J290" s="59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  <c r="AA290" s="59"/>
      <c r="AB290" s="59"/>
      <c r="AC290" s="59"/>
      <c r="AD290" s="59"/>
      <c r="AE290" s="59"/>
      <c r="AF290" s="59"/>
      <c r="AG290" s="59"/>
      <c r="AH290" s="59"/>
      <c r="AI290" s="59"/>
      <c r="AJ290" s="59"/>
      <c r="AK290" s="59"/>
      <c r="AL290" s="59"/>
      <c r="AM290" s="59"/>
      <c r="AN290" s="59"/>
      <c r="AO290" s="59"/>
      <c r="AP290" s="59"/>
      <c r="AQ290" s="59"/>
      <c r="AR290" s="59"/>
      <c r="AS290" s="59"/>
      <c r="AT290" s="59"/>
      <c r="AU290" s="59"/>
      <c r="AV290" s="59"/>
      <c r="AW290" s="59"/>
      <c r="AX290" s="59"/>
      <c r="AY290" s="59"/>
      <c r="AZ290" s="59"/>
      <c r="BA290" s="59"/>
      <c r="BB290" s="59"/>
      <c r="BC290" s="59"/>
      <c r="BD290" s="59"/>
      <c r="BE290" s="59"/>
      <c r="BF290" s="59"/>
      <c r="BG290" s="59"/>
      <c r="BH290" s="59"/>
      <c r="BI290" s="59"/>
      <c r="BJ290" s="59"/>
    </row>
    <row r="291" spans="1:62" x14ac:dyDescent="0.2">
      <c r="A291" s="189"/>
      <c r="B291" s="59"/>
      <c r="C291" s="59"/>
      <c r="D291" s="59"/>
      <c r="E291" s="59"/>
      <c r="F291" s="59"/>
      <c r="G291" s="59"/>
      <c r="H291" s="59"/>
      <c r="I291" s="59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  <c r="AA291" s="59"/>
      <c r="AB291" s="59"/>
      <c r="AC291" s="59"/>
      <c r="AD291" s="59"/>
      <c r="AE291" s="59"/>
      <c r="AF291" s="59"/>
      <c r="AG291" s="59"/>
      <c r="AH291" s="59"/>
      <c r="AI291" s="59"/>
      <c r="AJ291" s="59"/>
      <c r="AK291" s="59"/>
      <c r="AL291" s="59"/>
      <c r="AM291" s="59"/>
      <c r="AN291" s="59"/>
      <c r="AO291" s="59"/>
      <c r="AP291" s="59"/>
      <c r="AQ291" s="59"/>
      <c r="AR291" s="59"/>
      <c r="AS291" s="59"/>
      <c r="AT291" s="59"/>
      <c r="AU291" s="59"/>
      <c r="AV291" s="59"/>
      <c r="AW291" s="59"/>
      <c r="AX291" s="59"/>
      <c r="AY291" s="59"/>
      <c r="AZ291" s="59"/>
      <c r="BA291" s="59"/>
      <c r="BB291" s="59"/>
      <c r="BC291" s="59"/>
      <c r="BD291" s="59"/>
      <c r="BE291" s="59"/>
      <c r="BF291" s="59"/>
      <c r="BG291" s="59"/>
      <c r="BH291" s="59"/>
      <c r="BI291" s="59"/>
      <c r="BJ291" s="59"/>
    </row>
    <row r="292" spans="1:62" x14ac:dyDescent="0.2">
      <c r="A292" s="189"/>
      <c r="B292" s="59"/>
      <c r="C292" s="59"/>
      <c r="D292" s="59"/>
      <c r="E292" s="59"/>
      <c r="F292" s="59"/>
      <c r="G292" s="59"/>
      <c r="H292" s="59"/>
      <c r="I292" s="59"/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  <c r="AA292" s="59"/>
      <c r="AB292" s="59"/>
      <c r="AC292" s="59"/>
      <c r="AD292" s="59"/>
      <c r="AE292" s="59"/>
      <c r="AF292" s="59"/>
      <c r="AG292" s="59"/>
      <c r="AH292" s="59"/>
      <c r="AI292" s="59"/>
      <c r="AJ292" s="59"/>
      <c r="AK292" s="59"/>
      <c r="AL292" s="59"/>
      <c r="AM292" s="59"/>
      <c r="AN292" s="59"/>
      <c r="AO292" s="59"/>
      <c r="AP292" s="59"/>
      <c r="AQ292" s="59"/>
      <c r="AR292" s="59"/>
      <c r="AS292" s="59"/>
      <c r="AT292" s="59"/>
      <c r="AU292" s="59"/>
      <c r="AV292" s="59"/>
      <c r="AW292" s="59"/>
      <c r="AX292" s="59"/>
      <c r="AY292" s="59"/>
      <c r="AZ292" s="59"/>
      <c r="BA292" s="59"/>
      <c r="BB292" s="59"/>
      <c r="BC292" s="59"/>
      <c r="BD292" s="59"/>
      <c r="BE292" s="59"/>
      <c r="BF292" s="59"/>
      <c r="BG292" s="59"/>
      <c r="BH292" s="59"/>
      <c r="BI292" s="59"/>
      <c r="BJ292" s="59"/>
    </row>
    <row r="293" spans="1:62" x14ac:dyDescent="0.2">
      <c r="A293" s="189"/>
      <c r="B293" s="59"/>
      <c r="C293" s="59"/>
      <c r="D293" s="59"/>
      <c r="E293" s="59"/>
      <c r="F293" s="59"/>
      <c r="G293" s="59"/>
      <c r="H293" s="59"/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  <c r="AA293" s="59"/>
      <c r="AB293" s="59"/>
      <c r="AC293" s="59"/>
      <c r="AD293" s="59"/>
      <c r="AE293" s="59"/>
      <c r="AF293" s="59"/>
      <c r="AG293" s="59"/>
      <c r="AH293" s="59"/>
      <c r="AI293" s="59"/>
      <c r="AJ293" s="59"/>
      <c r="AK293" s="59"/>
      <c r="AL293" s="59"/>
      <c r="AM293" s="59"/>
      <c r="AN293" s="59"/>
      <c r="AO293" s="59"/>
      <c r="AP293" s="59"/>
      <c r="AQ293" s="59"/>
      <c r="AR293" s="59"/>
      <c r="AS293" s="59"/>
      <c r="AT293" s="59"/>
      <c r="AU293" s="59"/>
      <c r="AV293" s="59"/>
      <c r="AW293" s="59"/>
      <c r="AX293" s="59"/>
      <c r="AY293" s="59"/>
      <c r="AZ293" s="59"/>
      <c r="BA293" s="59"/>
      <c r="BB293" s="59"/>
      <c r="BC293" s="59"/>
      <c r="BD293" s="59"/>
      <c r="BE293" s="59"/>
      <c r="BF293" s="59"/>
      <c r="BG293" s="59"/>
      <c r="BH293" s="59"/>
      <c r="BI293" s="59"/>
      <c r="BJ293" s="59"/>
    </row>
    <row r="294" spans="1:62" x14ac:dyDescent="0.2">
      <c r="A294" s="189"/>
      <c r="B294" s="59"/>
      <c r="C294" s="59"/>
      <c r="D294" s="59"/>
      <c r="E294" s="59"/>
      <c r="F294" s="59"/>
      <c r="G294" s="59"/>
      <c r="H294" s="59"/>
      <c r="I294" s="59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  <c r="AA294" s="59"/>
      <c r="AB294" s="59"/>
      <c r="AC294" s="59"/>
      <c r="AD294" s="59"/>
      <c r="AE294" s="59"/>
      <c r="AF294" s="59"/>
      <c r="AG294" s="59"/>
      <c r="AH294" s="59"/>
      <c r="AI294" s="59"/>
      <c r="AJ294" s="59"/>
      <c r="AK294" s="59"/>
      <c r="AL294" s="59"/>
      <c r="AM294" s="59"/>
      <c r="AN294" s="59"/>
      <c r="AO294" s="59"/>
      <c r="AP294" s="59"/>
      <c r="AQ294" s="59"/>
      <c r="AR294" s="59"/>
      <c r="AS294" s="59"/>
      <c r="AT294" s="59"/>
      <c r="AU294" s="59"/>
      <c r="AV294" s="59"/>
      <c r="AW294" s="59"/>
      <c r="AX294" s="59"/>
      <c r="AY294" s="59"/>
      <c r="AZ294" s="59"/>
      <c r="BA294" s="59"/>
      <c r="BB294" s="59"/>
      <c r="BC294" s="59"/>
      <c r="BD294" s="59"/>
      <c r="BE294" s="59"/>
      <c r="BF294" s="59"/>
      <c r="BG294" s="59"/>
      <c r="BH294" s="59"/>
      <c r="BI294" s="59"/>
      <c r="BJ294" s="59"/>
    </row>
    <row r="295" spans="1:62" x14ac:dyDescent="0.2">
      <c r="A295" s="189"/>
      <c r="B295" s="59"/>
      <c r="C295" s="59"/>
      <c r="D295" s="59"/>
      <c r="E295" s="59"/>
      <c r="F295" s="59"/>
      <c r="G295" s="59"/>
      <c r="H295" s="59"/>
      <c r="I295" s="59"/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  <c r="AA295" s="59"/>
      <c r="AB295" s="59"/>
      <c r="AC295" s="59"/>
      <c r="AD295" s="59"/>
      <c r="AE295" s="59"/>
      <c r="AF295" s="59"/>
      <c r="AG295" s="59"/>
      <c r="AH295" s="59"/>
      <c r="AI295" s="59"/>
      <c r="AJ295" s="59"/>
      <c r="AK295" s="59"/>
      <c r="AL295" s="59"/>
      <c r="AM295" s="59"/>
      <c r="AN295" s="59"/>
      <c r="AO295" s="59"/>
      <c r="AP295" s="59"/>
      <c r="AQ295" s="59"/>
      <c r="AR295" s="59"/>
      <c r="AS295" s="59"/>
      <c r="AT295" s="59"/>
      <c r="AU295" s="59"/>
      <c r="AV295" s="59"/>
      <c r="AW295" s="59"/>
      <c r="AX295" s="59"/>
      <c r="AY295" s="59"/>
      <c r="AZ295" s="59"/>
      <c r="BA295" s="59"/>
      <c r="BB295" s="59"/>
      <c r="BC295" s="59"/>
      <c r="BD295" s="59"/>
      <c r="BE295" s="59"/>
      <c r="BF295" s="59"/>
      <c r="BG295" s="59"/>
      <c r="BH295" s="59"/>
      <c r="BI295" s="59"/>
      <c r="BJ295" s="59"/>
    </row>
    <row r="296" spans="1:62" x14ac:dyDescent="0.2">
      <c r="A296" s="189"/>
      <c r="B296" s="59"/>
      <c r="C296" s="59"/>
      <c r="D296" s="59"/>
      <c r="E296" s="59"/>
      <c r="F296" s="59"/>
      <c r="G296" s="59"/>
      <c r="H296" s="59"/>
      <c r="I296" s="59"/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59"/>
      <c r="AA296" s="59"/>
      <c r="AB296" s="59"/>
      <c r="AC296" s="59"/>
      <c r="AD296" s="59"/>
      <c r="AE296" s="59"/>
      <c r="AF296" s="59"/>
      <c r="AG296" s="59"/>
      <c r="AH296" s="59"/>
      <c r="AI296" s="59"/>
      <c r="AJ296" s="59"/>
      <c r="AK296" s="59"/>
      <c r="AL296" s="59"/>
      <c r="AM296" s="59"/>
      <c r="AN296" s="59"/>
      <c r="AO296" s="59"/>
      <c r="AP296" s="59"/>
      <c r="AQ296" s="59"/>
      <c r="AR296" s="59"/>
      <c r="AS296" s="59"/>
      <c r="AT296" s="59"/>
      <c r="AU296" s="59"/>
      <c r="AV296" s="59"/>
      <c r="AW296" s="59"/>
      <c r="AX296" s="59"/>
      <c r="AY296" s="59"/>
      <c r="AZ296" s="59"/>
      <c r="BA296" s="59"/>
      <c r="BB296" s="59"/>
      <c r="BC296" s="59"/>
      <c r="BD296" s="59"/>
      <c r="BE296" s="59"/>
      <c r="BF296" s="59"/>
      <c r="BG296" s="59"/>
      <c r="BH296" s="59"/>
      <c r="BI296" s="59"/>
      <c r="BJ296" s="59"/>
    </row>
    <row r="297" spans="1:62" x14ac:dyDescent="0.2">
      <c r="A297" s="189"/>
      <c r="B297" s="59"/>
      <c r="C297" s="59"/>
      <c r="D297" s="59"/>
      <c r="E297" s="59"/>
      <c r="F297" s="59"/>
      <c r="G297" s="59"/>
      <c r="H297" s="59"/>
      <c r="I297" s="59"/>
      <c r="J297" s="59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  <c r="AA297" s="59"/>
      <c r="AB297" s="59"/>
      <c r="AC297" s="59"/>
      <c r="AD297" s="59"/>
      <c r="AE297" s="59"/>
      <c r="AF297" s="59"/>
      <c r="AG297" s="59"/>
      <c r="AH297" s="59"/>
      <c r="AI297" s="59"/>
      <c r="AJ297" s="59"/>
      <c r="AK297" s="59"/>
      <c r="AL297" s="59"/>
      <c r="AM297" s="59"/>
      <c r="AN297" s="59"/>
      <c r="AO297" s="59"/>
      <c r="AP297" s="59"/>
      <c r="AQ297" s="59"/>
      <c r="AR297" s="59"/>
      <c r="AS297" s="59"/>
      <c r="AT297" s="59"/>
      <c r="AU297" s="59"/>
      <c r="AV297" s="59"/>
      <c r="AW297" s="59"/>
      <c r="AX297" s="59"/>
      <c r="AY297" s="59"/>
      <c r="AZ297" s="59"/>
      <c r="BA297" s="59"/>
      <c r="BB297" s="59"/>
      <c r="BC297" s="59"/>
      <c r="BD297" s="59"/>
      <c r="BE297" s="59"/>
      <c r="BF297" s="59"/>
      <c r="BG297" s="59"/>
      <c r="BH297" s="59"/>
      <c r="BI297" s="59"/>
      <c r="BJ297" s="59"/>
    </row>
    <row r="298" spans="1:62" x14ac:dyDescent="0.2">
      <c r="A298" s="189"/>
      <c r="B298" s="59"/>
      <c r="C298" s="59"/>
      <c r="D298" s="59"/>
      <c r="E298" s="59"/>
      <c r="F298" s="59"/>
      <c r="G298" s="59"/>
      <c r="H298" s="59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  <c r="AA298" s="59"/>
      <c r="AB298" s="59"/>
      <c r="AC298" s="59"/>
      <c r="AD298" s="59"/>
      <c r="AE298" s="59"/>
      <c r="AF298" s="59"/>
      <c r="AG298" s="59"/>
      <c r="AH298" s="59"/>
      <c r="AI298" s="59"/>
      <c r="AJ298" s="59"/>
      <c r="AK298" s="59"/>
      <c r="AL298" s="59"/>
      <c r="AM298" s="59"/>
      <c r="AN298" s="59"/>
      <c r="AO298" s="59"/>
      <c r="AP298" s="59"/>
      <c r="AQ298" s="59"/>
      <c r="AR298" s="59"/>
      <c r="AS298" s="59"/>
      <c r="AT298" s="59"/>
      <c r="AU298" s="59"/>
      <c r="AV298" s="59"/>
      <c r="AW298" s="59"/>
      <c r="AX298" s="59"/>
      <c r="AY298" s="59"/>
      <c r="AZ298" s="59"/>
      <c r="BA298" s="59"/>
      <c r="BB298" s="59"/>
      <c r="BC298" s="59"/>
      <c r="BD298" s="59"/>
      <c r="BE298" s="59"/>
      <c r="BF298" s="59"/>
      <c r="BG298" s="59"/>
      <c r="BH298" s="59"/>
      <c r="BI298" s="59"/>
      <c r="BJ298" s="59"/>
    </row>
    <row r="299" spans="1:62" x14ac:dyDescent="0.2">
      <c r="A299" s="189"/>
      <c r="B299" s="59"/>
      <c r="C299" s="59"/>
      <c r="D299" s="59"/>
      <c r="E299" s="59"/>
      <c r="F299" s="59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  <c r="AA299" s="59"/>
      <c r="AB299" s="59"/>
      <c r="AC299" s="59"/>
      <c r="AD299" s="59"/>
      <c r="AE299" s="59"/>
      <c r="AF299" s="59"/>
      <c r="AG299" s="59"/>
      <c r="AH299" s="59"/>
      <c r="AI299" s="59"/>
      <c r="AJ299" s="59"/>
      <c r="AK299" s="59"/>
      <c r="AL299" s="59"/>
      <c r="AM299" s="59"/>
      <c r="AN299" s="59"/>
      <c r="AO299" s="59"/>
      <c r="AP299" s="59"/>
      <c r="AQ299" s="59"/>
      <c r="AR299" s="59"/>
      <c r="AS299" s="59"/>
      <c r="AT299" s="59"/>
      <c r="AU299" s="59"/>
      <c r="AV299" s="59"/>
      <c r="AW299" s="59"/>
      <c r="AX299" s="59"/>
      <c r="AY299" s="59"/>
      <c r="AZ299" s="59"/>
      <c r="BA299" s="59"/>
      <c r="BB299" s="59"/>
      <c r="BC299" s="59"/>
      <c r="BD299" s="59"/>
      <c r="BE299" s="59"/>
      <c r="BF299" s="59"/>
      <c r="BG299" s="59"/>
      <c r="BH299" s="59"/>
      <c r="BI299" s="59"/>
      <c r="BJ299" s="59"/>
    </row>
    <row r="300" spans="1:62" x14ac:dyDescent="0.2">
      <c r="A300" s="189"/>
      <c r="B300" s="59"/>
      <c r="C300" s="59"/>
      <c r="D300" s="59"/>
      <c r="E300" s="59"/>
      <c r="F300" s="59"/>
      <c r="G300" s="59"/>
      <c r="H300" s="59"/>
      <c r="I300" s="59"/>
      <c r="J300" s="59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/>
      <c r="AA300" s="59"/>
      <c r="AB300" s="59"/>
      <c r="AC300" s="59"/>
      <c r="AD300" s="59"/>
      <c r="AE300" s="59"/>
      <c r="AF300" s="59"/>
      <c r="AG300" s="59"/>
      <c r="AH300" s="59"/>
      <c r="AI300" s="59"/>
      <c r="AJ300" s="59"/>
      <c r="AK300" s="59"/>
      <c r="AL300" s="59"/>
      <c r="AM300" s="59"/>
      <c r="AN300" s="59"/>
      <c r="AO300" s="59"/>
      <c r="AP300" s="59"/>
      <c r="AQ300" s="59"/>
      <c r="AR300" s="59"/>
      <c r="AS300" s="59"/>
      <c r="AT300" s="59"/>
      <c r="AU300" s="59"/>
      <c r="AV300" s="59"/>
      <c r="AW300" s="59"/>
      <c r="AX300" s="59"/>
      <c r="AY300" s="59"/>
      <c r="AZ300" s="59"/>
      <c r="BA300" s="59"/>
      <c r="BB300" s="59"/>
      <c r="BC300" s="59"/>
      <c r="BD300" s="59"/>
      <c r="BE300" s="59"/>
      <c r="BF300" s="59"/>
      <c r="BG300" s="59"/>
      <c r="BH300" s="59"/>
      <c r="BI300" s="59"/>
      <c r="BJ300" s="59"/>
    </row>
    <row r="301" spans="1:62" x14ac:dyDescent="0.2">
      <c r="A301" s="189"/>
      <c r="B301" s="59"/>
      <c r="C301" s="59"/>
      <c r="D301" s="59"/>
      <c r="E301" s="59"/>
      <c r="F301" s="59"/>
      <c r="G301" s="59"/>
      <c r="H301" s="59"/>
      <c r="I301" s="59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59"/>
      <c r="AA301" s="59"/>
      <c r="AB301" s="59"/>
      <c r="AC301" s="59"/>
      <c r="AD301" s="59"/>
      <c r="AE301" s="59"/>
      <c r="AF301" s="59"/>
      <c r="AG301" s="59"/>
      <c r="AH301" s="59"/>
      <c r="AI301" s="59"/>
      <c r="AJ301" s="59"/>
      <c r="AK301" s="59"/>
      <c r="AL301" s="59"/>
      <c r="AM301" s="59"/>
      <c r="AN301" s="59"/>
      <c r="AO301" s="59"/>
      <c r="AP301" s="59"/>
      <c r="AQ301" s="59"/>
      <c r="AR301" s="59"/>
      <c r="AS301" s="59"/>
      <c r="AT301" s="59"/>
      <c r="AU301" s="59"/>
      <c r="AV301" s="59"/>
      <c r="AW301" s="59"/>
      <c r="AX301" s="59"/>
      <c r="AY301" s="59"/>
      <c r="AZ301" s="59"/>
      <c r="BA301" s="59"/>
      <c r="BB301" s="59"/>
      <c r="BC301" s="59"/>
      <c r="BD301" s="59"/>
      <c r="BE301" s="59"/>
      <c r="BF301" s="59"/>
      <c r="BG301" s="59"/>
      <c r="BH301" s="59"/>
      <c r="BI301" s="59"/>
      <c r="BJ301" s="59"/>
    </row>
    <row r="302" spans="1:62" x14ac:dyDescent="0.2">
      <c r="A302" s="189"/>
      <c r="B302" s="59"/>
      <c r="C302" s="59"/>
      <c r="D302" s="59"/>
      <c r="E302" s="59"/>
      <c r="F302" s="59"/>
      <c r="G302" s="59"/>
      <c r="H302" s="59"/>
      <c r="I302" s="59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59"/>
      <c r="AA302" s="59"/>
      <c r="AB302" s="59"/>
      <c r="AC302" s="59"/>
      <c r="AD302" s="59"/>
      <c r="AE302" s="59"/>
      <c r="AF302" s="59"/>
      <c r="AG302" s="59"/>
      <c r="AH302" s="59"/>
      <c r="AI302" s="59"/>
      <c r="AJ302" s="59"/>
      <c r="AK302" s="59"/>
      <c r="AL302" s="59"/>
      <c r="AM302" s="59"/>
      <c r="AN302" s="59"/>
      <c r="AO302" s="59"/>
      <c r="AP302" s="59"/>
      <c r="AQ302" s="59"/>
      <c r="AR302" s="59"/>
      <c r="AS302" s="59"/>
      <c r="AT302" s="59"/>
      <c r="AU302" s="59"/>
      <c r="AV302" s="59"/>
      <c r="AW302" s="59"/>
      <c r="AX302" s="59"/>
      <c r="AY302" s="59"/>
      <c r="AZ302" s="59"/>
      <c r="BA302" s="59"/>
      <c r="BB302" s="59"/>
      <c r="BC302" s="59"/>
      <c r="BD302" s="59"/>
      <c r="BE302" s="59"/>
      <c r="BF302" s="59"/>
      <c r="BG302" s="59"/>
      <c r="BH302" s="59"/>
      <c r="BI302" s="59"/>
      <c r="BJ302" s="59"/>
    </row>
    <row r="303" spans="1:62" x14ac:dyDescent="0.2">
      <c r="A303" s="189"/>
      <c r="B303" s="59"/>
      <c r="C303" s="59"/>
      <c r="D303" s="59"/>
      <c r="E303" s="59"/>
      <c r="F303" s="59"/>
      <c r="G303" s="59"/>
      <c r="H303" s="59"/>
      <c r="I303" s="59"/>
      <c r="J303" s="59"/>
      <c r="K303" s="59"/>
      <c r="L303" s="59"/>
      <c r="M303" s="59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  <c r="Z303" s="59"/>
      <c r="AA303" s="59"/>
      <c r="AB303" s="59"/>
      <c r="AC303" s="59"/>
      <c r="AD303" s="59"/>
      <c r="AE303" s="59"/>
      <c r="AF303" s="59"/>
      <c r="AG303" s="59"/>
      <c r="AH303" s="59"/>
      <c r="AI303" s="59"/>
      <c r="AJ303" s="59"/>
      <c r="AK303" s="59"/>
      <c r="AL303" s="59"/>
      <c r="AM303" s="59"/>
      <c r="AN303" s="59"/>
      <c r="AO303" s="59"/>
      <c r="AP303" s="59"/>
      <c r="AQ303" s="59"/>
      <c r="AR303" s="59"/>
      <c r="AS303" s="59"/>
      <c r="AT303" s="59"/>
      <c r="AU303" s="59"/>
      <c r="AV303" s="59"/>
      <c r="AW303" s="59"/>
      <c r="AX303" s="59"/>
      <c r="AY303" s="59"/>
      <c r="AZ303" s="59"/>
      <c r="BA303" s="59"/>
      <c r="BB303" s="59"/>
      <c r="BC303" s="59"/>
      <c r="BD303" s="59"/>
      <c r="BE303" s="59"/>
      <c r="BF303" s="59"/>
      <c r="BG303" s="59"/>
      <c r="BH303" s="59"/>
      <c r="BI303" s="59"/>
      <c r="BJ303" s="59"/>
    </row>
    <row r="304" spans="1:62" x14ac:dyDescent="0.2">
      <c r="A304" s="189"/>
      <c r="B304" s="59"/>
      <c r="C304" s="59"/>
      <c r="D304" s="59"/>
      <c r="E304" s="59"/>
      <c r="F304" s="59"/>
      <c r="G304" s="59"/>
      <c r="H304" s="59"/>
      <c r="I304" s="59"/>
      <c r="J304" s="59"/>
      <c r="K304" s="59"/>
      <c r="L304" s="59"/>
      <c r="M304" s="59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59"/>
      <c r="Z304" s="59"/>
      <c r="AA304" s="59"/>
      <c r="AB304" s="59"/>
      <c r="AC304" s="59"/>
      <c r="AD304" s="59"/>
      <c r="AE304" s="59"/>
      <c r="AF304" s="59"/>
      <c r="AG304" s="59"/>
      <c r="AH304" s="59"/>
      <c r="AI304" s="59"/>
      <c r="AJ304" s="59"/>
      <c r="AK304" s="59"/>
      <c r="AL304" s="59"/>
      <c r="AM304" s="59"/>
      <c r="AN304" s="59"/>
      <c r="AO304" s="59"/>
      <c r="AP304" s="59"/>
      <c r="AQ304" s="59"/>
      <c r="AR304" s="59"/>
      <c r="AS304" s="59"/>
      <c r="AT304" s="59"/>
      <c r="AU304" s="59"/>
      <c r="AV304" s="59"/>
      <c r="AW304" s="59"/>
      <c r="AX304" s="59"/>
      <c r="AY304" s="59"/>
      <c r="AZ304" s="59"/>
      <c r="BA304" s="59"/>
      <c r="BB304" s="59"/>
      <c r="BC304" s="59"/>
      <c r="BD304" s="59"/>
      <c r="BE304" s="59"/>
      <c r="BF304" s="59"/>
      <c r="BG304" s="59"/>
      <c r="BH304" s="59"/>
      <c r="BI304" s="59"/>
      <c r="BJ304" s="59"/>
    </row>
    <row r="305" spans="1:62" x14ac:dyDescent="0.2">
      <c r="A305" s="189"/>
      <c r="B305" s="59"/>
      <c r="C305" s="59"/>
      <c r="D305" s="59"/>
      <c r="E305" s="59"/>
      <c r="F305" s="59"/>
      <c r="G305" s="59"/>
      <c r="H305" s="59"/>
      <c r="I305" s="59"/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59"/>
      <c r="AA305" s="59"/>
      <c r="AB305" s="59"/>
      <c r="AC305" s="59"/>
      <c r="AD305" s="59"/>
      <c r="AE305" s="59"/>
      <c r="AF305" s="59"/>
      <c r="AG305" s="59"/>
      <c r="AH305" s="59"/>
      <c r="AI305" s="59"/>
      <c r="AJ305" s="59"/>
      <c r="AK305" s="59"/>
      <c r="AL305" s="59"/>
      <c r="AM305" s="59"/>
      <c r="AN305" s="59"/>
      <c r="AO305" s="59"/>
      <c r="AP305" s="59"/>
      <c r="AQ305" s="59"/>
      <c r="AR305" s="59"/>
      <c r="AS305" s="59"/>
      <c r="AT305" s="59"/>
      <c r="AU305" s="59"/>
      <c r="AV305" s="59"/>
      <c r="AW305" s="59"/>
      <c r="AX305" s="59"/>
      <c r="AY305" s="59"/>
      <c r="AZ305" s="59"/>
      <c r="BA305" s="59"/>
      <c r="BB305" s="59"/>
      <c r="BC305" s="59"/>
      <c r="BD305" s="59"/>
      <c r="BE305" s="59"/>
      <c r="BF305" s="59"/>
      <c r="BG305" s="59"/>
      <c r="BH305" s="59"/>
      <c r="BI305" s="59"/>
      <c r="BJ305" s="59"/>
    </row>
    <row r="306" spans="1:62" x14ac:dyDescent="0.2">
      <c r="A306" s="189"/>
      <c r="B306" s="59"/>
      <c r="C306" s="59"/>
      <c r="D306" s="59"/>
      <c r="E306" s="59"/>
      <c r="F306" s="59"/>
      <c r="G306" s="59"/>
      <c r="H306" s="59"/>
      <c r="I306" s="59"/>
      <c r="J306" s="59"/>
      <c r="K306" s="59"/>
      <c r="L306" s="59"/>
      <c r="M306" s="59"/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  <c r="Y306" s="59"/>
      <c r="Z306" s="59"/>
      <c r="AA306" s="59"/>
      <c r="AB306" s="59"/>
      <c r="AC306" s="59"/>
      <c r="AD306" s="59"/>
      <c r="AE306" s="59"/>
      <c r="AF306" s="59"/>
      <c r="AG306" s="59"/>
      <c r="AH306" s="59"/>
      <c r="AI306" s="59"/>
      <c r="AJ306" s="59"/>
      <c r="AK306" s="59"/>
      <c r="AL306" s="59"/>
      <c r="AM306" s="59"/>
      <c r="AN306" s="59"/>
      <c r="AO306" s="59"/>
      <c r="AP306" s="59"/>
      <c r="AQ306" s="59"/>
      <c r="AR306" s="59"/>
      <c r="AS306" s="59"/>
      <c r="AT306" s="59"/>
      <c r="AU306" s="59"/>
      <c r="AV306" s="59"/>
      <c r="AW306" s="59"/>
      <c r="AX306" s="59"/>
      <c r="AY306" s="59"/>
      <c r="AZ306" s="59"/>
      <c r="BA306" s="59"/>
      <c r="BB306" s="59"/>
      <c r="BC306" s="59"/>
      <c r="BD306" s="59"/>
      <c r="BE306" s="59"/>
      <c r="BF306" s="59"/>
      <c r="BG306" s="59"/>
      <c r="BH306" s="59"/>
      <c r="BI306" s="59"/>
      <c r="BJ306" s="59"/>
    </row>
    <row r="307" spans="1:62" x14ac:dyDescent="0.2">
      <c r="A307" s="189"/>
      <c r="B307" s="59"/>
      <c r="C307" s="59"/>
      <c r="D307" s="59"/>
      <c r="E307" s="59"/>
      <c r="F307" s="59"/>
      <c r="G307" s="59"/>
      <c r="H307" s="59"/>
      <c r="I307" s="59"/>
      <c r="J307" s="59"/>
      <c r="K307" s="59"/>
      <c r="L307" s="59"/>
      <c r="M307" s="59"/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  <c r="Y307" s="59"/>
      <c r="Z307" s="59"/>
      <c r="AA307" s="59"/>
      <c r="AB307" s="59"/>
      <c r="AC307" s="59"/>
      <c r="AD307" s="59"/>
      <c r="AE307" s="59"/>
      <c r="AF307" s="59"/>
      <c r="AG307" s="59"/>
      <c r="AH307" s="59"/>
      <c r="AI307" s="59"/>
      <c r="AJ307" s="59"/>
      <c r="AK307" s="59"/>
      <c r="AL307" s="59"/>
      <c r="AM307" s="59"/>
      <c r="AN307" s="59"/>
      <c r="AO307" s="59"/>
      <c r="AP307" s="59"/>
      <c r="AQ307" s="59"/>
      <c r="AR307" s="59"/>
      <c r="AS307" s="59"/>
      <c r="AT307" s="59"/>
      <c r="AU307" s="59"/>
      <c r="AV307" s="59"/>
      <c r="AW307" s="59"/>
      <c r="AX307" s="59"/>
      <c r="AY307" s="59"/>
      <c r="AZ307" s="59"/>
      <c r="BA307" s="59"/>
      <c r="BB307" s="59"/>
      <c r="BC307" s="59"/>
      <c r="BD307" s="59"/>
      <c r="BE307" s="59"/>
      <c r="BF307" s="59"/>
      <c r="BG307" s="59"/>
      <c r="BH307" s="59"/>
      <c r="BI307" s="59"/>
      <c r="BJ307" s="59"/>
    </row>
    <row r="308" spans="1:62" x14ac:dyDescent="0.2">
      <c r="A308" s="189"/>
      <c r="B308" s="59"/>
      <c r="C308" s="59"/>
      <c r="D308" s="59"/>
      <c r="E308" s="59"/>
      <c r="F308" s="59"/>
      <c r="G308" s="59"/>
      <c r="H308" s="59"/>
      <c r="I308" s="59"/>
      <c r="J308" s="59"/>
      <c r="K308" s="59"/>
      <c r="L308" s="59"/>
      <c r="M308" s="59"/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  <c r="Y308" s="59"/>
      <c r="Z308" s="59"/>
      <c r="AA308" s="59"/>
      <c r="AB308" s="59"/>
      <c r="AC308" s="59"/>
      <c r="AD308" s="59"/>
      <c r="AE308" s="59"/>
      <c r="AF308" s="59"/>
      <c r="AG308" s="59"/>
      <c r="AH308" s="59"/>
      <c r="AI308" s="59"/>
      <c r="AJ308" s="59"/>
      <c r="AK308" s="59"/>
      <c r="AL308" s="59"/>
      <c r="AM308" s="59"/>
      <c r="AN308" s="59"/>
      <c r="AO308" s="59"/>
      <c r="AP308" s="59"/>
      <c r="AQ308" s="59"/>
      <c r="AR308" s="59"/>
      <c r="AS308" s="59"/>
      <c r="AT308" s="59"/>
      <c r="AU308" s="59"/>
      <c r="AV308" s="59"/>
      <c r="AW308" s="59"/>
      <c r="AX308" s="59"/>
      <c r="AY308" s="59"/>
      <c r="AZ308" s="59"/>
      <c r="BA308" s="59"/>
      <c r="BB308" s="59"/>
      <c r="BC308" s="59"/>
      <c r="BD308" s="59"/>
      <c r="BE308" s="59"/>
      <c r="BF308" s="59"/>
      <c r="BG308" s="59"/>
      <c r="BH308" s="59"/>
      <c r="BI308" s="59"/>
      <c r="BJ308" s="59"/>
    </row>
    <row r="309" spans="1:62" x14ac:dyDescent="0.2">
      <c r="A309" s="189"/>
      <c r="B309" s="59"/>
      <c r="C309" s="59"/>
      <c r="D309" s="59"/>
      <c r="E309" s="59"/>
      <c r="F309" s="59"/>
      <c r="G309" s="59"/>
      <c r="H309" s="59"/>
      <c r="I309" s="59"/>
      <c r="J309" s="59"/>
      <c r="K309" s="59"/>
      <c r="L309" s="59"/>
      <c r="M309" s="59"/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  <c r="Y309" s="59"/>
      <c r="Z309" s="59"/>
      <c r="AA309" s="59"/>
      <c r="AB309" s="59"/>
      <c r="AC309" s="59"/>
      <c r="AD309" s="59"/>
      <c r="AE309" s="59"/>
      <c r="AF309" s="59"/>
      <c r="AG309" s="59"/>
      <c r="AH309" s="59"/>
      <c r="AI309" s="59"/>
      <c r="AJ309" s="59"/>
      <c r="AK309" s="59"/>
      <c r="AL309" s="59"/>
      <c r="AM309" s="59"/>
      <c r="AN309" s="59"/>
      <c r="AO309" s="59"/>
      <c r="AP309" s="59"/>
      <c r="AQ309" s="59"/>
      <c r="AR309" s="59"/>
      <c r="AS309" s="59"/>
      <c r="AT309" s="59"/>
      <c r="AU309" s="59"/>
      <c r="AV309" s="59"/>
      <c r="AW309" s="59"/>
      <c r="AX309" s="59"/>
      <c r="AY309" s="59"/>
      <c r="AZ309" s="59"/>
      <c r="BA309" s="59"/>
      <c r="BB309" s="59"/>
      <c r="BC309" s="59"/>
      <c r="BD309" s="59"/>
      <c r="BE309" s="59"/>
      <c r="BF309" s="59"/>
      <c r="BG309" s="59"/>
      <c r="BH309" s="59"/>
      <c r="BI309" s="59"/>
      <c r="BJ309" s="59"/>
    </row>
    <row r="310" spans="1:62" x14ac:dyDescent="0.2">
      <c r="A310" s="189"/>
      <c r="B310" s="59"/>
      <c r="C310" s="59"/>
      <c r="D310" s="59"/>
      <c r="E310" s="59"/>
      <c r="F310" s="59"/>
      <c r="G310" s="59"/>
      <c r="H310" s="59"/>
      <c r="I310" s="59"/>
      <c r="J310" s="59"/>
      <c r="K310" s="59"/>
      <c r="L310" s="59"/>
      <c r="M310" s="59"/>
      <c r="N310" s="59"/>
      <c r="O310" s="59"/>
      <c r="P310" s="59"/>
      <c r="Q310" s="59"/>
      <c r="R310" s="59"/>
      <c r="S310" s="59"/>
      <c r="T310" s="59"/>
      <c r="U310" s="59"/>
      <c r="V310" s="59"/>
      <c r="W310" s="59"/>
      <c r="X310" s="59"/>
      <c r="Y310" s="59"/>
      <c r="Z310" s="59"/>
      <c r="AA310" s="59"/>
      <c r="AB310" s="59"/>
      <c r="AC310" s="59"/>
      <c r="AD310" s="59"/>
      <c r="AE310" s="59"/>
      <c r="AF310" s="59"/>
      <c r="AG310" s="59"/>
      <c r="AH310" s="59"/>
      <c r="AI310" s="59"/>
      <c r="AJ310" s="59"/>
      <c r="AK310" s="59"/>
      <c r="AL310" s="59"/>
      <c r="AM310" s="59"/>
      <c r="AN310" s="59"/>
      <c r="AO310" s="59"/>
      <c r="AP310" s="59"/>
      <c r="AQ310" s="59"/>
      <c r="AR310" s="59"/>
      <c r="AS310" s="59"/>
      <c r="AT310" s="59"/>
      <c r="AU310" s="59"/>
      <c r="AV310" s="59"/>
      <c r="AW310" s="59"/>
      <c r="AX310" s="59"/>
      <c r="AY310" s="59"/>
      <c r="AZ310" s="59"/>
      <c r="BA310" s="59"/>
      <c r="BB310" s="59"/>
      <c r="BC310" s="59"/>
      <c r="BD310" s="59"/>
      <c r="BE310" s="59"/>
      <c r="BF310" s="59"/>
      <c r="BG310" s="59"/>
      <c r="BH310" s="59"/>
      <c r="BI310" s="59"/>
      <c r="BJ310" s="59"/>
    </row>
    <row r="311" spans="1:62" x14ac:dyDescent="0.2">
      <c r="A311" s="189"/>
      <c r="B311" s="59"/>
      <c r="C311" s="59"/>
      <c r="D311" s="59"/>
      <c r="E311" s="59"/>
      <c r="F311" s="59"/>
      <c r="G311" s="59"/>
      <c r="H311" s="59"/>
      <c r="I311" s="59"/>
      <c r="J311" s="59"/>
      <c r="K311" s="59"/>
      <c r="L311" s="59"/>
      <c r="M311" s="59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59"/>
      <c r="Z311" s="59"/>
      <c r="AA311" s="59"/>
      <c r="AB311" s="59"/>
      <c r="AC311" s="59"/>
      <c r="AD311" s="59"/>
      <c r="AE311" s="59"/>
      <c r="AF311" s="59"/>
      <c r="AG311" s="59"/>
      <c r="AH311" s="59"/>
      <c r="AI311" s="59"/>
      <c r="AJ311" s="59"/>
      <c r="AK311" s="59"/>
      <c r="AL311" s="59"/>
      <c r="AM311" s="59"/>
      <c r="AN311" s="59"/>
      <c r="AO311" s="59"/>
      <c r="AP311" s="59"/>
      <c r="AQ311" s="59"/>
      <c r="AR311" s="59"/>
      <c r="AS311" s="59"/>
      <c r="AT311" s="59"/>
      <c r="AU311" s="59"/>
      <c r="AV311" s="59"/>
      <c r="AW311" s="59"/>
      <c r="AX311" s="59"/>
      <c r="AY311" s="59"/>
      <c r="AZ311" s="59"/>
      <c r="BA311" s="59"/>
      <c r="BB311" s="59"/>
      <c r="BC311" s="59"/>
      <c r="BD311" s="59"/>
      <c r="BE311" s="59"/>
      <c r="BF311" s="59"/>
      <c r="BG311" s="59"/>
      <c r="BH311" s="59"/>
      <c r="BI311" s="59"/>
      <c r="BJ311" s="59"/>
    </row>
    <row r="312" spans="1:62" x14ac:dyDescent="0.2">
      <c r="A312" s="189"/>
      <c r="B312" s="59"/>
      <c r="C312" s="59"/>
      <c r="D312" s="59"/>
      <c r="E312" s="59"/>
      <c r="F312" s="59"/>
      <c r="G312" s="59"/>
      <c r="H312" s="59"/>
      <c r="I312" s="59"/>
      <c r="J312" s="59"/>
      <c r="K312" s="59"/>
      <c r="L312" s="59"/>
      <c r="M312" s="59"/>
      <c r="N312" s="59"/>
      <c r="O312" s="59"/>
      <c r="P312" s="59"/>
      <c r="Q312" s="59"/>
      <c r="R312" s="59"/>
      <c r="S312" s="59"/>
      <c r="T312" s="59"/>
      <c r="U312" s="59"/>
      <c r="V312" s="59"/>
      <c r="W312" s="59"/>
      <c r="X312" s="59"/>
      <c r="Y312" s="59"/>
      <c r="Z312" s="59"/>
      <c r="AA312" s="59"/>
      <c r="AB312" s="59"/>
      <c r="AC312" s="59"/>
      <c r="AD312" s="59"/>
      <c r="AE312" s="59"/>
      <c r="AF312" s="59"/>
      <c r="AG312" s="59"/>
      <c r="AH312" s="59"/>
      <c r="AI312" s="59"/>
      <c r="AJ312" s="59"/>
      <c r="AK312" s="59"/>
      <c r="AL312" s="59"/>
      <c r="AM312" s="59"/>
      <c r="AN312" s="59"/>
      <c r="AO312" s="59"/>
      <c r="AP312" s="59"/>
      <c r="AQ312" s="59"/>
      <c r="AR312" s="59"/>
      <c r="AS312" s="59"/>
      <c r="AT312" s="59"/>
      <c r="AU312" s="59"/>
      <c r="AV312" s="59"/>
      <c r="AW312" s="59"/>
      <c r="AX312" s="59"/>
      <c r="AY312" s="59"/>
      <c r="AZ312" s="59"/>
      <c r="BA312" s="59"/>
      <c r="BB312" s="59"/>
      <c r="BC312" s="59"/>
      <c r="BD312" s="59"/>
      <c r="BE312" s="59"/>
      <c r="BF312" s="59"/>
      <c r="BG312" s="59"/>
      <c r="BH312" s="59"/>
      <c r="BI312" s="59"/>
      <c r="BJ312" s="59"/>
    </row>
    <row r="313" spans="1:62" x14ac:dyDescent="0.2">
      <c r="A313" s="189"/>
      <c r="B313" s="59"/>
      <c r="C313" s="59"/>
      <c r="D313" s="59"/>
      <c r="E313" s="59"/>
      <c r="F313" s="59"/>
      <c r="G313" s="59"/>
      <c r="H313" s="59"/>
      <c r="I313" s="59"/>
      <c r="J313" s="59"/>
      <c r="K313" s="59"/>
      <c r="L313" s="59"/>
      <c r="M313" s="59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  <c r="Y313" s="59"/>
      <c r="Z313" s="59"/>
      <c r="AA313" s="59"/>
      <c r="AB313" s="59"/>
      <c r="AC313" s="59"/>
      <c r="AD313" s="59"/>
      <c r="AE313" s="59"/>
      <c r="AF313" s="59"/>
      <c r="AG313" s="59"/>
      <c r="AH313" s="59"/>
      <c r="AI313" s="59"/>
      <c r="AJ313" s="59"/>
      <c r="AK313" s="59"/>
      <c r="AL313" s="59"/>
      <c r="AM313" s="59"/>
      <c r="AN313" s="59"/>
      <c r="AO313" s="59"/>
      <c r="AP313" s="59"/>
      <c r="AQ313" s="59"/>
      <c r="AR313" s="59"/>
      <c r="AS313" s="59"/>
      <c r="AT313" s="59"/>
      <c r="AU313" s="59"/>
      <c r="AV313" s="59"/>
      <c r="AW313" s="59"/>
      <c r="AX313" s="59"/>
      <c r="AY313" s="59"/>
      <c r="AZ313" s="59"/>
      <c r="BA313" s="59"/>
      <c r="BB313" s="59"/>
      <c r="BC313" s="59"/>
      <c r="BD313" s="59"/>
      <c r="BE313" s="59"/>
      <c r="BF313" s="59"/>
      <c r="BG313" s="59"/>
      <c r="BH313" s="59"/>
      <c r="BI313" s="59"/>
      <c r="BJ313" s="59"/>
    </row>
    <row r="314" spans="1:62" x14ac:dyDescent="0.2">
      <c r="A314" s="189"/>
      <c r="B314" s="59"/>
      <c r="C314" s="59"/>
      <c r="D314" s="59"/>
      <c r="E314" s="59"/>
      <c r="F314" s="59"/>
      <c r="G314" s="59"/>
      <c r="H314" s="59"/>
      <c r="I314" s="59"/>
      <c r="J314" s="59"/>
      <c r="K314" s="59"/>
      <c r="L314" s="59"/>
      <c r="M314" s="59"/>
      <c r="N314" s="59"/>
      <c r="O314" s="59"/>
      <c r="P314" s="59"/>
      <c r="Q314" s="59"/>
      <c r="R314" s="59"/>
      <c r="S314" s="59"/>
      <c r="T314" s="59"/>
      <c r="U314" s="59"/>
      <c r="V314" s="59"/>
      <c r="W314" s="59"/>
      <c r="X314" s="59"/>
      <c r="Y314" s="59"/>
      <c r="Z314" s="59"/>
      <c r="AA314" s="59"/>
      <c r="AB314" s="59"/>
      <c r="AC314" s="59"/>
      <c r="AD314" s="59"/>
      <c r="AE314" s="59"/>
      <c r="AF314" s="59"/>
      <c r="AG314" s="59"/>
      <c r="AH314" s="59"/>
      <c r="AI314" s="59"/>
      <c r="AJ314" s="59"/>
      <c r="AK314" s="59"/>
      <c r="AL314" s="59"/>
      <c r="AM314" s="59"/>
      <c r="AN314" s="59"/>
      <c r="AO314" s="59"/>
      <c r="AP314" s="59"/>
      <c r="AQ314" s="59"/>
      <c r="AR314" s="59"/>
      <c r="AS314" s="59"/>
      <c r="AT314" s="59"/>
      <c r="AU314" s="59"/>
      <c r="AV314" s="59"/>
      <c r="AW314" s="59"/>
      <c r="AX314" s="59"/>
      <c r="AY314" s="59"/>
      <c r="AZ314" s="59"/>
      <c r="BA314" s="59"/>
      <c r="BB314" s="59"/>
      <c r="BC314" s="59"/>
      <c r="BD314" s="59"/>
      <c r="BE314" s="59"/>
      <c r="BF314" s="59"/>
      <c r="BG314" s="59"/>
      <c r="BH314" s="59"/>
      <c r="BI314" s="59"/>
      <c r="BJ314" s="59"/>
    </row>
    <row r="315" spans="1:62" x14ac:dyDescent="0.2">
      <c r="A315" s="189"/>
      <c r="B315" s="59"/>
      <c r="C315" s="59"/>
      <c r="D315" s="59"/>
      <c r="E315" s="59"/>
      <c r="F315" s="59"/>
      <c r="G315" s="59"/>
      <c r="H315" s="59"/>
      <c r="I315" s="59"/>
      <c r="J315" s="59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  <c r="Z315" s="59"/>
      <c r="AA315" s="59"/>
      <c r="AB315" s="59"/>
      <c r="AC315" s="59"/>
      <c r="AD315" s="59"/>
      <c r="AE315" s="59"/>
      <c r="AF315" s="59"/>
      <c r="AG315" s="59"/>
      <c r="AH315" s="59"/>
      <c r="AI315" s="59"/>
      <c r="AJ315" s="59"/>
      <c r="AK315" s="59"/>
      <c r="AL315" s="59"/>
      <c r="AM315" s="59"/>
      <c r="AN315" s="59"/>
      <c r="AO315" s="59"/>
      <c r="AP315" s="59"/>
      <c r="AQ315" s="59"/>
      <c r="AR315" s="59"/>
      <c r="AS315" s="59"/>
      <c r="AT315" s="59"/>
      <c r="AU315" s="59"/>
      <c r="AV315" s="59"/>
      <c r="AW315" s="59"/>
      <c r="AX315" s="59"/>
      <c r="AY315" s="59"/>
      <c r="AZ315" s="59"/>
      <c r="BA315" s="59"/>
      <c r="BB315" s="59"/>
      <c r="BC315" s="59"/>
      <c r="BD315" s="59"/>
      <c r="BE315" s="59"/>
      <c r="BF315" s="59"/>
      <c r="BG315" s="59"/>
      <c r="BH315" s="59"/>
      <c r="BI315" s="59"/>
      <c r="BJ315" s="59"/>
    </row>
    <row r="316" spans="1:62" x14ac:dyDescent="0.2">
      <c r="A316" s="189"/>
      <c r="B316" s="59"/>
      <c r="C316" s="59"/>
      <c r="D316" s="59"/>
      <c r="E316" s="59"/>
      <c r="F316" s="59"/>
      <c r="G316" s="59"/>
      <c r="H316" s="59"/>
      <c r="I316" s="59"/>
      <c r="J316" s="59"/>
      <c r="K316" s="59"/>
      <c r="L316" s="59"/>
      <c r="M316" s="59"/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  <c r="Y316" s="59"/>
      <c r="Z316" s="59"/>
      <c r="AA316" s="59"/>
      <c r="AB316" s="59"/>
      <c r="AC316" s="59"/>
      <c r="AD316" s="59"/>
      <c r="AE316" s="59"/>
      <c r="AF316" s="59"/>
      <c r="AG316" s="59"/>
      <c r="AH316" s="59"/>
      <c r="AI316" s="59"/>
      <c r="AJ316" s="59"/>
      <c r="AK316" s="59"/>
      <c r="AL316" s="59"/>
      <c r="AM316" s="59"/>
      <c r="AN316" s="59"/>
      <c r="AO316" s="59"/>
      <c r="AP316" s="59"/>
      <c r="AQ316" s="59"/>
      <c r="AR316" s="59"/>
      <c r="AS316" s="59"/>
      <c r="AT316" s="59"/>
      <c r="AU316" s="59"/>
      <c r="AV316" s="59"/>
      <c r="AW316" s="59"/>
      <c r="AX316" s="59"/>
      <c r="AY316" s="59"/>
      <c r="AZ316" s="59"/>
      <c r="BA316" s="59"/>
      <c r="BB316" s="59"/>
      <c r="BC316" s="59"/>
      <c r="BD316" s="59"/>
      <c r="BE316" s="59"/>
      <c r="BF316" s="59"/>
      <c r="BG316" s="59"/>
      <c r="BH316" s="59"/>
      <c r="BI316" s="59"/>
      <c r="BJ316" s="59"/>
    </row>
    <row r="317" spans="1:62" x14ac:dyDescent="0.2">
      <c r="A317" s="189"/>
      <c r="B317" s="59"/>
      <c r="C317" s="59"/>
      <c r="D317" s="59"/>
      <c r="E317" s="59"/>
      <c r="F317" s="59"/>
      <c r="G317" s="59"/>
      <c r="H317" s="59"/>
      <c r="I317" s="59"/>
      <c r="J317" s="59"/>
      <c r="K317" s="59"/>
      <c r="L317" s="59"/>
      <c r="M317" s="59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59"/>
      <c r="Z317" s="59"/>
      <c r="AA317" s="59"/>
      <c r="AB317" s="59"/>
      <c r="AC317" s="59"/>
      <c r="AD317" s="59"/>
      <c r="AE317" s="59"/>
      <c r="AF317" s="59"/>
      <c r="AG317" s="59"/>
      <c r="AH317" s="59"/>
      <c r="AI317" s="59"/>
      <c r="AJ317" s="59"/>
      <c r="AK317" s="59"/>
      <c r="AL317" s="59"/>
      <c r="AM317" s="59"/>
      <c r="AN317" s="59"/>
      <c r="AO317" s="59"/>
      <c r="AP317" s="59"/>
      <c r="AQ317" s="59"/>
      <c r="AR317" s="59"/>
      <c r="AS317" s="59"/>
      <c r="AT317" s="59"/>
      <c r="AU317" s="59"/>
      <c r="AV317" s="59"/>
      <c r="AW317" s="59"/>
      <c r="AX317" s="59"/>
      <c r="AY317" s="59"/>
      <c r="AZ317" s="59"/>
      <c r="BA317" s="59"/>
      <c r="BB317" s="59"/>
      <c r="BC317" s="59"/>
      <c r="BD317" s="59"/>
      <c r="BE317" s="59"/>
      <c r="BF317" s="59"/>
      <c r="BG317" s="59"/>
      <c r="BH317" s="59"/>
      <c r="BI317" s="59"/>
      <c r="BJ317" s="59"/>
    </row>
    <row r="318" spans="1:62" x14ac:dyDescent="0.2">
      <c r="A318" s="189"/>
      <c r="B318" s="59"/>
      <c r="C318" s="59"/>
      <c r="D318" s="59"/>
      <c r="E318" s="59"/>
      <c r="F318" s="59"/>
      <c r="G318" s="59"/>
      <c r="H318" s="59"/>
      <c r="I318" s="59"/>
      <c r="J318" s="59"/>
      <c r="K318" s="59"/>
      <c r="L318" s="59"/>
      <c r="M318" s="59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  <c r="Y318" s="59"/>
      <c r="Z318" s="59"/>
      <c r="AA318" s="59"/>
      <c r="AB318" s="59"/>
      <c r="AC318" s="59"/>
      <c r="AD318" s="59"/>
      <c r="AE318" s="59"/>
      <c r="AF318" s="59"/>
      <c r="AG318" s="59"/>
      <c r="AH318" s="59"/>
      <c r="AI318" s="59"/>
      <c r="AJ318" s="59"/>
      <c r="AK318" s="59"/>
      <c r="AL318" s="59"/>
      <c r="AM318" s="59"/>
      <c r="AN318" s="59"/>
      <c r="AO318" s="59"/>
      <c r="AP318" s="59"/>
      <c r="AQ318" s="59"/>
      <c r="AR318" s="59"/>
      <c r="AS318" s="59"/>
      <c r="AT318" s="59"/>
      <c r="AU318" s="59"/>
      <c r="AV318" s="59"/>
      <c r="AW318" s="59"/>
      <c r="AX318" s="59"/>
      <c r="AY318" s="59"/>
      <c r="AZ318" s="59"/>
      <c r="BA318" s="59"/>
      <c r="BB318" s="59"/>
      <c r="BC318" s="59"/>
      <c r="BD318" s="59"/>
      <c r="BE318" s="59"/>
      <c r="BF318" s="59"/>
      <c r="BG318" s="59"/>
      <c r="BH318" s="59"/>
      <c r="BI318" s="59"/>
      <c r="BJ318" s="59"/>
    </row>
    <row r="319" spans="1:62" x14ac:dyDescent="0.2">
      <c r="A319" s="189"/>
      <c r="B319" s="59"/>
      <c r="C319" s="59"/>
      <c r="D319" s="59"/>
      <c r="E319" s="59"/>
      <c r="F319" s="59"/>
      <c r="G319" s="59"/>
      <c r="H319" s="59"/>
      <c r="I319" s="59"/>
      <c r="J319" s="59"/>
      <c r="K319" s="59"/>
      <c r="L319" s="59"/>
      <c r="M319" s="59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59"/>
      <c r="Z319" s="59"/>
      <c r="AA319" s="59"/>
      <c r="AB319" s="59"/>
      <c r="AC319" s="59"/>
      <c r="AD319" s="59"/>
      <c r="AE319" s="59"/>
      <c r="AF319" s="59"/>
      <c r="AG319" s="59"/>
      <c r="AH319" s="59"/>
      <c r="AI319" s="59"/>
      <c r="AJ319" s="59"/>
      <c r="AK319" s="59"/>
      <c r="AL319" s="59"/>
      <c r="AM319" s="59"/>
      <c r="AN319" s="59"/>
      <c r="AO319" s="59"/>
      <c r="AP319" s="59"/>
      <c r="AQ319" s="59"/>
      <c r="AR319" s="59"/>
      <c r="AS319" s="59"/>
      <c r="AT319" s="59"/>
      <c r="AU319" s="59"/>
      <c r="AV319" s="59"/>
      <c r="AW319" s="59"/>
      <c r="AX319" s="59"/>
      <c r="AY319" s="59"/>
      <c r="AZ319" s="59"/>
      <c r="BA319" s="59"/>
      <c r="BB319" s="59"/>
      <c r="BC319" s="59"/>
      <c r="BD319" s="59"/>
      <c r="BE319" s="59"/>
      <c r="BF319" s="59"/>
      <c r="BG319" s="59"/>
      <c r="BH319" s="59"/>
      <c r="BI319" s="59"/>
      <c r="BJ319" s="59"/>
    </row>
    <row r="320" spans="1:62" x14ac:dyDescent="0.2">
      <c r="A320" s="189"/>
      <c r="B320" s="59"/>
      <c r="C320" s="59"/>
      <c r="D320" s="59"/>
      <c r="E320" s="59"/>
      <c r="F320" s="59"/>
      <c r="G320" s="59"/>
      <c r="H320" s="59"/>
      <c r="I320" s="59"/>
      <c r="J320" s="59"/>
      <c r="K320" s="59"/>
      <c r="L320" s="59"/>
      <c r="M320" s="59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59"/>
      <c r="Z320" s="59"/>
      <c r="AA320" s="59"/>
      <c r="AB320" s="59"/>
      <c r="AC320" s="59"/>
      <c r="AD320" s="59"/>
      <c r="AE320" s="59"/>
      <c r="AF320" s="59"/>
      <c r="AG320" s="59"/>
      <c r="AH320" s="59"/>
      <c r="AI320" s="59"/>
      <c r="AJ320" s="59"/>
      <c r="AK320" s="59"/>
      <c r="AL320" s="59"/>
      <c r="AM320" s="59"/>
      <c r="AN320" s="59"/>
      <c r="AO320" s="59"/>
      <c r="AP320" s="59"/>
      <c r="AQ320" s="59"/>
      <c r="AR320" s="59"/>
      <c r="AS320" s="59"/>
      <c r="AT320" s="59"/>
      <c r="AU320" s="59"/>
      <c r="AV320" s="59"/>
      <c r="AW320" s="59"/>
      <c r="AX320" s="59"/>
      <c r="AY320" s="59"/>
      <c r="AZ320" s="59"/>
      <c r="BA320" s="59"/>
      <c r="BB320" s="59"/>
      <c r="BC320" s="59"/>
      <c r="BD320" s="59"/>
      <c r="BE320" s="59"/>
      <c r="BF320" s="59"/>
      <c r="BG320" s="59"/>
      <c r="BH320" s="59"/>
      <c r="BI320" s="59"/>
      <c r="BJ320" s="59"/>
    </row>
    <row r="321" spans="1:62" x14ac:dyDescent="0.2">
      <c r="A321" s="189"/>
      <c r="B321" s="59"/>
      <c r="C321" s="59"/>
      <c r="D321" s="59"/>
      <c r="E321" s="59"/>
      <c r="F321" s="59"/>
      <c r="G321" s="59"/>
      <c r="H321" s="59"/>
      <c r="I321" s="59"/>
      <c r="J321" s="59"/>
      <c r="K321" s="59"/>
      <c r="L321" s="59"/>
      <c r="M321" s="59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59"/>
      <c r="Z321" s="59"/>
      <c r="AA321" s="59"/>
      <c r="AB321" s="59"/>
      <c r="AC321" s="59"/>
      <c r="AD321" s="59"/>
      <c r="AE321" s="59"/>
      <c r="AF321" s="59"/>
      <c r="AG321" s="59"/>
      <c r="AH321" s="59"/>
      <c r="AI321" s="59"/>
      <c r="AJ321" s="59"/>
      <c r="AK321" s="59"/>
      <c r="AL321" s="59"/>
      <c r="AM321" s="59"/>
      <c r="AN321" s="59"/>
      <c r="AO321" s="59"/>
      <c r="AP321" s="59"/>
      <c r="AQ321" s="59"/>
      <c r="AR321" s="59"/>
      <c r="AS321" s="59"/>
      <c r="AT321" s="59"/>
      <c r="AU321" s="59"/>
      <c r="AV321" s="59"/>
      <c r="AW321" s="59"/>
      <c r="AX321" s="59"/>
      <c r="AY321" s="59"/>
      <c r="AZ321" s="59"/>
      <c r="BA321" s="59"/>
      <c r="BB321" s="59"/>
      <c r="BC321" s="59"/>
      <c r="BD321" s="59"/>
      <c r="BE321" s="59"/>
      <c r="BF321" s="59"/>
      <c r="BG321" s="59"/>
      <c r="BH321" s="59"/>
      <c r="BI321" s="59"/>
      <c r="BJ321" s="59"/>
    </row>
    <row r="322" spans="1:62" x14ac:dyDescent="0.2">
      <c r="A322" s="189"/>
      <c r="B322" s="59"/>
      <c r="C322" s="59"/>
      <c r="D322" s="59"/>
      <c r="E322" s="59"/>
      <c r="F322" s="59"/>
      <c r="G322" s="59"/>
      <c r="H322" s="59"/>
      <c r="I322" s="59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59"/>
      <c r="AA322" s="59"/>
      <c r="AB322" s="59"/>
      <c r="AC322" s="59"/>
      <c r="AD322" s="59"/>
      <c r="AE322" s="59"/>
      <c r="AF322" s="59"/>
      <c r="AG322" s="59"/>
      <c r="AH322" s="59"/>
      <c r="AI322" s="59"/>
      <c r="AJ322" s="59"/>
      <c r="AK322" s="59"/>
      <c r="AL322" s="59"/>
      <c r="AM322" s="59"/>
      <c r="AN322" s="59"/>
      <c r="AO322" s="59"/>
      <c r="AP322" s="59"/>
      <c r="AQ322" s="59"/>
      <c r="AR322" s="59"/>
      <c r="AS322" s="59"/>
      <c r="AT322" s="59"/>
      <c r="AU322" s="59"/>
      <c r="AV322" s="59"/>
      <c r="AW322" s="59"/>
      <c r="AX322" s="59"/>
      <c r="AY322" s="59"/>
      <c r="AZ322" s="59"/>
      <c r="BA322" s="59"/>
      <c r="BB322" s="59"/>
      <c r="BC322" s="59"/>
      <c r="BD322" s="59"/>
      <c r="BE322" s="59"/>
      <c r="BF322" s="59"/>
      <c r="BG322" s="59"/>
      <c r="BH322" s="59"/>
      <c r="BI322" s="59"/>
      <c r="BJ322" s="59"/>
    </row>
    <row r="323" spans="1:62" x14ac:dyDescent="0.2">
      <c r="A323" s="189"/>
      <c r="B323" s="59"/>
      <c r="C323" s="59"/>
      <c r="D323" s="59"/>
      <c r="E323" s="59"/>
      <c r="F323" s="59"/>
      <c r="G323" s="59"/>
      <c r="H323" s="59"/>
      <c r="I323" s="59"/>
      <c r="J323" s="59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9"/>
      <c r="Z323" s="59"/>
      <c r="AA323" s="59"/>
      <c r="AB323" s="59"/>
      <c r="AC323" s="59"/>
      <c r="AD323" s="59"/>
      <c r="AE323" s="59"/>
      <c r="AF323" s="59"/>
      <c r="AG323" s="59"/>
      <c r="AH323" s="59"/>
      <c r="AI323" s="59"/>
      <c r="AJ323" s="59"/>
      <c r="AK323" s="59"/>
      <c r="AL323" s="59"/>
      <c r="AM323" s="59"/>
      <c r="AN323" s="59"/>
      <c r="AO323" s="59"/>
      <c r="AP323" s="59"/>
      <c r="AQ323" s="59"/>
      <c r="AR323" s="59"/>
      <c r="AS323" s="59"/>
      <c r="AT323" s="59"/>
      <c r="AU323" s="59"/>
      <c r="AV323" s="59"/>
      <c r="AW323" s="59"/>
      <c r="AX323" s="59"/>
      <c r="AY323" s="59"/>
      <c r="AZ323" s="59"/>
      <c r="BA323" s="59"/>
      <c r="BB323" s="59"/>
      <c r="BC323" s="59"/>
      <c r="BD323" s="59"/>
      <c r="BE323" s="59"/>
      <c r="BF323" s="59"/>
      <c r="BG323" s="59"/>
      <c r="BH323" s="59"/>
      <c r="BI323" s="59"/>
      <c r="BJ323" s="59"/>
    </row>
    <row r="324" spans="1:62" x14ac:dyDescent="0.2">
      <c r="A324" s="189"/>
      <c r="B324" s="59"/>
      <c r="C324" s="59"/>
      <c r="D324" s="59"/>
      <c r="E324" s="59"/>
      <c r="F324" s="59"/>
      <c r="G324" s="59"/>
      <c r="H324" s="59"/>
      <c r="I324" s="59"/>
      <c r="J324" s="59"/>
      <c r="K324" s="59"/>
      <c r="L324" s="59"/>
      <c r="M324" s="59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59"/>
      <c r="Z324" s="59"/>
      <c r="AA324" s="59"/>
      <c r="AB324" s="59"/>
      <c r="AC324" s="59"/>
      <c r="AD324" s="59"/>
      <c r="AE324" s="59"/>
      <c r="AF324" s="59"/>
      <c r="AG324" s="59"/>
      <c r="AH324" s="59"/>
      <c r="AI324" s="59"/>
      <c r="AJ324" s="59"/>
      <c r="AK324" s="59"/>
      <c r="AL324" s="59"/>
      <c r="AM324" s="59"/>
      <c r="AN324" s="59"/>
      <c r="AO324" s="59"/>
      <c r="AP324" s="59"/>
      <c r="AQ324" s="59"/>
      <c r="AR324" s="59"/>
      <c r="AS324" s="59"/>
      <c r="AT324" s="59"/>
      <c r="AU324" s="59"/>
      <c r="AV324" s="59"/>
      <c r="AW324" s="59"/>
      <c r="AX324" s="59"/>
      <c r="AY324" s="59"/>
      <c r="AZ324" s="59"/>
      <c r="BA324" s="59"/>
      <c r="BB324" s="59"/>
      <c r="BC324" s="59"/>
      <c r="BD324" s="59"/>
      <c r="BE324" s="59"/>
      <c r="BF324" s="59"/>
      <c r="BG324" s="59"/>
      <c r="BH324" s="59"/>
      <c r="BI324" s="59"/>
      <c r="BJ324" s="59"/>
    </row>
    <row r="325" spans="1:62" x14ac:dyDescent="0.2">
      <c r="A325" s="189"/>
      <c r="B325" s="59"/>
      <c r="C325" s="59"/>
      <c r="D325" s="59"/>
      <c r="E325" s="59"/>
      <c r="F325" s="59"/>
      <c r="G325" s="59"/>
      <c r="H325" s="59"/>
      <c r="I325" s="59"/>
      <c r="J325" s="59"/>
      <c r="K325" s="59"/>
      <c r="L325" s="59"/>
      <c r="M325" s="59"/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  <c r="Y325" s="59"/>
      <c r="Z325" s="59"/>
      <c r="AA325" s="59"/>
      <c r="AB325" s="59"/>
      <c r="AC325" s="59"/>
      <c r="AD325" s="59"/>
      <c r="AE325" s="59"/>
      <c r="AF325" s="59"/>
      <c r="AG325" s="59"/>
      <c r="AH325" s="59"/>
      <c r="AI325" s="59"/>
      <c r="AJ325" s="59"/>
      <c r="AK325" s="59"/>
      <c r="AL325" s="59"/>
      <c r="AM325" s="59"/>
      <c r="AN325" s="59"/>
      <c r="AO325" s="59"/>
      <c r="AP325" s="59"/>
      <c r="AQ325" s="59"/>
      <c r="AR325" s="59"/>
      <c r="AS325" s="59"/>
      <c r="AT325" s="59"/>
      <c r="AU325" s="59"/>
      <c r="AV325" s="59"/>
      <c r="AW325" s="59"/>
      <c r="AX325" s="59"/>
      <c r="AY325" s="59"/>
      <c r="AZ325" s="59"/>
      <c r="BA325" s="59"/>
      <c r="BB325" s="59"/>
      <c r="BC325" s="59"/>
      <c r="BD325" s="59"/>
      <c r="BE325" s="59"/>
      <c r="BF325" s="59"/>
      <c r="BG325" s="59"/>
      <c r="BH325" s="59"/>
      <c r="BI325" s="59"/>
      <c r="BJ325" s="59"/>
    </row>
    <row r="326" spans="1:62" x14ac:dyDescent="0.2">
      <c r="A326" s="189"/>
      <c r="B326" s="59"/>
      <c r="C326" s="59"/>
      <c r="D326" s="59"/>
      <c r="E326" s="59"/>
      <c r="F326" s="59"/>
      <c r="G326" s="59"/>
      <c r="H326" s="59"/>
      <c r="I326" s="59"/>
      <c r="J326" s="59"/>
      <c r="K326" s="59"/>
      <c r="L326" s="59"/>
      <c r="M326" s="59"/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  <c r="Y326" s="59"/>
      <c r="Z326" s="59"/>
      <c r="AA326" s="59"/>
      <c r="AB326" s="59"/>
      <c r="AC326" s="59"/>
      <c r="AD326" s="59"/>
      <c r="AE326" s="59"/>
      <c r="AF326" s="59"/>
      <c r="AG326" s="59"/>
      <c r="AH326" s="59"/>
      <c r="AI326" s="59"/>
      <c r="AJ326" s="59"/>
      <c r="AK326" s="59"/>
      <c r="AL326" s="59"/>
      <c r="AM326" s="59"/>
      <c r="AN326" s="59"/>
      <c r="AO326" s="59"/>
      <c r="AP326" s="59"/>
      <c r="AQ326" s="59"/>
      <c r="AR326" s="59"/>
      <c r="AS326" s="59"/>
      <c r="AT326" s="59"/>
      <c r="AU326" s="59"/>
      <c r="AV326" s="59"/>
      <c r="AW326" s="59"/>
      <c r="AX326" s="59"/>
      <c r="AY326" s="59"/>
      <c r="AZ326" s="59"/>
      <c r="BA326" s="59"/>
      <c r="BB326" s="59"/>
      <c r="BC326" s="59"/>
      <c r="BD326" s="59"/>
      <c r="BE326" s="59"/>
      <c r="BF326" s="59"/>
      <c r="BG326" s="59"/>
      <c r="BH326" s="59"/>
      <c r="BI326" s="59"/>
      <c r="BJ326" s="59"/>
    </row>
    <row r="327" spans="1:62" x14ac:dyDescent="0.2">
      <c r="A327" s="189"/>
      <c r="B327" s="59"/>
      <c r="C327" s="59"/>
      <c r="D327" s="59"/>
      <c r="E327" s="59"/>
      <c r="F327" s="59"/>
      <c r="G327" s="59"/>
      <c r="H327" s="59"/>
      <c r="I327" s="59"/>
      <c r="J327" s="59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  <c r="Z327" s="59"/>
      <c r="AA327" s="59"/>
      <c r="AB327" s="59"/>
      <c r="AC327" s="59"/>
      <c r="AD327" s="59"/>
      <c r="AE327" s="59"/>
      <c r="AF327" s="59"/>
      <c r="AG327" s="59"/>
      <c r="AH327" s="59"/>
      <c r="AI327" s="59"/>
      <c r="AJ327" s="59"/>
      <c r="AK327" s="59"/>
      <c r="AL327" s="59"/>
      <c r="AM327" s="59"/>
      <c r="AN327" s="59"/>
      <c r="AO327" s="59"/>
      <c r="AP327" s="59"/>
      <c r="AQ327" s="59"/>
      <c r="AR327" s="59"/>
      <c r="AS327" s="59"/>
      <c r="AT327" s="59"/>
      <c r="AU327" s="59"/>
      <c r="AV327" s="59"/>
      <c r="AW327" s="59"/>
      <c r="AX327" s="59"/>
      <c r="AY327" s="59"/>
      <c r="AZ327" s="59"/>
      <c r="BA327" s="59"/>
      <c r="BB327" s="59"/>
      <c r="BC327" s="59"/>
      <c r="BD327" s="59"/>
      <c r="BE327" s="59"/>
      <c r="BF327" s="59"/>
      <c r="BG327" s="59"/>
      <c r="BH327" s="59"/>
      <c r="BI327" s="59"/>
      <c r="BJ327" s="59"/>
    </row>
    <row r="328" spans="1:62" x14ac:dyDescent="0.2">
      <c r="A328" s="189"/>
      <c r="B328" s="59"/>
      <c r="C328" s="59"/>
      <c r="D328" s="59"/>
      <c r="E328" s="59"/>
      <c r="F328" s="59"/>
      <c r="G328" s="59"/>
      <c r="H328" s="59"/>
      <c r="I328" s="59"/>
      <c r="J328" s="59"/>
      <c r="K328" s="59"/>
      <c r="L328" s="59"/>
      <c r="M328" s="59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59"/>
      <c r="Z328" s="59"/>
      <c r="AA328" s="59"/>
      <c r="AB328" s="59"/>
      <c r="AC328" s="59"/>
      <c r="AD328" s="59"/>
      <c r="AE328" s="59"/>
      <c r="AF328" s="59"/>
      <c r="AG328" s="59"/>
      <c r="AH328" s="59"/>
      <c r="AI328" s="59"/>
      <c r="AJ328" s="59"/>
      <c r="AK328" s="59"/>
      <c r="AL328" s="59"/>
      <c r="AM328" s="59"/>
      <c r="AN328" s="59"/>
      <c r="AO328" s="59"/>
      <c r="AP328" s="59"/>
      <c r="AQ328" s="59"/>
      <c r="AR328" s="59"/>
      <c r="AS328" s="59"/>
      <c r="AT328" s="59"/>
      <c r="AU328" s="59"/>
      <c r="AV328" s="59"/>
      <c r="AW328" s="59"/>
      <c r="AX328" s="59"/>
      <c r="AY328" s="59"/>
      <c r="AZ328" s="59"/>
      <c r="BA328" s="59"/>
      <c r="BB328" s="59"/>
      <c r="BC328" s="59"/>
      <c r="BD328" s="59"/>
      <c r="BE328" s="59"/>
      <c r="BF328" s="59"/>
      <c r="BG328" s="59"/>
      <c r="BH328" s="59"/>
      <c r="BI328" s="59"/>
      <c r="BJ328" s="59"/>
    </row>
    <row r="329" spans="1:62" x14ac:dyDescent="0.2">
      <c r="A329" s="189"/>
      <c r="B329" s="59"/>
      <c r="C329" s="59"/>
      <c r="D329" s="59"/>
      <c r="E329" s="59"/>
      <c r="F329" s="59"/>
      <c r="G329" s="59"/>
      <c r="H329" s="59"/>
      <c r="I329" s="59"/>
      <c r="J329" s="59"/>
      <c r="K329" s="59"/>
      <c r="L329" s="59"/>
      <c r="M329" s="59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59"/>
      <c r="Z329" s="59"/>
      <c r="AA329" s="59"/>
      <c r="AB329" s="59"/>
      <c r="AC329" s="59"/>
      <c r="AD329" s="59"/>
      <c r="AE329" s="59"/>
      <c r="AF329" s="59"/>
      <c r="AG329" s="59"/>
      <c r="AH329" s="59"/>
      <c r="AI329" s="59"/>
      <c r="AJ329" s="59"/>
      <c r="AK329" s="59"/>
      <c r="AL329" s="59"/>
      <c r="AM329" s="59"/>
      <c r="AN329" s="59"/>
      <c r="AO329" s="59"/>
      <c r="AP329" s="59"/>
      <c r="AQ329" s="59"/>
      <c r="AR329" s="59"/>
      <c r="AS329" s="59"/>
      <c r="AT329" s="59"/>
      <c r="AU329" s="59"/>
      <c r="AV329" s="59"/>
      <c r="AW329" s="59"/>
      <c r="AX329" s="59"/>
      <c r="AY329" s="59"/>
      <c r="AZ329" s="59"/>
      <c r="BA329" s="59"/>
      <c r="BB329" s="59"/>
      <c r="BC329" s="59"/>
      <c r="BD329" s="59"/>
      <c r="BE329" s="59"/>
      <c r="BF329" s="59"/>
      <c r="BG329" s="59"/>
      <c r="BH329" s="59"/>
      <c r="BI329" s="59"/>
      <c r="BJ329" s="59"/>
    </row>
    <row r="330" spans="1:62" x14ac:dyDescent="0.2">
      <c r="A330" s="189"/>
      <c r="B330" s="59"/>
      <c r="C330" s="59"/>
      <c r="D330" s="59"/>
      <c r="E330" s="59"/>
      <c r="F330" s="59"/>
      <c r="G330" s="59"/>
      <c r="H330" s="59"/>
      <c r="I330" s="59"/>
      <c r="J330" s="59"/>
      <c r="K330" s="59"/>
      <c r="L330" s="59"/>
      <c r="M330" s="59"/>
      <c r="N330" s="59"/>
      <c r="O330" s="59"/>
      <c r="P330" s="59"/>
      <c r="Q330" s="59"/>
      <c r="R330" s="59"/>
      <c r="S330" s="59"/>
      <c r="T330" s="59"/>
      <c r="U330" s="59"/>
      <c r="V330" s="59"/>
      <c r="W330" s="59"/>
      <c r="X330" s="59"/>
      <c r="Y330" s="59"/>
      <c r="Z330" s="59"/>
      <c r="AA330" s="59"/>
      <c r="AB330" s="59"/>
      <c r="AC330" s="59"/>
      <c r="AD330" s="59"/>
      <c r="AE330" s="59"/>
      <c r="AF330" s="59"/>
      <c r="AG330" s="59"/>
      <c r="AH330" s="59"/>
      <c r="AI330" s="59"/>
      <c r="AJ330" s="59"/>
      <c r="AK330" s="59"/>
      <c r="AL330" s="59"/>
      <c r="AM330" s="59"/>
      <c r="AN330" s="59"/>
      <c r="AO330" s="59"/>
      <c r="AP330" s="59"/>
      <c r="AQ330" s="59"/>
      <c r="AR330" s="59"/>
      <c r="AS330" s="59"/>
      <c r="AT330" s="59"/>
      <c r="AU330" s="59"/>
      <c r="AV330" s="59"/>
      <c r="AW330" s="59"/>
      <c r="AX330" s="59"/>
      <c r="AY330" s="59"/>
      <c r="AZ330" s="59"/>
      <c r="BA330" s="59"/>
      <c r="BB330" s="59"/>
      <c r="BC330" s="59"/>
      <c r="BD330" s="59"/>
      <c r="BE330" s="59"/>
      <c r="BF330" s="59"/>
      <c r="BG330" s="59"/>
      <c r="BH330" s="59"/>
      <c r="BI330" s="59"/>
      <c r="BJ330" s="59"/>
    </row>
    <row r="331" spans="1:62" x14ac:dyDescent="0.2">
      <c r="A331" s="189"/>
      <c r="B331" s="59"/>
      <c r="C331" s="59"/>
      <c r="D331" s="59"/>
      <c r="E331" s="59"/>
      <c r="F331" s="59"/>
      <c r="G331" s="59"/>
      <c r="H331" s="59"/>
      <c r="I331" s="59"/>
      <c r="J331" s="59"/>
      <c r="K331" s="59"/>
      <c r="L331" s="59"/>
      <c r="M331" s="59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  <c r="Z331" s="59"/>
      <c r="AA331" s="59"/>
      <c r="AB331" s="59"/>
      <c r="AC331" s="59"/>
      <c r="AD331" s="59"/>
      <c r="AE331" s="59"/>
      <c r="AF331" s="59"/>
      <c r="AG331" s="59"/>
      <c r="AH331" s="59"/>
      <c r="AI331" s="59"/>
      <c r="AJ331" s="59"/>
      <c r="AK331" s="59"/>
      <c r="AL331" s="59"/>
      <c r="AM331" s="59"/>
      <c r="AN331" s="59"/>
      <c r="AO331" s="59"/>
      <c r="AP331" s="59"/>
      <c r="AQ331" s="59"/>
      <c r="AR331" s="59"/>
      <c r="AS331" s="59"/>
      <c r="AT331" s="59"/>
      <c r="AU331" s="59"/>
      <c r="AV331" s="59"/>
      <c r="AW331" s="59"/>
      <c r="AX331" s="59"/>
      <c r="AY331" s="59"/>
      <c r="AZ331" s="59"/>
      <c r="BA331" s="59"/>
      <c r="BB331" s="59"/>
      <c r="BC331" s="59"/>
      <c r="BD331" s="59"/>
      <c r="BE331" s="59"/>
      <c r="BF331" s="59"/>
      <c r="BG331" s="59"/>
      <c r="BH331" s="59"/>
      <c r="BI331" s="59"/>
      <c r="BJ331" s="59"/>
    </row>
    <row r="332" spans="1:62" x14ac:dyDescent="0.2">
      <c r="A332" s="189"/>
      <c r="B332" s="59"/>
      <c r="C332" s="59"/>
      <c r="D332" s="59"/>
      <c r="E332" s="59"/>
      <c r="F332" s="59"/>
      <c r="G332" s="59"/>
      <c r="H332" s="59"/>
      <c r="I332" s="59"/>
      <c r="J332" s="59"/>
      <c r="K332" s="59"/>
      <c r="L332" s="59"/>
      <c r="M332" s="59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  <c r="Z332" s="59"/>
      <c r="AA332" s="59"/>
      <c r="AB332" s="59"/>
      <c r="AC332" s="59"/>
      <c r="AD332" s="59"/>
      <c r="AE332" s="59"/>
      <c r="AF332" s="59"/>
      <c r="AG332" s="59"/>
      <c r="AH332" s="59"/>
      <c r="AI332" s="59"/>
      <c r="AJ332" s="59"/>
      <c r="AK332" s="59"/>
      <c r="AL332" s="59"/>
      <c r="AM332" s="59"/>
      <c r="AN332" s="59"/>
      <c r="AO332" s="59"/>
      <c r="AP332" s="59"/>
      <c r="AQ332" s="59"/>
      <c r="AR332" s="59"/>
      <c r="AS332" s="59"/>
      <c r="AT332" s="59"/>
      <c r="AU332" s="59"/>
      <c r="AV332" s="59"/>
      <c r="AW332" s="59"/>
      <c r="AX332" s="59"/>
      <c r="AY332" s="59"/>
      <c r="AZ332" s="59"/>
      <c r="BA332" s="59"/>
      <c r="BB332" s="59"/>
      <c r="BC332" s="59"/>
      <c r="BD332" s="59"/>
      <c r="BE332" s="59"/>
      <c r="BF332" s="59"/>
      <c r="BG332" s="59"/>
      <c r="BH332" s="59"/>
      <c r="BI332" s="59"/>
      <c r="BJ332" s="59"/>
    </row>
    <row r="333" spans="1:62" x14ac:dyDescent="0.2">
      <c r="A333" s="189"/>
      <c r="B333" s="59"/>
      <c r="C333" s="59"/>
      <c r="D333" s="59"/>
      <c r="E333" s="59"/>
      <c r="F333" s="59"/>
      <c r="G333" s="59"/>
      <c r="H333" s="59"/>
      <c r="I333" s="59"/>
      <c r="J333" s="59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  <c r="Z333" s="59"/>
      <c r="AA333" s="59"/>
      <c r="AB333" s="59"/>
      <c r="AC333" s="59"/>
      <c r="AD333" s="59"/>
      <c r="AE333" s="59"/>
      <c r="AF333" s="59"/>
      <c r="AG333" s="59"/>
      <c r="AH333" s="59"/>
      <c r="AI333" s="59"/>
      <c r="AJ333" s="59"/>
      <c r="AK333" s="59"/>
      <c r="AL333" s="59"/>
      <c r="AM333" s="59"/>
      <c r="AN333" s="59"/>
      <c r="AO333" s="59"/>
      <c r="AP333" s="59"/>
      <c r="AQ333" s="59"/>
      <c r="AR333" s="59"/>
      <c r="AS333" s="59"/>
      <c r="AT333" s="59"/>
      <c r="AU333" s="59"/>
      <c r="AV333" s="59"/>
      <c r="AW333" s="59"/>
      <c r="AX333" s="59"/>
      <c r="AY333" s="59"/>
      <c r="AZ333" s="59"/>
      <c r="BA333" s="59"/>
      <c r="BB333" s="59"/>
      <c r="BC333" s="59"/>
      <c r="BD333" s="59"/>
      <c r="BE333" s="59"/>
      <c r="BF333" s="59"/>
      <c r="BG333" s="59"/>
      <c r="BH333" s="59"/>
      <c r="BI333" s="59"/>
      <c r="BJ333" s="59"/>
    </row>
    <row r="334" spans="1:62" x14ac:dyDescent="0.2">
      <c r="A334" s="189"/>
      <c r="B334" s="59"/>
      <c r="C334" s="59"/>
      <c r="D334" s="59"/>
      <c r="E334" s="59"/>
      <c r="F334" s="59"/>
      <c r="G334" s="59"/>
      <c r="H334" s="59"/>
      <c r="I334" s="59"/>
      <c r="J334" s="59"/>
      <c r="K334" s="59"/>
      <c r="L334" s="59"/>
      <c r="M334" s="59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  <c r="Z334" s="59"/>
      <c r="AA334" s="59"/>
      <c r="AB334" s="59"/>
      <c r="AC334" s="59"/>
      <c r="AD334" s="59"/>
      <c r="AE334" s="59"/>
      <c r="AF334" s="59"/>
      <c r="AG334" s="59"/>
      <c r="AH334" s="59"/>
      <c r="AI334" s="59"/>
      <c r="AJ334" s="59"/>
      <c r="AK334" s="59"/>
      <c r="AL334" s="59"/>
      <c r="AM334" s="59"/>
      <c r="AN334" s="59"/>
      <c r="AO334" s="59"/>
      <c r="AP334" s="59"/>
      <c r="AQ334" s="59"/>
      <c r="AR334" s="59"/>
      <c r="AS334" s="59"/>
      <c r="AT334" s="59"/>
      <c r="AU334" s="59"/>
      <c r="AV334" s="59"/>
      <c r="AW334" s="59"/>
      <c r="AX334" s="59"/>
      <c r="AY334" s="59"/>
      <c r="AZ334" s="59"/>
      <c r="BA334" s="59"/>
      <c r="BB334" s="59"/>
      <c r="BC334" s="59"/>
      <c r="BD334" s="59"/>
      <c r="BE334" s="59"/>
      <c r="BF334" s="59"/>
      <c r="BG334" s="59"/>
      <c r="BH334" s="59"/>
      <c r="BI334" s="59"/>
      <c r="BJ334" s="59"/>
    </row>
    <row r="335" spans="1:62" x14ac:dyDescent="0.2">
      <c r="A335" s="189"/>
      <c r="B335" s="59"/>
      <c r="C335" s="59"/>
      <c r="D335" s="59"/>
      <c r="E335" s="59"/>
      <c r="F335" s="59"/>
      <c r="G335" s="59"/>
      <c r="H335" s="59"/>
      <c r="I335" s="59"/>
      <c r="J335" s="59"/>
      <c r="K335" s="59"/>
      <c r="L335" s="59"/>
      <c r="M335" s="59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59"/>
      <c r="Z335" s="59"/>
      <c r="AA335" s="59"/>
      <c r="AB335" s="59"/>
      <c r="AC335" s="59"/>
      <c r="AD335" s="59"/>
      <c r="AE335" s="59"/>
      <c r="AF335" s="59"/>
      <c r="AG335" s="59"/>
      <c r="AH335" s="59"/>
      <c r="AI335" s="59"/>
      <c r="AJ335" s="59"/>
      <c r="AK335" s="59"/>
      <c r="AL335" s="59"/>
      <c r="AM335" s="59"/>
      <c r="AN335" s="59"/>
      <c r="AO335" s="59"/>
      <c r="AP335" s="59"/>
      <c r="AQ335" s="59"/>
      <c r="AR335" s="59"/>
      <c r="AS335" s="59"/>
      <c r="AT335" s="59"/>
      <c r="AU335" s="59"/>
      <c r="AV335" s="59"/>
      <c r="AW335" s="59"/>
      <c r="AX335" s="59"/>
      <c r="AY335" s="59"/>
      <c r="AZ335" s="59"/>
      <c r="BA335" s="59"/>
      <c r="BB335" s="59"/>
      <c r="BC335" s="59"/>
      <c r="BD335" s="59"/>
      <c r="BE335" s="59"/>
      <c r="BF335" s="59"/>
      <c r="BG335" s="59"/>
      <c r="BH335" s="59"/>
      <c r="BI335" s="59"/>
      <c r="BJ335" s="59"/>
    </row>
    <row r="336" spans="1:62" x14ac:dyDescent="0.2">
      <c r="A336" s="189"/>
      <c r="B336" s="59"/>
      <c r="C336" s="59"/>
      <c r="D336" s="59"/>
      <c r="E336" s="59"/>
      <c r="F336" s="59"/>
      <c r="G336" s="59"/>
      <c r="H336" s="59"/>
      <c r="I336" s="59"/>
      <c r="J336" s="59"/>
      <c r="K336" s="59"/>
      <c r="L336" s="59"/>
      <c r="M336" s="59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59"/>
      <c r="Z336" s="59"/>
      <c r="AA336" s="59"/>
      <c r="AB336" s="59"/>
      <c r="AC336" s="59"/>
      <c r="AD336" s="59"/>
      <c r="AE336" s="59"/>
      <c r="AF336" s="59"/>
      <c r="AG336" s="59"/>
      <c r="AH336" s="59"/>
      <c r="AI336" s="59"/>
      <c r="AJ336" s="59"/>
      <c r="AK336" s="59"/>
      <c r="AL336" s="59"/>
      <c r="AM336" s="59"/>
      <c r="AN336" s="59"/>
      <c r="AO336" s="59"/>
      <c r="AP336" s="59"/>
      <c r="AQ336" s="59"/>
      <c r="AR336" s="59"/>
      <c r="AS336" s="59"/>
      <c r="AT336" s="59"/>
      <c r="AU336" s="59"/>
      <c r="AV336" s="59"/>
      <c r="AW336" s="59"/>
      <c r="AX336" s="59"/>
      <c r="AY336" s="59"/>
      <c r="AZ336" s="59"/>
      <c r="BA336" s="59"/>
      <c r="BB336" s="59"/>
      <c r="BC336" s="59"/>
      <c r="BD336" s="59"/>
      <c r="BE336" s="59"/>
      <c r="BF336" s="59"/>
      <c r="BG336" s="59"/>
      <c r="BH336" s="59"/>
      <c r="BI336" s="59"/>
      <c r="BJ336" s="59"/>
    </row>
    <row r="337" spans="1:62" x14ac:dyDescent="0.2">
      <c r="A337" s="189"/>
      <c r="B337" s="59"/>
      <c r="C337" s="59"/>
      <c r="D337" s="59"/>
      <c r="E337" s="59"/>
      <c r="F337" s="59"/>
      <c r="G337" s="59"/>
      <c r="H337" s="59"/>
      <c r="I337" s="59"/>
      <c r="J337" s="59"/>
      <c r="K337" s="59"/>
      <c r="L337" s="59"/>
      <c r="M337" s="59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59"/>
      <c r="Z337" s="59"/>
      <c r="AA337" s="59"/>
      <c r="AB337" s="59"/>
      <c r="AC337" s="59"/>
      <c r="AD337" s="59"/>
      <c r="AE337" s="59"/>
      <c r="AF337" s="59"/>
      <c r="AG337" s="59"/>
      <c r="AH337" s="59"/>
      <c r="AI337" s="59"/>
      <c r="AJ337" s="59"/>
      <c r="AK337" s="59"/>
      <c r="AL337" s="59"/>
      <c r="AM337" s="59"/>
      <c r="AN337" s="59"/>
      <c r="AO337" s="59"/>
      <c r="AP337" s="59"/>
      <c r="AQ337" s="59"/>
      <c r="AR337" s="59"/>
      <c r="AS337" s="59"/>
      <c r="AT337" s="59"/>
      <c r="AU337" s="59"/>
      <c r="AV337" s="59"/>
      <c r="AW337" s="59"/>
      <c r="AX337" s="59"/>
      <c r="AY337" s="59"/>
      <c r="AZ337" s="59"/>
      <c r="BA337" s="59"/>
      <c r="BB337" s="59"/>
      <c r="BC337" s="59"/>
      <c r="BD337" s="59"/>
      <c r="BE337" s="59"/>
      <c r="BF337" s="59"/>
      <c r="BG337" s="59"/>
      <c r="BH337" s="59"/>
      <c r="BI337" s="59"/>
      <c r="BJ337" s="59"/>
    </row>
    <row r="338" spans="1:62" x14ac:dyDescent="0.2">
      <c r="A338" s="189"/>
      <c r="B338" s="59"/>
      <c r="C338" s="59"/>
      <c r="D338" s="59"/>
      <c r="E338" s="59"/>
      <c r="F338" s="59"/>
      <c r="G338" s="59"/>
      <c r="H338" s="59"/>
      <c r="I338" s="59"/>
      <c r="J338" s="59"/>
      <c r="K338" s="59"/>
      <c r="L338" s="59"/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  <c r="Z338" s="59"/>
      <c r="AA338" s="59"/>
      <c r="AB338" s="59"/>
      <c r="AC338" s="59"/>
      <c r="AD338" s="59"/>
      <c r="AE338" s="59"/>
      <c r="AF338" s="59"/>
      <c r="AG338" s="59"/>
      <c r="AH338" s="59"/>
      <c r="AI338" s="59"/>
      <c r="AJ338" s="59"/>
      <c r="AK338" s="59"/>
      <c r="AL338" s="59"/>
      <c r="AM338" s="59"/>
      <c r="AN338" s="59"/>
      <c r="AO338" s="59"/>
      <c r="AP338" s="59"/>
      <c r="AQ338" s="59"/>
      <c r="AR338" s="59"/>
      <c r="AS338" s="59"/>
      <c r="AT338" s="59"/>
      <c r="AU338" s="59"/>
      <c r="AV338" s="59"/>
      <c r="AW338" s="59"/>
      <c r="AX338" s="59"/>
      <c r="AY338" s="59"/>
      <c r="AZ338" s="59"/>
      <c r="BA338" s="59"/>
      <c r="BB338" s="59"/>
      <c r="BC338" s="59"/>
      <c r="BD338" s="59"/>
      <c r="BE338" s="59"/>
      <c r="BF338" s="59"/>
      <c r="BG338" s="59"/>
      <c r="BH338" s="59"/>
      <c r="BI338" s="59"/>
      <c r="BJ338" s="59"/>
    </row>
    <row r="339" spans="1:62" x14ac:dyDescent="0.2">
      <c r="A339" s="189"/>
      <c r="B339" s="59"/>
      <c r="C339" s="59"/>
      <c r="D339" s="59"/>
      <c r="E339" s="59"/>
      <c r="F339" s="59"/>
      <c r="G339" s="59"/>
      <c r="H339" s="59"/>
      <c r="I339" s="59"/>
      <c r="J339" s="59"/>
      <c r="K339" s="59"/>
      <c r="L339" s="59"/>
      <c r="M339" s="59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  <c r="Z339" s="59"/>
      <c r="AA339" s="59"/>
      <c r="AB339" s="59"/>
      <c r="AC339" s="59"/>
      <c r="AD339" s="59"/>
      <c r="AE339" s="59"/>
      <c r="AF339" s="59"/>
      <c r="AG339" s="59"/>
      <c r="AH339" s="59"/>
      <c r="AI339" s="59"/>
      <c r="AJ339" s="59"/>
      <c r="AK339" s="59"/>
      <c r="AL339" s="59"/>
      <c r="AM339" s="59"/>
      <c r="AN339" s="59"/>
      <c r="AO339" s="59"/>
      <c r="AP339" s="59"/>
      <c r="AQ339" s="59"/>
      <c r="AR339" s="59"/>
      <c r="AS339" s="59"/>
      <c r="AT339" s="59"/>
      <c r="AU339" s="59"/>
      <c r="AV339" s="59"/>
      <c r="AW339" s="59"/>
      <c r="AX339" s="59"/>
      <c r="AY339" s="59"/>
      <c r="AZ339" s="59"/>
      <c r="BA339" s="59"/>
      <c r="BB339" s="59"/>
      <c r="BC339" s="59"/>
      <c r="BD339" s="59"/>
      <c r="BE339" s="59"/>
      <c r="BF339" s="59"/>
      <c r="BG339" s="59"/>
      <c r="BH339" s="59"/>
      <c r="BI339" s="59"/>
      <c r="BJ339" s="59"/>
    </row>
    <row r="340" spans="1:62" x14ac:dyDescent="0.2">
      <c r="A340" s="189"/>
      <c r="B340" s="59"/>
      <c r="C340" s="59"/>
      <c r="D340" s="59"/>
      <c r="E340" s="59"/>
      <c r="F340" s="59"/>
      <c r="G340" s="59"/>
      <c r="H340" s="59"/>
      <c r="I340" s="59"/>
      <c r="J340" s="59"/>
      <c r="K340" s="59"/>
      <c r="L340" s="59"/>
      <c r="M340" s="59"/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  <c r="Y340" s="59"/>
      <c r="Z340" s="59"/>
      <c r="AA340" s="59"/>
      <c r="AB340" s="59"/>
      <c r="AC340" s="59"/>
      <c r="AD340" s="59"/>
      <c r="AE340" s="59"/>
      <c r="AF340" s="59"/>
      <c r="AG340" s="59"/>
      <c r="AH340" s="59"/>
      <c r="AI340" s="59"/>
      <c r="AJ340" s="59"/>
      <c r="AK340" s="59"/>
      <c r="AL340" s="59"/>
      <c r="AM340" s="59"/>
      <c r="AN340" s="59"/>
      <c r="AO340" s="59"/>
      <c r="AP340" s="59"/>
      <c r="AQ340" s="59"/>
      <c r="AR340" s="59"/>
      <c r="AS340" s="59"/>
      <c r="AT340" s="59"/>
      <c r="AU340" s="59"/>
      <c r="AV340" s="59"/>
      <c r="AW340" s="59"/>
      <c r="AX340" s="59"/>
      <c r="AY340" s="59"/>
      <c r="AZ340" s="59"/>
      <c r="BA340" s="59"/>
      <c r="BB340" s="59"/>
      <c r="BC340" s="59"/>
      <c r="BD340" s="59"/>
      <c r="BE340" s="59"/>
      <c r="BF340" s="59"/>
      <c r="BG340" s="59"/>
      <c r="BH340" s="59"/>
      <c r="BI340" s="59"/>
      <c r="BJ340" s="59"/>
    </row>
    <row r="341" spans="1:62" x14ac:dyDescent="0.2">
      <c r="A341" s="189"/>
      <c r="B341" s="59"/>
      <c r="C341" s="59"/>
      <c r="D341" s="59"/>
      <c r="E341" s="59"/>
      <c r="F341" s="59"/>
      <c r="G341" s="59"/>
      <c r="H341" s="59"/>
      <c r="I341" s="59"/>
      <c r="J341" s="59"/>
      <c r="K341" s="59"/>
      <c r="L341" s="59"/>
      <c r="M341" s="59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59"/>
      <c r="Z341" s="59"/>
      <c r="AA341" s="59"/>
      <c r="AB341" s="59"/>
      <c r="AC341" s="59"/>
      <c r="AD341" s="59"/>
      <c r="AE341" s="59"/>
      <c r="AF341" s="59"/>
      <c r="AG341" s="59"/>
      <c r="AH341" s="59"/>
      <c r="AI341" s="59"/>
      <c r="AJ341" s="59"/>
      <c r="AK341" s="59"/>
      <c r="AL341" s="59"/>
      <c r="AM341" s="59"/>
      <c r="AN341" s="59"/>
      <c r="AO341" s="59"/>
      <c r="AP341" s="59"/>
      <c r="AQ341" s="59"/>
      <c r="AR341" s="59"/>
      <c r="AS341" s="59"/>
      <c r="AT341" s="59"/>
      <c r="AU341" s="59"/>
      <c r="AV341" s="59"/>
      <c r="AW341" s="59"/>
      <c r="AX341" s="59"/>
      <c r="AY341" s="59"/>
      <c r="AZ341" s="59"/>
      <c r="BA341" s="59"/>
      <c r="BB341" s="59"/>
      <c r="BC341" s="59"/>
      <c r="BD341" s="59"/>
      <c r="BE341" s="59"/>
      <c r="BF341" s="59"/>
      <c r="BG341" s="59"/>
      <c r="BH341" s="59"/>
      <c r="BI341" s="59"/>
      <c r="BJ341" s="59"/>
    </row>
    <row r="342" spans="1:62" x14ac:dyDescent="0.2">
      <c r="A342" s="189"/>
      <c r="B342" s="59"/>
      <c r="C342" s="59"/>
      <c r="D342" s="59"/>
      <c r="E342" s="59"/>
      <c r="F342" s="59"/>
      <c r="G342" s="59"/>
      <c r="H342" s="59"/>
      <c r="I342" s="59"/>
      <c r="J342" s="59"/>
      <c r="K342" s="59"/>
      <c r="L342" s="59"/>
      <c r="M342" s="59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59"/>
      <c r="Z342" s="59"/>
      <c r="AA342" s="59"/>
      <c r="AB342" s="59"/>
      <c r="AC342" s="59"/>
      <c r="AD342" s="59"/>
      <c r="AE342" s="59"/>
      <c r="AF342" s="59"/>
      <c r="AG342" s="59"/>
      <c r="AH342" s="59"/>
      <c r="AI342" s="59"/>
      <c r="AJ342" s="59"/>
      <c r="AK342" s="59"/>
      <c r="AL342" s="59"/>
      <c r="AM342" s="59"/>
      <c r="AN342" s="59"/>
      <c r="AO342" s="59"/>
      <c r="AP342" s="59"/>
      <c r="AQ342" s="59"/>
      <c r="AR342" s="59"/>
      <c r="AS342" s="59"/>
      <c r="AT342" s="59"/>
      <c r="AU342" s="59"/>
      <c r="AV342" s="59"/>
      <c r="AW342" s="59"/>
      <c r="AX342" s="59"/>
      <c r="AY342" s="59"/>
      <c r="AZ342" s="59"/>
      <c r="BA342" s="59"/>
      <c r="BB342" s="59"/>
      <c r="BC342" s="59"/>
      <c r="BD342" s="59"/>
      <c r="BE342" s="59"/>
      <c r="BF342" s="59"/>
      <c r="BG342" s="59"/>
      <c r="BH342" s="59"/>
      <c r="BI342" s="59"/>
      <c r="BJ342" s="59"/>
    </row>
    <row r="343" spans="1:62" x14ac:dyDescent="0.2">
      <c r="A343" s="189"/>
      <c r="B343" s="59"/>
      <c r="C343" s="59"/>
      <c r="D343" s="59"/>
      <c r="E343" s="59"/>
      <c r="F343" s="59"/>
      <c r="G343" s="59"/>
      <c r="H343" s="59"/>
      <c r="I343" s="59"/>
      <c r="J343" s="59"/>
      <c r="K343" s="59"/>
      <c r="L343" s="59"/>
      <c r="M343" s="59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  <c r="Z343" s="59"/>
      <c r="AA343" s="59"/>
      <c r="AB343" s="59"/>
      <c r="AC343" s="59"/>
      <c r="AD343" s="59"/>
      <c r="AE343" s="59"/>
      <c r="AF343" s="59"/>
      <c r="AG343" s="59"/>
      <c r="AH343" s="59"/>
      <c r="AI343" s="59"/>
      <c r="AJ343" s="59"/>
      <c r="AK343" s="59"/>
      <c r="AL343" s="59"/>
      <c r="AM343" s="59"/>
      <c r="AN343" s="59"/>
      <c r="AO343" s="59"/>
      <c r="AP343" s="59"/>
      <c r="AQ343" s="59"/>
      <c r="AR343" s="59"/>
      <c r="AS343" s="59"/>
      <c r="AT343" s="59"/>
      <c r="AU343" s="59"/>
      <c r="AV343" s="59"/>
      <c r="AW343" s="59"/>
      <c r="AX343" s="59"/>
      <c r="AY343" s="59"/>
      <c r="AZ343" s="59"/>
      <c r="BA343" s="59"/>
      <c r="BB343" s="59"/>
      <c r="BC343" s="59"/>
      <c r="BD343" s="59"/>
      <c r="BE343" s="59"/>
      <c r="BF343" s="59"/>
      <c r="BG343" s="59"/>
      <c r="BH343" s="59"/>
      <c r="BI343" s="59"/>
      <c r="BJ343" s="59"/>
    </row>
    <row r="344" spans="1:62" x14ac:dyDescent="0.2">
      <c r="A344" s="189"/>
      <c r="B344" s="59"/>
      <c r="C344" s="59"/>
      <c r="D344" s="59"/>
      <c r="E344" s="59"/>
      <c r="F344" s="59"/>
      <c r="G344" s="59"/>
      <c r="H344" s="59"/>
      <c r="I344" s="59"/>
      <c r="J344" s="59"/>
      <c r="K344" s="59"/>
      <c r="L344" s="59"/>
      <c r="M344" s="59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  <c r="Z344" s="59"/>
      <c r="AA344" s="59"/>
      <c r="AB344" s="59"/>
      <c r="AC344" s="59"/>
      <c r="AD344" s="59"/>
      <c r="AE344" s="59"/>
      <c r="AF344" s="59"/>
      <c r="AG344" s="59"/>
      <c r="AH344" s="59"/>
      <c r="AI344" s="59"/>
      <c r="AJ344" s="59"/>
      <c r="AK344" s="59"/>
      <c r="AL344" s="59"/>
      <c r="AM344" s="59"/>
      <c r="AN344" s="59"/>
      <c r="AO344" s="59"/>
      <c r="AP344" s="59"/>
      <c r="AQ344" s="59"/>
      <c r="AR344" s="59"/>
      <c r="AS344" s="59"/>
      <c r="AT344" s="59"/>
      <c r="AU344" s="59"/>
      <c r="AV344" s="59"/>
      <c r="AW344" s="59"/>
      <c r="AX344" s="59"/>
      <c r="AY344" s="59"/>
      <c r="AZ344" s="59"/>
      <c r="BA344" s="59"/>
      <c r="BB344" s="59"/>
      <c r="BC344" s="59"/>
      <c r="BD344" s="59"/>
      <c r="BE344" s="59"/>
      <c r="BF344" s="59"/>
      <c r="BG344" s="59"/>
      <c r="BH344" s="59"/>
      <c r="BI344" s="59"/>
      <c r="BJ344" s="59"/>
    </row>
    <row r="345" spans="1:62" x14ac:dyDescent="0.2">
      <c r="A345" s="189"/>
      <c r="B345" s="59"/>
      <c r="C345" s="59"/>
      <c r="D345" s="59"/>
      <c r="E345" s="59"/>
      <c r="F345" s="59"/>
      <c r="G345" s="59"/>
      <c r="H345" s="59"/>
      <c r="I345" s="59"/>
      <c r="J345" s="59"/>
      <c r="K345" s="59"/>
      <c r="L345" s="59"/>
      <c r="M345" s="59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59"/>
      <c r="Z345" s="59"/>
      <c r="AA345" s="59"/>
      <c r="AB345" s="59"/>
      <c r="AC345" s="59"/>
      <c r="AD345" s="59"/>
      <c r="AE345" s="59"/>
      <c r="AF345" s="59"/>
      <c r="AG345" s="59"/>
      <c r="AH345" s="59"/>
      <c r="AI345" s="59"/>
      <c r="AJ345" s="59"/>
      <c r="AK345" s="59"/>
      <c r="AL345" s="59"/>
      <c r="AM345" s="59"/>
      <c r="AN345" s="59"/>
      <c r="AO345" s="59"/>
      <c r="AP345" s="59"/>
      <c r="AQ345" s="59"/>
      <c r="AR345" s="59"/>
      <c r="AS345" s="59"/>
      <c r="AT345" s="59"/>
      <c r="AU345" s="59"/>
      <c r="AV345" s="59"/>
      <c r="AW345" s="59"/>
      <c r="AX345" s="59"/>
      <c r="AY345" s="59"/>
      <c r="AZ345" s="59"/>
      <c r="BA345" s="59"/>
      <c r="BB345" s="59"/>
      <c r="BC345" s="59"/>
      <c r="BD345" s="59"/>
      <c r="BE345" s="59"/>
      <c r="BF345" s="59"/>
      <c r="BG345" s="59"/>
      <c r="BH345" s="59"/>
      <c r="BI345" s="59"/>
      <c r="BJ345" s="59"/>
    </row>
    <row r="346" spans="1:62" x14ac:dyDescent="0.2">
      <c r="A346" s="189"/>
      <c r="B346" s="59"/>
      <c r="C346" s="59"/>
      <c r="D346" s="59"/>
      <c r="E346" s="59"/>
      <c r="F346" s="59"/>
      <c r="G346" s="59"/>
      <c r="H346" s="59"/>
      <c r="I346" s="59"/>
      <c r="J346" s="59"/>
      <c r="K346" s="59"/>
      <c r="L346" s="59"/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  <c r="Z346" s="59"/>
      <c r="AA346" s="59"/>
      <c r="AB346" s="59"/>
      <c r="AC346" s="59"/>
      <c r="AD346" s="59"/>
      <c r="AE346" s="59"/>
      <c r="AF346" s="59"/>
      <c r="AG346" s="59"/>
      <c r="AH346" s="59"/>
      <c r="AI346" s="59"/>
      <c r="AJ346" s="59"/>
      <c r="AK346" s="59"/>
      <c r="AL346" s="59"/>
      <c r="AM346" s="59"/>
      <c r="AN346" s="59"/>
      <c r="AO346" s="59"/>
      <c r="AP346" s="59"/>
      <c r="AQ346" s="59"/>
      <c r="AR346" s="59"/>
      <c r="AS346" s="59"/>
      <c r="AT346" s="59"/>
      <c r="AU346" s="59"/>
      <c r="AV346" s="59"/>
      <c r="AW346" s="59"/>
      <c r="AX346" s="59"/>
      <c r="AY346" s="59"/>
      <c r="AZ346" s="59"/>
      <c r="BA346" s="59"/>
      <c r="BB346" s="59"/>
      <c r="BC346" s="59"/>
      <c r="BD346" s="59"/>
      <c r="BE346" s="59"/>
      <c r="BF346" s="59"/>
      <c r="BG346" s="59"/>
      <c r="BH346" s="59"/>
      <c r="BI346" s="59"/>
      <c r="BJ346" s="59"/>
    </row>
    <row r="347" spans="1:62" x14ac:dyDescent="0.2">
      <c r="A347" s="189"/>
      <c r="B347" s="59"/>
      <c r="C347" s="59"/>
      <c r="D347" s="59"/>
      <c r="E347" s="59"/>
      <c r="F347" s="59"/>
      <c r="G347" s="59"/>
      <c r="H347" s="59"/>
      <c r="I347" s="59"/>
      <c r="J347" s="59"/>
      <c r="K347" s="59"/>
      <c r="L347" s="59"/>
      <c r="M347" s="59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  <c r="Z347" s="59"/>
      <c r="AA347" s="59"/>
      <c r="AB347" s="59"/>
      <c r="AC347" s="59"/>
      <c r="AD347" s="59"/>
      <c r="AE347" s="59"/>
      <c r="AF347" s="59"/>
      <c r="AG347" s="59"/>
      <c r="AH347" s="59"/>
      <c r="AI347" s="59"/>
      <c r="AJ347" s="59"/>
      <c r="AK347" s="59"/>
      <c r="AL347" s="59"/>
      <c r="AM347" s="59"/>
      <c r="AN347" s="59"/>
      <c r="AO347" s="59"/>
      <c r="AP347" s="59"/>
      <c r="AQ347" s="59"/>
      <c r="AR347" s="59"/>
      <c r="AS347" s="59"/>
      <c r="AT347" s="59"/>
      <c r="AU347" s="59"/>
      <c r="AV347" s="59"/>
      <c r="AW347" s="59"/>
      <c r="AX347" s="59"/>
      <c r="AY347" s="59"/>
      <c r="AZ347" s="59"/>
      <c r="BA347" s="59"/>
      <c r="BB347" s="59"/>
      <c r="BC347" s="59"/>
      <c r="BD347" s="59"/>
      <c r="BE347" s="59"/>
      <c r="BF347" s="59"/>
      <c r="BG347" s="59"/>
      <c r="BH347" s="59"/>
      <c r="BI347" s="59"/>
      <c r="BJ347" s="59"/>
    </row>
    <row r="348" spans="1:62" x14ac:dyDescent="0.2">
      <c r="A348" s="189"/>
      <c r="B348" s="59"/>
      <c r="C348" s="59"/>
      <c r="D348" s="59"/>
      <c r="E348" s="59"/>
      <c r="F348" s="59"/>
      <c r="G348" s="59"/>
      <c r="H348" s="59"/>
      <c r="I348" s="59"/>
      <c r="J348" s="59"/>
      <c r="K348" s="59"/>
      <c r="L348" s="59"/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  <c r="Z348" s="59"/>
      <c r="AA348" s="59"/>
      <c r="AB348" s="59"/>
      <c r="AC348" s="59"/>
      <c r="AD348" s="59"/>
      <c r="AE348" s="59"/>
      <c r="AF348" s="59"/>
      <c r="AG348" s="59"/>
      <c r="AH348" s="59"/>
      <c r="AI348" s="59"/>
      <c r="AJ348" s="59"/>
      <c r="AK348" s="59"/>
      <c r="AL348" s="59"/>
      <c r="AM348" s="59"/>
      <c r="AN348" s="59"/>
      <c r="AO348" s="59"/>
      <c r="AP348" s="59"/>
      <c r="AQ348" s="59"/>
      <c r="AR348" s="59"/>
      <c r="AS348" s="59"/>
      <c r="AT348" s="59"/>
      <c r="AU348" s="59"/>
      <c r="AV348" s="59"/>
      <c r="AW348" s="59"/>
      <c r="AX348" s="59"/>
      <c r="AY348" s="59"/>
      <c r="AZ348" s="59"/>
      <c r="BA348" s="59"/>
      <c r="BB348" s="59"/>
      <c r="BC348" s="59"/>
      <c r="BD348" s="59"/>
      <c r="BE348" s="59"/>
      <c r="BF348" s="59"/>
      <c r="BG348" s="59"/>
      <c r="BH348" s="59"/>
      <c r="BI348" s="59"/>
      <c r="BJ348" s="59"/>
    </row>
    <row r="349" spans="1:62" x14ac:dyDescent="0.2">
      <c r="A349" s="189"/>
      <c r="B349" s="59"/>
      <c r="C349" s="59"/>
      <c r="D349" s="59"/>
      <c r="E349" s="59"/>
      <c r="F349" s="59"/>
      <c r="G349" s="59"/>
      <c r="H349" s="59"/>
      <c r="I349" s="59"/>
      <c r="J349" s="59"/>
      <c r="K349" s="59"/>
      <c r="L349" s="59"/>
      <c r="M349" s="59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  <c r="Z349" s="59"/>
      <c r="AA349" s="59"/>
      <c r="AB349" s="59"/>
      <c r="AC349" s="59"/>
      <c r="AD349" s="59"/>
      <c r="AE349" s="59"/>
      <c r="AF349" s="59"/>
      <c r="AG349" s="59"/>
      <c r="AH349" s="59"/>
      <c r="AI349" s="59"/>
      <c r="AJ349" s="59"/>
      <c r="AK349" s="59"/>
      <c r="AL349" s="59"/>
      <c r="AM349" s="59"/>
      <c r="AN349" s="59"/>
      <c r="AO349" s="59"/>
      <c r="AP349" s="59"/>
      <c r="AQ349" s="59"/>
      <c r="AR349" s="59"/>
      <c r="AS349" s="59"/>
      <c r="AT349" s="59"/>
      <c r="AU349" s="59"/>
      <c r="AV349" s="59"/>
      <c r="AW349" s="59"/>
      <c r="AX349" s="59"/>
      <c r="AY349" s="59"/>
      <c r="AZ349" s="59"/>
      <c r="BA349" s="59"/>
      <c r="BB349" s="59"/>
      <c r="BC349" s="59"/>
      <c r="BD349" s="59"/>
      <c r="BE349" s="59"/>
      <c r="BF349" s="59"/>
      <c r="BG349" s="59"/>
      <c r="BH349" s="59"/>
      <c r="BI349" s="59"/>
      <c r="BJ349" s="59"/>
    </row>
    <row r="350" spans="1:62" x14ac:dyDescent="0.2">
      <c r="A350" s="189"/>
      <c r="B350" s="59"/>
      <c r="C350" s="59"/>
      <c r="D350" s="59"/>
      <c r="E350" s="59"/>
      <c r="F350" s="59"/>
      <c r="G350" s="59"/>
      <c r="H350" s="59"/>
      <c r="I350" s="59"/>
      <c r="J350" s="59"/>
      <c r="K350" s="59"/>
      <c r="L350" s="59"/>
      <c r="M350" s="59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  <c r="Z350" s="59"/>
      <c r="AA350" s="59"/>
      <c r="AB350" s="59"/>
      <c r="AC350" s="59"/>
      <c r="AD350" s="59"/>
      <c r="AE350" s="59"/>
      <c r="AF350" s="59"/>
      <c r="AG350" s="59"/>
      <c r="AH350" s="59"/>
      <c r="AI350" s="59"/>
      <c r="AJ350" s="59"/>
      <c r="AK350" s="59"/>
      <c r="AL350" s="59"/>
      <c r="AM350" s="59"/>
      <c r="AN350" s="59"/>
      <c r="AO350" s="59"/>
      <c r="AP350" s="59"/>
      <c r="AQ350" s="59"/>
      <c r="AR350" s="59"/>
      <c r="AS350" s="59"/>
      <c r="AT350" s="59"/>
      <c r="AU350" s="59"/>
      <c r="AV350" s="59"/>
      <c r="AW350" s="59"/>
      <c r="AX350" s="59"/>
      <c r="AY350" s="59"/>
      <c r="AZ350" s="59"/>
      <c r="BA350" s="59"/>
      <c r="BB350" s="59"/>
      <c r="BC350" s="59"/>
      <c r="BD350" s="59"/>
      <c r="BE350" s="59"/>
      <c r="BF350" s="59"/>
      <c r="BG350" s="59"/>
      <c r="BH350" s="59"/>
      <c r="BI350" s="59"/>
      <c r="BJ350" s="59"/>
    </row>
    <row r="351" spans="1:62" x14ac:dyDescent="0.2">
      <c r="A351" s="189"/>
      <c r="B351" s="59"/>
      <c r="C351" s="59"/>
      <c r="D351" s="59"/>
      <c r="E351" s="59"/>
      <c r="F351" s="59"/>
      <c r="G351" s="59"/>
      <c r="H351" s="59"/>
      <c r="I351" s="59"/>
      <c r="J351" s="59"/>
      <c r="K351" s="59"/>
      <c r="L351" s="59"/>
      <c r="M351" s="59"/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59"/>
      <c r="Z351" s="59"/>
      <c r="AA351" s="59"/>
      <c r="AB351" s="59"/>
      <c r="AC351" s="59"/>
      <c r="AD351" s="59"/>
      <c r="AE351" s="59"/>
      <c r="AF351" s="59"/>
      <c r="AG351" s="59"/>
      <c r="AH351" s="59"/>
      <c r="AI351" s="59"/>
      <c r="AJ351" s="59"/>
      <c r="AK351" s="59"/>
      <c r="AL351" s="59"/>
      <c r="AM351" s="59"/>
      <c r="AN351" s="59"/>
      <c r="AO351" s="59"/>
      <c r="AP351" s="59"/>
      <c r="AQ351" s="59"/>
      <c r="AR351" s="59"/>
      <c r="AS351" s="59"/>
      <c r="AT351" s="59"/>
      <c r="AU351" s="59"/>
      <c r="AV351" s="59"/>
      <c r="AW351" s="59"/>
      <c r="AX351" s="59"/>
      <c r="AY351" s="59"/>
      <c r="AZ351" s="59"/>
      <c r="BA351" s="59"/>
      <c r="BB351" s="59"/>
      <c r="BC351" s="59"/>
      <c r="BD351" s="59"/>
      <c r="BE351" s="59"/>
      <c r="BF351" s="59"/>
      <c r="BG351" s="59"/>
      <c r="BH351" s="59"/>
      <c r="BI351" s="59"/>
      <c r="BJ351" s="59"/>
    </row>
    <row r="352" spans="1:62" x14ac:dyDescent="0.2">
      <c r="A352" s="189"/>
      <c r="B352" s="59"/>
      <c r="C352" s="59"/>
      <c r="D352" s="59"/>
      <c r="E352" s="59"/>
      <c r="F352" s="59"/>
      <c r="G352" s="59"/>
      <c r="H352" s="59"/>
      <c r="I352" s="59"/>
      <c r="J352" s="59"/>
      <c r="K352" s="59"/>
      <c r="L352" s="59"/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  <c r="Z352" s="59"/>
      <c r="AA352" s="59"/>
      <c r="AB352" s="59"/>
      <c r="AC352" s="59"/>
      <c r="AD352" s="59"/>
      <c r="AE352" s="59"/>
      <c r="AF352" s="59"/>
      <c r="AG352" s="59"/>
      <c r="AH352" s="59"/>
      <c r="AI352" s="59"/>
      <c r="AJ352" s="59"/>
      <c r="AK352" s="59"/>
      <c r="AL352" s="59"/>
      <c r="AM352" s="59"/>
      <c r="AN352" s="59"/>
      <c r="AO352" s="59"/>
      <c r="AP352" s="59"/>
      <c r="AQ352" s="59"/>
      <c r="AR352" s="59"/>
      <c r="AS352" s="59"/>
      <c r="AT352" s="59"/>
      <c r="AU352" s="59"/>
      <c r="AV352" s="59"/>
      <c r="AW352" s="59"/>
      <c r="AX352" s="59"/>
      <c r="AY352" s="59"/>
      <c r="AZ352" s="59"/>
      <c r="BA352" s="59"/>
      <c r="BB352" s="59"/>
      <c r="BC352" s="59"/>
      <c r="BD352" s="59"/>
      <c r="BE352" s="59"/>
      <c r="BF352" s="59"/>
      <c r="BG352" s="59"/>
      <c r="BH352" s="59"/>
      <c r="BI352" s="59"/>
      <c r="BJ352" s="59"/>
    </row>
    <row r="353" spans="1:62" x14ac:dyDescent="0.2">
      <c r="A353" s="189"/>
      <c r="B353" s="59"/>
      <c r="C353" s="59"/>
      <c r="D353" s="59"/>
      <c r="E353" s="59"/>
      <c r="F353" s="59"/>
      <c r="G353" s="59"/>
      <c r="H353" s="59"/>
      <c r="I353" s="59"/>
      <c r="J353" s="59"/>
      <c r="K353" s="59"/>
      <c r="L353" s="59"/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  <c r="Z353" s="59"/>
      <c r="AA353" s="59"/>
      <c r="AB353" s="59"/>
      <c r="AC353" s="59"/>
      <c r="AD353" s="59"/>
      <c r="AE353" s="59"/>
      <c r="AF353" s="59"/>
      <c r="AG353" s="59"/>
      <c r="AH353" s="59"/>
      <c r="AI353" s="59"/>
      <c r="AJ353" s="59"/>
      <c r="AK353" s="59"/>
      <c r="AL353" s="59"/>
      <c r="AM353" s="59"/>
      <c r="AN353" s="59"/>
      <c r="AO353" s="59"/>
      <c r="AP353" s="59"/>
      <c r="AQ353" s="59"/>
      <c r="AR353" s="59"/>
      <c r="AS353" s="59"/>
      <c r="AT353" s="59"/>
      <c r="AU353" s="59"/>
      <c r="AV353" s="59"/>
      <c r="AW353" s="59"/>
      <c r="AX353" s="59"/>
      <c r="AY353" s="59"/>
      <c r="AZ353" s="59"/>
      <c r="BA353" s="59"/>
      <c r="BB353" s="59"/>
      <c r="BC353" s="59"/>
      <c r="BD353" s="59"/>
      <c r="BE353" s="59"/>
      <c r="BF353" s="59"/>
      <c r="BG353" s="59"/>
      <c r="BH353" s="59"/>
      <c r="BI353" s="59"/>
      <c r="BJ353" s="59"/>
    </row>
    <row r="354" spans="1:62" x14ac:dyDescent="0.2">
      <c r="A354" s="189"/>
      <c r="B354" s="59"/>
      <c r="C354" s="59"/>
      <c r="D354" s="59"/>
      <c r="E354" s="59"/>
      <c r="F354" s="59"/>
      <c r="G354" s="59"/>
      <c r="H354" s="59"/>
      <c r="I354" s="59"/>
      <c r="J354" s="59"/>
      <c r="K354" s="59"/>
      <c r="L354" s="59"/>
      <c r="M354" s="59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  <c r="Z354" s="59"/>
      <c r="AA354" s="59"/>
      <c r="AB354" s="59"/>
      <c r="AC354" s="59"/>
      <c r="AD354" s="59"/>
      <c r="AE354" s="59"/>
      <c r="AF354" s="59"/>
      <c r="AG354" s="59"/>
      <c r="AH354" s="59"/>
      <c r="AI354" s="59"/>
      <c r="AJ354" s="59"/>
      <c r="AK354" s="59"/>
      <c r="AL354" s="59"/>
      <c r="AM354" s="59"/>
      <c r="AN354" s="59"/>
      <c r="AO354" s="59"/>
      <c r="AP354" s="59"/>
      <c r="AQ354" s="59"/>
      <c r="AR354" s="59"/>
      <c r="AS354" s="59"/>
      <c r="AT354" s="59"/>
      <c r="AU354" s="59"/>
      <c r="AV354" s="59"/>
      <c r="AW354" s="59"/>
      <c r="AX354" s="59"/>
      <c r="AY354" s="59"/>
      <c r="AZ354" s="59"/>
      <c r="BA354" s="59"/>
      <c r="BB354" s="59"/>
      <c r="BC354" s="59"/>
      <c r="BD354" s="59"/>
      <c r="BE354" s="59"/>
      <c r="BF354" s="59"/>
      <c r="BG354" s="59"/>
      <c r="BH354" s="59"/>
      <c r="BI354" s="59"/>
      <c r="BJ354" s="59"/>
    </row>
    <row r="355" spans="1:62" x14ac:dyDescent="0.2">
      <c r="A355" s="189"/>
      <c r="B355" s="59"/>
      <c r="C355" s="59"/>
      <c r="D355" s="59"/>
      <c r="E355" s="59"/>
      <c r="F355" s="59"/>
      <c r="G355" s="59"/>
      <c r="H355" s="59"/>
      <c r="I355" s="59"/>
      <c r="J355" s="59"/>
      <c r="K355" s="59"/>
      <c r="L355" s="59"/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  <c r="Z355" s="59"/>
      <c r="AA355" s="59"/>
      <c r="AB355" s="59"/>
      <c r="AC355" s="59"/>
      <c r="AD355" s="59"/>
      <c r="AE355" s="59"/>
      <c r="AF355" s="59"/>
      <c r="AG355" s="59"/>
      <c r="AH355" s="59"/>
      <c r="AI355" s="59"/>
      <c r="AJ355" s="59"/>
      <c r="AK355" s="59"/>
      <c r="AL355" s="59"/>
      <c r="AM355" s="59"/>
      <c r="AN355" s="59"/>
      <c r="AO355" s="59"/>
      <c r="AP355" s="59"/>
      <c r="AQ355" s="59"/>
      <c r="AR355" s="59"/>
      <c r="AS355" s="59"/>
      <c r="AT355" s="59"/>
      <c r="AU355" s="59"/>
      <c r="AV355" s="59"/>
      <c r="AW355" s="59"/>
      <c r="AX355" s="59"/>
      <c r="AY355" s="59"/>
      <c r="AZ355" s="59"/>
      <c r="BA355" s="59"/>
      <c r="BB355" s="59"/>
      <c r="BC355" s="59"/>
      <c r="BD355" s="59"/>
      <c r="BE355" s="59"/>
      <c r="BF355" s="59"/>
      <c r="BG355" s="59"/>
      <c r="BH355" s="59"/>
      <c r="BI355" s="59"/>
      <c r="BJ355" s="59"/>
    </row>
    <row r="356" spans="1:62" x14ac:dyDescent="0.2">
      <c r="A356" s="189"/>
      <c r="B356" s="59"/>
      <c r="C356" s="59"/>
      <c r="D356" s="59"/>
      <c r="E356" s="59"/>
      <c r="F356" s="59"/>
      <c r="G356" s="59"/>
      <c r="H356" s="59"/>
      <c r="I356" s="59"/>
      <c r="J356" s="59"/>
      <c r="K356" s="59"/>
      <c r="L356" s="59"/>
      <c r="M356" s="59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  <c r="Z356" s="59"/>
      <c r="AA356" s="59"/>
      <c r="AB356" s="59"/>
      <c r="AC356" s="59"/>
      <c r="AD356" s="59"/>
      <c r="AE356" s="59"/>
      <c r="AF356" s="59"/>
      <c r="AG356" s="59"/>
      <c r="AH356" s="59"/>
      <c r="AI356" s="59"/>
      <c r="AJ356" s="59"/>
      <c r="AK356" s="59"/>
      <c r="AL356" s="59"/>
      <c r="AM356" s="59"/>
      <c r="AN356" s="59"/>
      <c r="AO356" s="59"/>
      <c r="AP356" s="59"/>
      <c r="AQ356" s="59"/>
      <c r="AR356" s="59"/>
      <c r="AS356" s="59"/>
      <c r="AT356" s="59"/>
      <c r="AU356" s="59"/>
      <c r="AV356" s="59"/>
      <c r="AW356" s="59"/>
      <c r="AX356" s="59"/>
      <c r="AY356" s="59"/>
      <c r="AZ356" s="59"/>
      <c r="BA356" s="59"/>
      <c r="BB356" s="59"/>
      <c r="BC356" s="59"/>
      <c r="BD356" s="59"/>
      <c r="BE356" s="59"/>
      <c r="BF356" s="59"/>
      <c r="BG356" s="59"/>
      <c r="BH356" s="59"/>
      <c r="BI356" s="59"/>
      <c r="BJ356" s="59"/>
    </row>
    <row r="357" spans="1:62" x14ac:dyDescent="0.2">
      <c r="A357" s="189"/>
      <c r="B357" s="59"/>
      <c r="C357" s="59"/>
      <c r="D357" s="59"/>
      <c r="E357" s="59"/>
      <c r="F357" s="59"/>
      <c r="G357" s="59"/>
      <c r="H357" s="59"/>
      <c r="I357" s="59"/>
      <c r="J357" s="59"/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  <c r="Z357" s="59"/>
      <c r="AA357" s="59"/>
      <c r="AB357" s="59"/>
      <c r="AC357" s="59"/>
      <c r="AD357" s="59"/>
      <c r="AE357" s="59"/>
      <c r="AF357" s="59"/>
      <c r="AG357" s="59"/>
      <c r="AH357" s="59"/>
      <c r="AI357" s="59"/>
      <c r="AJ357" s="59"/>
      <c r="AK357" s="59"/>
      <c r="AL357" s="59"/>
      <c r="AM357" s="59"/>
      <c r="AN357" s="59"/>
      <c r="AO357" s="59"/>
      <c r="AP357" s="59"/>
      <c r="AQ357" s="59"/>
      <c r="AR357" s="59"/>
      <c r="AS357" s="59"/>
      <c r="AT357" s="59"/>
      <c r="AU357" s="59"/>
      <c r="AV357" s="59"/>
      <c r="AW357" s="59"/>
      <c r="AX357" s="59"/>
      <c r="AY357" s="59"/>
      <c r="AZ357" s="59"/>
      <c r="BA357" s="59"/>
      <c r="BB357" s="59"/>
      <c r="BC357" s="59"/>
      <c r="BD357" s="59"/>
      <c r="BE357" s="59"/>
      <c r="BF357" s="59"/>
      <c r="BG357" s="59"/>
      <c r="BH357" s="59"/>
      <c r="BI357" s="59"/>
      <c r="BJ357" s="59"/>
    </row>
    <row r="358" spans="1:62" x14ac:dyDescent="0.2">
      <c r="A358" s="189"/>
      <c r="B358" s="59"/>
      <c r="C358" s="59"/>
      <c r="D358" s="59"/>
      <c r="E358" s="59"/>
      <c r="F358" s="59"/>
      <c r="G358" s="59"/>
      <c r="H358" s="59"/>
      <c r="I358" s="59"/>
      <c r="J358" s="59"/>
      <c r="K358" s="59"/>
      <c r="L358" s="59"/>
      <c r="M358" s="59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  <c r="Z358" s="59"/>
      <c r="AA358" s="59"/>
      <c r="AB358" s="59"/>
      <c r="AC358" s="59"/>
      <c r="AD358" s="59"/>
      <c r="AE358" s="59"/>
      <c r="AF358" s="59"/>
      <c r="AG358" s="59"/>
      <c r="AH358" s="59"/>
      <c r="AI358" s="59"/>
      <c r="AJ358" s="59"/>
      <c r="AK358" s="59"/>
      <c r="AL358" s="59"/>
      <c r="AM358" s="59"/>
      <c r="AN358" s="59"/>
      <c r="AO358" s="59"/>
      <c r="AP358" s="59"/>
      <c r="AQ358" s="59"/>
      <c r="AR358" s="59"/>
      <c r="AS358" s="59"/>
      <c r="AT358" s="59"/>
      <c r="AU358" s="59"/>
      <c r="AV358" s="59"/>
      <c r="AW358" s="59"/>
      <c r="AX358" s="59"/>
      <c r="AY358" s="59"/>
      <c r="AZ358" s="59"/>
      <c r="BA358" s="59"/>
      <c r="BB358" s="59"/>
      <c r="BC358" s="59"/>
      <c r="BD358" s="59"/>
      <c r="BE358" s="59"/>
      <c r="BF358" s="59"/>
      <c r="BG358" s="59"/>
      <c r="BH358" s="59"/>
      <c r="BI358" s="59"/>
      <c r="BJ358" s="59"/>
    </row>
    <row r="359" spans="1:62" x14ac:dyDescent="0.2">
      <c r="A359" s="189"/>
      <c r="B359" s="59"/>
      <c r="C359" s="59"/>
      <c r="D359" s="59"/>
      <c r="E359" s="59"/>
      <c r="F359" s="59"/>
      <c r="G359" s="59"/>
      <c r="H359" s="59"/>
      <c r="I359" s="59"/>
      <c r="J359" s="59"/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59"/>
      <c r="AA359" s="59"/>
      <c r="AB359" s="59"/>
      <c r="AC359" s="59"/>
      <c r="AD359" s="59"/>
      <c r="AE359" s="59"/>
      <c r="AF359" s="59"/>
      <c r="AG359" s="59"/>
      <c r="AH359" s="59"/>
      <c r="AI359" s="59"/>
      <c r="AJ359" s="59"/>
      <c r="AK359" s="59"/>
      <c r="AL359" s="59"/>
      <c r="AM359" s="59"/>
      <c r="AN359" s="59"/>
      <c r="AO359" s="59"/>
      <c r="AP359" s="59"/>
      <c r="AQ359" s="59"/>
      <c r="AR359" s="59"/>
      <c r="AS359" s="59"/>
      <c r="AT359" s="59"/>
      <c r="AU359" s="59"/>
      <c r="AV359" s="59"/>
      <c r="AW359" s="59"/>
      <c r="AX359" s="59"/>
      <c r="AY359" s="59"/>
      <c r="AZ359" s="59"/>
      <c r="BA359" s="59"/>
      <c r="BB359" s="59"/>
      <c r="BC359" s="59"/>
      <c r="BD359" s="59"/>
      <c r="BE359" s="59"/>
      <c r="BF359" s="59"/>
      <c r="BG359" s="59"/>
      <c r="BH359" s="59"/>
      <c r="BI359" s="59"/>
      <c r="BJ359" s="59"/>
    </row>
    <row r="360" spans="1:62" x14ac:dyDescent="0.2">
      <c r="A360" s="189"/>
      <c r="B360" s="59"/>
      <c r="C360" s="59"/>
      <c r="D360" s="59"/>
      <c r="E360" s="59"/>
      <c r="F360" s="59"/>
      <c r="G360" s="59"/>
      <c r="H360" s="59"/>
      <c r="I360" s="59"/>
      <c r="J360" s="59"/>
      <c r="K360" s="59"/>
      <c r="L360" s="59"/>
      <c r="M360" s="59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  <c r="Z360" s="59"/>
      <c r="AA360" s="59"/>
      <c r="AB360" s="59"/>
      <c r="AC360" s="59"/>
      <c r="AD360" s="59"/>
      <c r="AE360" s="59"/>
      <c r="AF360" s="59"/>
      <c r="AG360" s="59"/>
      <c r="AH360" s="59"/>
      <c r="AI360" s="59"/>
      <c r="AJ360" s="59"/>
      <c r="AK360" s="59"/>
      <c r="AL360" s="59"/>
      <c r="AM360" s="59"/>
      <c r="AN360" s="59"/>
      <c r="AO360" s="59"/>
      <c r="AP360" s="59"/>
      <c r="AQ360" s="59"/>
      <c r="AR360" s="59"/>
      <c r="AS360" s="59"/>
      <c r="AT360" s="59"/>
      <c r="AU360" s="59"/>
      <c r="AV360" s="59"/>
      <c r="AW360" s="59"/>
      <c r="AX360" s="59"/>
      <c r="AY360" s="59"/>
      <c r="AZ360" s="59"/>
      <c r="BA360" s="59"/>
      <c r="BB360" s="59"/>
      <c r="BC360" s="59"/>
      <c r="BD360" s="59"/>
      <c r="BE360" s="59"/>
      <c r="BF360" s="59"/>
      <c r="BG360" s="59"/>
      <c r="BH360" s="59"/>
      <c r="BI360" s="59"/>
      <c r="BJ360" s="59"/>
    </row>
    <row r="361" spans="1:62" x14ac:dyDescent="0.2">
      <c r="A361" s="189"/>
      <c r="B361" s="59"/>
      <c r="C361" s="59"/>
      <c r="D361" s="59"/>
      <c r="E361" s="59"/>
      <c r="F361" s="59"/>
      <c r="G361" s="59"/>
      <c r="H361" s="59"/>
      <c r="I361" s="59"/>
      <c r="J361" s="59"/>
      <c r="K361" s="59"/>
      <c r="L361" s="59"/>
      <c r="M361" s="59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  <c r="Z361" s="59"/>
      <c r="AA361" s="59"/>
      <c r="AB361" s="59"/>
      <c r="AC361" s="59"/>
      <c r="AD361" s="59"/>
      <c r="AE361" s="59"/>
      <c r="AF361" s="59"/>
      <c r="AG361" s="59"/>
      <c r="AH361" s="59"/>
      <c r="AI361" s="59"/>
      <c r="AJ361" s="59"/>
      <c r="AK361" s="59"/>
      <c r="AL361" s="59"/>
      <c r="AM361" s="59"/>
      <c r="AN361" s="59"/>
      <c r="AO361" s="59"/>
      <c r="AP361" s="59"/>
      <c r="AQ361" s="59"/>
      <c r="AR361" s="59"/>
      <c r="AS361" s="59"/>
      <c r="AT361" s="59"/>
      <c r="AU361" s="59"/>
      <c r="AV361" s="59"/>
      <c r="AW361" s="59"/>
      <c r="AX361" s="59"/>
      <c r="AY361" s="59"/>
      <c r="AZ361" s="59"/>
      <c r="BA361" s="59"/>
      <c r="BB361" s="59"/>
      <c r="BC361" s="59"/>
      <c r="BD361" s="59"/>
      <c r="BE361" s="59"/>
      <c r="BF361" s="59"/>
      <c r="BG361" s="59"/>
      <c r="BH361" s="59"/>
      <c r="BI361" s="59"/>
      <c r="BJ361" s="59"/>
    </row>
    <row r="362" spans="1:62" x14ac:dyDescent="0.2">
      <c r="A362" s="189"/>
      <c r="B362" s="59"/>
      <c r="C362" s="59"/>
      <c r="D362" s="59"/>
      <c r="E362" s="59"/>
      <c r="F362" s="59"/>
      <c r="G362" s="59"/>
      <c r="H362" s="59"/>
      <c r="I362" s="59"/>
      <c r="J362" s="59"/>
      <c r="K362" s="59"/>
      <c r="L362" s="59"/>
      <c r="M362" s="59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  <c r="Z362" s="59"/>
      <c r="AA362" s="59"/>
      <c r="AB362" s="59"/>
      <c r="AC362" s="59"/>
      <c r="AD362" s="59"/>
      <c r="AE362" s="59"/>
      <c r="AF362" s="59"/>
      <c r="AG362" s="59"/>
      <c r="AH362" s="59"/>
      <c r="AI362" s="59"/>
      <c r="AJ362" s="59"/>
      <c r="AK362" s="59"/>
      <c r="AL362" s="59"/>
      <c r="AM362" s="59"/>
      <c r="AN362" s="59"/>
      <c r="AO362" s="59"/>
      <c r="AP362" s="59"/>
      <c r="AQ362" s="59"/>
      <c r="AR362" s="59"/>
      <c r="AS362" s="59"/>
      <c r="AT362" s="59"/>
      <c r="AU362" s="59"/>
      <c r="AV362" s="59"/>
      <c r="AW362" s="59"/>
      <c r="AX362" s="59"/>
      <c r="AY362" s="59"/>
      <c r="AZ362" s="59"/>
      <c r="BA362" s="59"/>
      <c r="BB362" s="59"/>
      <c r="BC362" s="59"/>
      <c r="BD362" s="59"/>
      <c r="BE362" s="59"/>
      <c r="BF362" s="59"/>
      <c r="BG362" s="59"/>
      <c r="BH362" s="59"/>
      <c r="BI362" s="59"/>
      <c r="BJ362" s="59"/>
    </row>
    <row r="363" spans="1:62" x14ac:dyDescent="0.2">
      <c r="A363" s="189"/>
      <c r="B363" s="59"/>
      <c r="C363" s="59"/>
      <c r="D363" s="59"/>
      <c r="E363" s="59"/>
      <c r="F363" s="59"/>
      <c r="G363" s="59"/>
      <c r="H363" s="59"/>
      <c r="I363" s="59"/>
      <c r="J363" s="59"/>
      <c r="K363" s="59"/>
      <c r="L363" s="59"/>
      <c r="M363" s="59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  <c r="Z363" s="59"/>
      <c r="AA363" s="59"/>
      <c r="AB363" s="59"/>
      <c r="AC363" s="59"/>
      <c r="AD363" s="59"/>
      <c r="AE363" s="59"/>
      <c r="AF363" s="59"/>
      <c r="AG363" s="59"/>
      <c r="AH363" s="59"/>
      <c r="AI363" s="59"/>
      <c r="AJ363" s="59"/>
      <c r="AK363" s="59"/>
      <c r="AL363" s="59"/>
      <c r="AM363" s="59"/>
      <c r="AN363" s="59"/>
      <c r="AO363" s="59"/>
      <c r="AP363" s="59"/>
      <c r="AQ363" s="59"/>
      <c r="AR363" s="59"/>
      <c r="AS363" s="59"/>
      <c r="AT363" s="59"/>
      <c r="AU363" s="59"/>
      <c r="AV363" s="59"/>
      <c r="AW363" s="59"/>
      <c r="AX363" s="59"/>
      <c r="AY363" s="59"/>
      <c r="AZ363" s="59"/>
      <c r="BA363" s="59"/>
      <c r="BB363" s="59"/>
      <c r="BC363" s="59"/>
      <c r="BD363" s="59"/>
      <c r="BE363" s="59"/>
      <c r="BF363" s="59"/>
      <c r="BG363" s="59"/>
      <c r="BH363" s="59"/>
      <c r="BI363" s="59"/>
      <c r="BJ363" s="59"/>
    </row>
    <row r="364" spans="1:62" x14ac:dyDescent="0.2">
      <c r="A364" s="189"/>
      <c r="B364" s="59"/>
      <c r="C364" s="59"/>
      <c r="D364" s="59"/>
      <c r="E364" s="59"/>
      <c r="F364" s="59"/>
      <c r="G364" s="59"/>
      <c r="H364" s="59"/>
      <c r="I364" s="59"/>
      <c r="J364" s="59"/>
      <c r="K364" s="59"/>
      <c r="L364" s="59"/>
      <c r="M364" s="59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  <c r="Z364" s="59"/>
      <c r="AA364" s="59"/>
      <c r="AB364" s="59"/>
      <c r="AC364" s="59"/>
      <c r="AD364" s="59"/>
      <c r="AE364" s="59"/>
      <c r="AF364" s="59"/>
      <c r="AG364" s="59"/>
      <c r="AH364" s="59"/>
      <c r="AI364" s="59"/>
      <c r="AJ364" s="59"/>
      <c r="AK364" s="59"/>
      <c r="AL364" s="59"/>
      <c r="AM364" s="59"/>
      <c r="AN364" s="59"/>
      <c r="AO364" s="59"/>
      <c r="AP364" s="59"/>
      <c r="AQ364" s="59"/>
      <c r="AR364" s="59"/>
      <c r="AS364" s="59"/>
      <c r="AT364" s="59"/>
      <c r="AU364" s="59"/>
      <c r="AV364" s="59"/>
      <c r="AW364" s="59"/>
      <c r="AX364" s="59"/>
      <c r="AY364" s="59"/>
      <c r="AZ364" s="59"/>
      <c r="BA364" s="59"/>
      <c r="BB364" s="59"/>
      <c r="BC364" s="59"/>
      <c r="BD364" s="59"/>
      <c r="BE364" s="59"/>
      <c r="BF364" s="59"/>
      <c r="BG364" s="59"/>
      <c r="BH364" s="59"/>
      <c r="BI364" s="59"/>
      <c r="BJ364" s="59"/>
    </row>
    <row r="365" spans="1:62" x14ac:dyDescent="0.2">
      <c r="A365" s="189"/>
      <c r="B365" s="59"/>
      <c r="C365" s="59"/>
      <c r="D365" s="59"/>
      <c r="E365" s="59"/>
      <c r="F365" s="59"/>
      <c r="G365" s="59"/>
      <c r="H365" s="59"/>
      <c r="I365" s="59"/>
      <c r="J365" s="59"/>
      <c r="K365" s="59"/>
      <c r="L365" s="59"/>
      <c r="M365" s="59"/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59"/>
      <c r="Z365" s="59"/>
      <c r="AA365" s="59"/>
      <c r="AB365" s="59"/>
      <c r="AC365" s="59"/>
      <c r="AD365" s="59"/>
      <c r="AE365" s="59"/>
      <c r="AF365" s="59"/>
      <c r="AG365" s="59"/>
      <c r="AH365" s="59"/>
      <c r="AI365" s="59"/>
      <c r="AJ365" s="59"/>
      <c r="AK365" s="59"/>
      <c r="AL365" s="59"/>
      <c r="AM365" s="59"/>
      <c r="AN365" s="59"/>
      <c r="AO365" s="59"/>
      <c r="AP365" s="59"/>
      <c r="AQ365" s="59"/>
      <c r="AR365" s="59"/>
      <c r="AS365" s="59"/>
      <c r="AT365" s="59"/>
      <c r="AU365" s="59"/>
      <c r="AV365" s="59"/>
      <c r="AW365" s="59"/>
      <c r="AX365" s="59"/>
      <c r="AY365" s="59"/>
      <c r="AZ365" s="59"/>
      <c r="BA365" s="59"/>
      <c r="BB365" s="59"/>
      <c r="BC365" s="59"/>
      <c r="BD365" s="59"/>
      <c r="BE365" s="59"/>
      <c r="BF365" s="59"/>
      <c r="BG365" s="59"/>
      <c r="BH365" s="59"/>
      <c r="BI365" s="59"/>
      <c r="BJ365" s="59"/>
    </row>
    <row r="366" spans="1:62" x14ac:dyDescent="0.2">
      <c r="A366" s="189"/>
      <c r="B366" s="59"/>
      <c r="C366" s="59"/>
      <c r="D366" s="59"/>
      <c r="E366" s="59"/>
      <c r="F366" s="59"/>
      <c r="G366" s="59"/>
      <c r="H366" s="59"/>
      <c r="I366" s="59"/>
      <c r="J366" s="59"/>
      <c r="K366" s="59"/>
      <c r="L366" s="59"/>
      <c r="M366" s="59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  <c r="Z366" s="59"/>
      <c r="AA366" s="59"/>
      <c r="AB366" s="59"/>
      <c r="AC366" s="59"/>
      <c r="AD366" s="59"/>
      <c r="AE366" s="59"/>
      <c r="AF366" s="59"/>
      <c r="AG366" s="59"/>
      <c r="AH366" s="59"/>
      <c r="AI366" s="59"/>
      <c r="AJ366" s="59"/>
      <c r="AK366" s="59"/>
      <c r="AL366" s="59"/>
      <c r="AM366" s="59"/>
      <c r="AN366" s="59"/>
      <c r="AO366" s="59"/>
      <c r="AP366" s="59"/>
      <c r="AQ366" s="59"/>
      <c r="AR366" s="59"/>
      <c r="AS366" s="59"/>
      <c r="AT366" s="59"/>
      <c r="AU366" s="59"/>
      <c r="AV366" s="59"/>
      <c r="AW366" s="59"/>
      <c r="AX366" s="59"/>
      <c r="AY366" s="59"/>
      <c r="AZ366" s="59"/>
      <c r="BA366" s="59"/>
      <c r="BB366" s="59"/>
      <c r="BC366" s="59"/>
      <c r="BD366" s="59"/>
      <c r="BE366" s="59"/>
      <c r="BF366" s="59"/>
      <c r="BG366" s="59"/>
      <c r="BH366" s="59"/>
      <c r="BI366" s="59"/>
      <c r="BJ366" s="59"/>
    </row>
    <row r="367" spans="1:62" x14ac:dyDescent="0.2">
      <c r="A367" s="189"/>
      <c r="B367" s="59"/>
      <c r="C367" s="59"/>
      <c r="D367" s="59"/>
      <c r="E367" s="59"/>
      <c r="F367" s="59"/>
      <c r="G367" s="59"/>
      <c r="H367" s="59"/>
      <c r="I367" s="59"/>
      <c r="J367" s="59"/>
      <c r="K367" s="59"/>
      <c r="L367" s="59"/>
      <c r="M367" s="59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59"/>
      <c r="Z367" s="59"/>
      <c r="AA367" s="59"/>
      <c r="AB367" s="59"/>
      <c r="AC367" s="59"/>
      <c r="AD367" s="59"/>
      <c r="AE367" s="59"/>
      <c r="AF367" s="59"/>
      <c r="AG367" s="59"/>
      <c r="AH367" s="59"/>
      <c r="AI367" s="59"/>
      <c r="AJ367" s="59"/>
      <c r="AK367" s="59"/>
      <c r="AL367" s="59"/>
      <c r="AM367" s="59"/>
      <c r="AN367" s="59"/>
      <c r="AO367" s="59"/>
      <c r="AP367" s="59"/>
      <c r="AQ367" s="59"/>
      <c r="AR367" s="59"/>
      <c r="AS367" s="59"/>
      <c r="AT367" s="59"/>
      <c r="AU367" s="59"/>
      <c r="AV367" s="59"/>
      <c r="AW367" s="59"/>
      <c r="AX367" s="59"/>
      <c r="AY367" s="59"/>
      <c r="AZ367" s="59"/>
      <c r="BA367" s="59"/>
      <c r="BB367" s="59"/>
      <c r="BC367" s="59"/>
      <c r="BD367" s="59"/>
      <c r="BE367" s="59"/>
      <c r="BF367" s="59"/>
      <c r="BG367" s="59"/>
      <c r="BH367" s="59"/>
      <c r="BI367" s="59"/>
      <c r="BJ367" s="59"/>
    </row>
    <row r="368" spans="1:62" x14ac:dyDescent="0.2">
      <c r="A368" s="189"/>
      <c r="B368" s="59"/>
      <c r="C368" s="59"/>
      <c r="D368" s="59"/>
      <c r="E368" s="59"/>
      <c r="F368" s="59"/>
      <c r="G368" s="59"/>
      <c r="H368" s="59"/>
      <c r="I368" s="59"/>
      <c r="J368" s="59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59"/>
      <c r="AA368" s="59"/>
      <c r="AB368" s="59"/>
      <c r="AC368" s="59"/>
      <c r="AD368" s="59"/>
      <c r="AE368" s="59"/>
      <c r="AF368" s="59"/>
      <c r="AG368" s="59"/>
      <c r="AH368" s="59"/>
      <c r="AI368" s="59"/>
      <c r="AJ368" s="59"/>
      <c r="AK368" s="59"/>
      <c r="AL368" s="59"/>
      <c r="AM368" s="59"/>
      <c r="AN368" s="59"/>
      <c r="AO368" s="59"/>
      <c r="AP368" s="59"/>
      <c r="AQ368" s="59"/>
      <c r="AR368" s="59"/>
      <c r="AS368" s="59"/>
      <c r="AT368" s="59"/>
      <c r="AU368" s="59"/>
      <c r="AV368" s="59"/>
      <c r="AW368" s="59"/>
      <c r="AX368" s="59"/>
      <c r="AY368" s="59"/>
      <c r="AZ368" s="59"/>
      <c r="BA368" s="59"/>
      <c r="BB368" s="59"/>
      <c r="BC368" s="59"/>
      <c r="BD368" s="59"/>
      <c r="BE368" s="59"/>
      <c r="BF368" s="59"/>
      <c r="BG368" s="59"/>
      <c r="BH368" s="59"/>
      <c r="BI368" s="59"/>
      <c r="BJ368" s="59"/>
    </row>
    <row r="369" spans="1:62" x14ac:dyDescent="0.2">
      <c r="A369" s="189"/>
      <c r="B369" s="59"/>
      <c r="C369" s="59"/>
      <c r="D369" s="59"/>
      <c r="E369" s="59"/>
      <c r="F369" s="59"/>
      <c r="G369" s="59"/>
      <c r="H369" s="59"/>
      <c r="I369" s="59"/>
      <c r="J369" s="59"/>
      <c r="K369" s="59"/>
      <c r="L369" s="59"/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  <c r="Z369" s="59"/>
      <c r="AA369" s="59"/>
      <c r="AB369" s="59"/>
      <c r="AC369" s="59"/>
      <c r="AD369" s="59"/>
      <c r="AE369" s="59"/>
      <c r="AF369" s="59"/>
      <c r="AG369" s="59"/>
      <c r="AH369" s="59"/>
      <c r="AI369" s="59"/>
      <c r="AJ369" s="59"/>
      <c r="AK369" s="59"/>
      <c r="AL369" s="59"/>
      <c r="AM369" s="59"/>
      <c r="AN369" s="59"/>
      <c r="AO369" s="59"/>
      <c r="AP369" s="59"/>
      <c r="AQ369" s="59"/>
      <c r="AR369" s="59"/>
      <c r="AS369" s="59"/>
      <c r="AT369" s="59"/>
      <c r="AU369" s="59"/>
      <c r="AV369" s="59"/>
      <c r="AW369" s="59"/>
      <c r="AX369" s="59"/>
      <c r="AY369" s="59"/>
      <c r="AZ369" s="59"/>
      <c r="BA369" s="59"/>
      <c r="BB369" s="59"/>
      <c r="BC369" s="59"/>
      <c r="BD369" s="59"/>
      <c r="BE369" s="59"/>
      <c r="BF369" s="59"/>
      <c r="BG369" s="59"/>
      <c r="BH369" s="59"/>
      <c r="BI369" s="59"/>
      <c r="BJ369" s="59"/>
    </row>
    <row r="370" spans="1:62" x14ac:dyDescent="0.2">
      <c r="A370" s="189"/>
      <c r="B370" s="59"/>
      <c r="C370" s="59"/>
      <c r="D370" s="59"/>
      <c r="E370" s="59"/>
      <c r="F370" s="59"/>
      <c r="G370" s="59"/>
      <c r="H370" s="59"/>
      <c r="I370" s="59"/>
      <c r="J370" s="59"/>
      <c r="K370" s="59"/>
      <c r="L370" s="59"/>
      <c r="M370" s="59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59"/>
      <c r="Z370" s="59"/>
      <c r="AA370" s="59"/>
      <c r="AB370" s="59"/>
      <c r="AC370" s="59"/>
      <c r="AD370" s="59"/>
      <c r="AE370" s="59"/>
      <c r="AF370" s="59"/>
      <c r="AG370" s="59"/>
      <c r="AH370" s="59"/>
      <c r="AI370" s="59"/>
      <c r="AJ370" s="59"/>
      <c r="AK370" s="59"/>
      <c r="AL370" s="59"/>
      <c r="AM370" s="59"/>
      <c r="AN370" s="59"/>
      <c r="AO370" s="59"/>
      <c r="AP370" s="59"/>
      <c r="AQ370" s="59"/>
      <c r="AR370" s="59"/>
      <c r="AS370" s="59"/>
      <c r="AT370" s="59"/>
      <c r="AU370" s="59"/>
      <c r="AV370" s="59"/>
      <c r="AW370" s="59"/>
      <c r="AX370" s="59"/>
      <c r="AY370" s="59"/>
      <c r="AZ370" s="59"/>
      <c r="BA370" s="59"/>
      <c r="BB370" s="59"/>
      <c r="BC370" s="59"/>
      <c r="BD370" s="59"/>
      <c r="BE370" s="59"/>
      <c r="BF370" s="59"/>
      <c r="BG370" s="59"/>
      <c r="BH370" s="59"/>
      <c r="BI370" s="59"/>
      <c r="BJ370" s="59"/>
    </row>
    <row r="371" spans="1:62" x14ac:dyDescent="0.2">
      <c r="A371" s="189"/>
      <c r="B371" s="59"/>
      <c r="C371" s="59"/>
      <c r="D371" s="59"/>
      <c r="E371" s="59"/>
      <c r="F371" s="59"/>
      <c r="G371" s="59"/>
      <c r="H371" s="59"/>
      <c r="I371" s="59"/>
      <c r="J371" s="59"/>
      <c r="K371" s="59"/>
      <c r="L371" s="59"/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  <c r="Z371" s="59"/>
      <c r="AA371" s="59"/>
      <c r="AB371" s="59"/>
      <c r="AC371" s="59"/>
      <c r="AD371" s="59"/>
      <c r="AE371" s="59"/>
      <c r="AF371" s="59"/>
      <c r="AG371" s="59"/>
      <c r="AH371" s="59"/>
      <c r="AI371" s="59"/>
      <c r="AJ371" s="59"/>
      <c r="AK371" s="59"/>
      <c r="AL371" s="59"/>
      <c r="AM371" s="59"/>
      <c r="AN371" s="59"/>
      <c r="AO371" s="59"/>
      <c r="AP371" s="59"/>
      <c r="AQ371" s="59"/>
      <c r="AR371" s="59"/>
      <c r="AS371" s="59"/>
      <c r="AT371" s="59"/>
      <c r="AU371" s="59"/>
      <c r="AV371" s="59"/>
      <c r="AW371" s="59"/>
      <c r="AX371" s="59"/>
      <c r="AY371" s="59"/>
      <c r="AZ371" s="59"/>
      <c r="BA371" s="59"/>
      <c r="BB371" s="59"/>
      <c r="BC371" s="59"/>
      <c r="BD371" s="59"/>
      <c r="BE371" s="59"/>
      <c r="BF371" s="59"/>
      <c r="BG371" s="59"/>
      <c r="BH371" s="59"/>
      <c r="BI371" s="59"/>
      <c r="BJ371" s="59"/>
    </row>
    <row r="372" spans="1:62" x14ac:dyDescent="0.2">
      <c r="A372" s="189"/>
      <c r="B372" s="59"/>
      <c r="C372" s="59"/>
      <c r="D372" s="59"/>
      <c r="E372" s="59"/>
      <c r="F372" s="59"/>
      <c r="G372" s="59"/>
      <c r="H372" s="59"/>
      <c r="I372" s="59"/>
      <c r="J372" s="59"/>
      <c r="K372" s="59"/>
      <c r="L372" s="59"/>
      <c r="M372" s="59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59"/>
      <c r="Z372" s="59"/>
      <c r="AA372" s="59"/>
      <c r="AB372" s="59"/>
      <c r="AC372" s="59"/>
      <c r="AD372" s="59"/>
      <c r="AE372" s="59"/>
      <c r="AF372" s="59"/>
      <c r="AG372" s="59"/>
      <c r="AH372" s="59"/>
      <c r="AI372" s="59"/>
      <c r="AJ372" s="59"/>
      <c r="AK372" s="59"/>
      <c r="AL372" s="59"/>
      <c r="AM372" s="59"/>
      <c r="AN372" s="59"/>
      <c r="AO372" s="59"/>
      <c r="AP372" s="59"/>
      <c r="AQ372" s="59"/>
      <c r="AR372" s="59"/>
      <c r="AS372" s="59"/>
      <c r="AT372" s="59"/>
      <c r="AU372" s="59"/>
      <c r="AV372" s="59"/>
      <c r="AW372" s="59"/>
      <c r="AX372" s="59"/>
      <c r="AY372" s="59"/>
      <c r="AZ372" s="59"/>
      <c r="BA372" s="59"/>
      <c r="BB372" s="59"/>
      <c r="BC372" s="59"/>
      <c r="BD372" s="59"/>
      <c r="BE372" s="59"/>
      <c r="BF372" s="59"/>
      <c r="BG372" s="59"/>
      <c r="BH372" s="59"/>
      <c r="BI372" s="59"/>
      <c r="BJ372" s="59"/>
    </row>
    <row r="373" spans="1:62" x14ac:dyDescent="0.2">
      <c r="A373" s="189"/>
      <c r="B373" s="59"/>
      <c r="C373" s="59"/>
      <c r="D373" s="59"/>
      <c r="E373" s="59"/>
      <c r="F373" s="59"/>
      <c r="G373" s="59"/>
      <c r="H373" s="59"/>
      <c r="I373" s="59"/>
      <c r="J373" s="59"/>
      <c r="K373" s="59"/>
      <c r="L373" s="59"/>
      <c r="M373" s="59"/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59"/>
      <c r="Z373" s="59"/>
      <c r="AA373" s="59"/>
      <c r="AB373" s="59"/>
      <c r="AC373" s="59"/>
      <c r="AD373" s="59"/>
      <c r="AE373" s="59"/>
      <c r="AF373" s="59"/>
      <c r="AG373" s="59"/>
      <c r="AH373" s="59"/>
      <c r="AI373" s="59"/>
      <c r="AJ373" s="59"/>
      <c r="AK373" s="59"/>
      <c r="AL373" s="59"/>
      <c r="AM373" s="59"/>
      <c r="AN373" s="59"/>
      <c r="AO373" s="59"/>
      <c r="AP373" s="59"/>
      <c r="AQ373" s="59"/>
      <c r="AR373" s="59"/>
      <c r="AS373" s="59"/>
      <c r="AT373" s="59"/>
      <c r="AU373" s="59"/>
      <c r="AV373" s="59"/>
      <c r="AW373" s="59"/>
      <c r="AX373" s="59"/>
      <c r="AY373" s="59"/>
      <c r="AZ373" s="59"/>
      <c r="BA373" s="59"/>
      <c r="BB373" s="59"/>
      <c r="BC373" s="59"/>
      <c r="BD373" s="59"/>
      <c r="BE373" s="59"/>
      <c r="BF373" s="59"/>
      <c r="BG373" s="59"/>
      <c r="BH373" s="59"/>
      <c r="BI373" s="59"/>
      <c r="BJ373" s="59"/>
    </row>
    <row r="374" spans="1:62" x14ac:dyDescent="0.2">
      <c r="A374" s="189"/>
      <c r="B374" s="59"/>
      <c r="C374" s="59"/>
      <c r="D374" s="59"/>
      <c r="E374" s="59"/>
      <c r="F374" s="59"/>
      <c r="G374" s="59"/>
      <c r="H374" s="59"/>
      <c r="I374" s="59"/>
      <c r="J374" s="59"/>
      <c r="K374" s="59"/>
      <c r="L374" s="59"/>
      <c r="M374" s="59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59"/>
      <c r="Z374" s="59"/>
      <c r="AA374" s="59"/>
      <c r="AB374" s="59"/>
      <c r="AC374" s="59"/>
      <c r="AD374" s="59"/>
      <c r="AE374" s="59"/>
      <c r="AF374" s="59"/>
      <c r="AG374" s="59"/>
      <c r="AH374" s="59"/>
      <c r="AI374" s="59"/>
      <c r="AJ374" s="59"/>
      <c r="AK374" s="59"/>
      <c r="AL374" s="59"/>
      <c r="AM374" s="59"/>
      <c r="AN374" s="59"/>
      <c r="AO374" s="59"/>
      <c r="AP374" s="59"/>
      <c r="AQ374" s="59"/>
      <c r="AR374" s="59"/>
      <c r="AS374" s="59"/>
      <c r="AT374" s="59"/>
      <c r="AU374" s="59"/>
      <c r="AV374" s="59"/>
      <c r="AW374" s="59"/>
      <c r="AX374" s="59"/>
      <c r="AY374" s="59"/>
      <c r="AZ374" s="59"/>
      <c r="BA374" s="59"/>
      <c r="BB374" s="59"/>
      <c r="BC374" s="59"/>
      <c r="BD374" s="59"/>
      <c r="BE374" s="59"/>
      <c r="BF374" s="59"/>
      <c r="BG374" s="59"/>
      <c r="BH374" s="59"/>
      <c r="BI374" s="59"/>
      <c r="BJ374" s="59"/>
    </row>
    <row r="375" spans="1:62" x14ac:dyDescent="0.2">
      <c r="A375" s="189"/>
      <c r="B375" s="59"/>
      <c r="C375" s="59"/>
      <c r="D375" s="59"/>
      <c r="E375" s="59"/>
      <c r="F375" s="59"/>
      <c r="G375" s="59"/>
      <c r="H375" s="59"/>
      <c r="I375" s="59"/>
      <c r="J375" s="59"/>
      <c r="K375" s="59"/>
      <c r="L375" s="59"/>
      <c r="M375" s="59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59"/>
      <c r="Z375" s="59"/>
      <c r="AA375" s="59"/>
      <c r="AB375" s="59"/>
      <c r="AC375" s="59"/>
      <c r="AD375" s="59"/>
      <c r="AE375" s="59"/>
      <c r="AF375" s="59"/>
      <c r="AG375" s="59"/>
      <c r="AH375" s="59"/>
      <c r="AI375" s="59"/>
      <c r="AJ375" s="59"/>
      <c r="AK375" s="59"/>
      <c r="AL375" s="59"/>
      <c r="AM375" s="59"/>
      <c r="AN375" s="59"/>
      <c r="AO375" s="59"/>
      <c r="AP375" s="59"/>
      <c r="AQ375" s="59"/>
      <c r="AR375" s="59"/>
      <c r="AS375" s="59"/>
      <c r="AT375" s="59"/>
      <c r="AU375" s="59"/>
      <c r="AV375" s="59"/>
      <c r="AW375" s="59"/>
      <c r="AX375" s="59"/>
      <c r="AY375" s="59"/>
      <c r="AZ375" s="59"/>
      <c r="BA375" s="59"/>
      <c r="BB375" s="59"/>
      <c r="BC375" s="59"/>
      <c r="BD375" s="59"/>
      <c r="BE375" s="59"/>
      <c r="BF375" s="59"/>
      <c r="BG375" s="59"/>
      <c r="BH375" s="59"/>
      <c r="BI375" s="59"/>
      <c r="BJ375" s="59"/>
    </row>
    <row r="376" spans="1:62" x14ac:dyDescent="0.2">
      <c r="A376" s="189"/>
      <c r="B376" s="59"/>
      <c r="C376" s="59"/>
      <c r="D376" s="59"/>
      <c r="E376" s="59"/>
      <c r="F376" s="59"/>
      <c r="G376" s="59"/>
      <c r="H376" s="59"/>
      <c r="I376" s="59"/>
      <c r="J376" s="59"/>
      <c r="K376" s="59"/>
      <c r="L376" s="59"/>
      <c r="M376" s="59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59"/>
      <c r="Z376" s="59"/>
      <c r="AA376" s="59"/>
      <c r="AB376" s="59"/>
      <c r="AC376" s="59"/>
      <c r="AD376" s="59"/>
      <c r="AE376" s="59"/>
      <c r="AF376" s="59"/>
      <c r="AG376" s="59"/>
      <c r="AH376" s="59"/>
      <c r="AI376" s="59"/>
      <c r="AJ376" s="59"/>
      <c r="AK376" s="59"/>
      <c r="AL376" s="59"/>
      <c r="AM376" s="59"/>
      <c r="AN376" s="59"/>
      <c r="AO376" s="59"/>
      <c r="AP376" s="59"/>
      <c r="AQ376" s="59"/>
      <c r="AR376" s="59"/>
      <c r="AS376" s="59"/>
      <c r="AT376" s="59"/>
      <c r="AU376" s="59"/>
      <c r="AV376" s="59"/>
      <c r="AW376" s="59"/>
      <c r="AX376" s="59"/>
      <c r="AY376" s="59"/>
      <c r="AZ376" s="59"/>
      <c r="BA376" s="59"/>
      <c r="BB376" s="59"/>
      <c r="BC376" s="59"/>
      <c r="BD376" s="59"/>
      <c r="BE376" s="59"/>
      <c r="BF376" s="59"/>
      <c r="BG376" s="59"/>
      <c r="BH376" s="59"/>
      <c r="BI376" s="59"/>
      <c r="BJ376" s="59"/>
    </row>
    <row r="377" spans="1:62" x14ac:dyDescent="0.2">
      <c r="A377" s="189"/>
      <c r="B377" s="59"/>
      <c r="C377" s="59"/>
      <c r="D377" s="59"/>
      <c r="E377" s="59"/>
      <c r="F377" s="59"/>
      <c r="G377" s="59"/>
      <c r="H377" s="59"/>
      <c r="I377" s="59"/>
      <c r="J377" s="59"/>
      <c r="K377" s="59"/>
      <c r="L377" s="59"/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  <c r="Z377" s="59"/>
      <c r="AA377" s="59"/>
      <c r="AB377" s="59"/>
      <c r="AC377" s="59"/>
      <c r="AD377" s="59"/>
      <c r="AE377" s="59"/>
      <c r="AF377" s="59"/>
      <c r="AG377" s="59"/>
      <c r="AH377" s="59"/>
      <c r="AI377" s="59"/>
      <c r="AJ377" s="59"/>
      <c r="AK377" s="59"/>
      <c r="AL377" s="59"/>
      <c r="AM377" s="59"/>
      <c r="AN377" s="59"/>
      <c r="AO377" s="59"/>
      <c r="AP377" s="59"/>
      <c r="AQ377" s="59"/>
      <c r="AR377" s="59"/>
      <c r="AS377" s="59"/>
      <c r="AT377" s="59"/>
      <c r="AU377" s="59"/>
      <c r="AV377" s="59"/>
      <c r="AW377" s="59"/>
      <c r="AX377" s="59"/>
      <c r="AY377" s="59"/>
      <c r="AZ377" s="59"/>
      <c r="BA377" s="59"/>
      <c r="BB377" s="59"/>
      <c r="BC377" s="59"/>
      <c r="BD377" s="59"/>
      <c r="BE377" s="59"/>
      <c r="BF377" s="59"/>
      <c r="BG377" s="59"/>
      <c r="BH377" s="59"/>
      <c r="BI377" s="59"/>
      <c r="BJ377" s="59"/>
    </row>
    <row r="378" spans="1:62" x14ac:dyDescent="0.2">
      <c r="A378" s="189"/>
      <c r="B378" s="59"/>
      <c r="C378" s="59"/>
      <c r="D378" s="59"/>
      <c r="E378" s="59"/>
      <c r="F378" s="59"/>
      <c r="G378" s="59"/>
      <c r="H378" s="59"/>
      <c r="I378" s="59"/>
      <c r="J378" s="59"/>
      <c r="K378" s="59"/>
      <c r="L378" s="59"/>
      <c r="M378" s="59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  <c r="Z378" s="59"/>
      <c r="AA378" s="59"/>
      <c r="AB378" s="59"/>
      <c r="AC378" s="59"/>
      <c r="AD378" s="59"/>
      <c r="AE378" s="59"/>
      <c r="AF378" s="59"/>
      <c r="AG378" s="59"/>
      <c r="AH378" s="59"/>
      <c r="AI378" s="59"/>
      <c r="AJ378" s="59"/>
      <c r="AK378" s="59"/>
      <c r="AL378" s="59"/>
      <c r="AM378" s="59"/>
      <c r="AN378" s="59"/>
      <c r="AO378" s="59"/>
      <c r="AP378" s="59"/>
      <c r="AQ378" s="59"/>
      <c r="AR378" s="59"/>
      <c r="AS378" s="59"/>
      <c r="AT378" s="59"/>
      <c r="AU378" s="59"/>
      <c r="AV378" s="59"/>
      <c r="AW378" s="59"/>
      <c r="AX378" s="59"/>
      <c r="AY378" s="59"/>
      <c r="AZ378" s="59"/>
      <c r="BA378" s="59"/>
      <c r="BB378" s="59"/>
      <c r="BC378" s="59"/>
      <c r="BD378" s="59"/>
      <c r="BE378" s="59"/>
      <c r="BF378" s="59"/>
      <c r="BG378" s="59"/>
      <c r="BH378" s="59"/>
      <c r="BI378" s="59"/>
      <c r="BJ378" s="59"/>
    </row>
    <row r="379" spans="1:62" x14ac:dyDescent="0.2">
      <c r="A379" s="189"/>
      <c r="B379" s="59"/>
      <c r="C379" s="59"/>
      <c r="D379" s="59"/>
      <c r="E379" s="59"/>
      <c r="F379" s="59"/>
      <c r="G379" s="59"/>
      <c r="H379" s="59"/>
      <c r="I379" s="59"/>
      <c r="J379" s="59"/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  <c r="Z379" s="59"/>
      <c r="AA379" s="59"/>
      <c r="AB379" s="59"/>
      <c r="AC379" s="59"/>
      <c r="AD379" s="59"/>
      <c r="AE379" s="59"/>
      <c r="AF379" s="59"/>
      <c r="AG379" s="59"/>
      <c r="AH379" s="59"/>
      <c r="AI379" s="59"/>
      <c r="AJ379" s="59"/>
      <c r="AK379" s="59"/>
      <c r="AL379" s="59"/>
      <c r="AM379" s="59"/>
      <c r="AN379" s="59"/>
      <c r="AO379" s="59"/>
      <c r="AP379" s="59"/>
      <c r="AQ379" s="59"/>
      <c r="AR379" s="59"/>
      <c r="AS379" s="59"/>
      <c r="AT379" s="59"/>
      <c r="AU379" s="59"/>
      <c r="AV379" s="59"/>
      <c r="AW379" s="59"/>
      <c r="AX379" s="59"/>
      <c r="AY379" s="59"/>
      <c r="AZ379" s="59"/>
      <c r="BA379" s="59"/>
      <c r="BB379" s="59"/>
      <c r="BC379" s="59"/>
      <c r="BD379" s="59"/>
      <c r="BE379" s="59"/>
      <c r="BF379" s="59"/>
      <c r="BG379" s="59"/>
      <c r="BH379" s="59"/>
      <c r="BI379" s="59"/>
      <c r="BJ379" s="59"/>
    </row>
    <row r="380" spans="1:62" x14ac:dyDescent="0.2">
      <c r="A380" s="189"/>
      <c r="B380" s="59"/>
      <c r="C380" s="59"/>
      <c r="D380" s="59"/>
      <c r="E380" s="59"/>
      <c r="F380" s="59"/>
      <c r="G380" s="59"/>
      <c r="H380" s="59"/>
      <c r="I380" s="59"/>
      <c r="J380" s="59"/>
      <c r="K380" s="59"/>
      <c r="L380" s="59"/>
      <c r="M380" s="59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59"/>
      <c r="Z380" s="59"/>
      <c r="AA380" s="59"/>
      <c r="AB380" s="59"/>
      <c r="AC380" s="59"/>
      <c r="AD380" s="59"/>
      <c r="AE380" s="59"/>
      <c r="AF380" s="59"/>
      <c r="AG380" s="59"/>
      <c r="AH380" s="59"/>
      <c r="AI380" s="59"/>
      <c r="AJ380" s="59"/>
      <c r="AK380" s="59"/>
      <c r="AL380" s="59"/>
      <c r="AM380" s="59"/>
      <c r="AN380" s="59"/>
      <c r="AO380" s="59"/>
      <c r="AP380" s="59"/>
      <c r="AQ380" s="59"/>
      <c r="AR380" s="59"/>
      <c r="AS380" s="59"/>
      <c r="AT380" s="59"/>
      <c r="AU380" s="59"/>
      <c r="AV380" s="59"/>
      <c r="AW380" s="59"/>
      <c r="AX380" s="59"/>
      <c r="AY380" s="59"/>
      <c r="AZ380" s="59"/>
      <c r="BA380" s="59"/>
      <c r="BB380" s="59"/>
      <c r="BC380" s="59"/>
      <c r="BD380" s="59"/>
      <c r="BE380" s="59"/>
      <c r="BF380" s="59"/>
      <c r="BG380" s="59"/>
      <c r="BH380" s="59"/>
      <c r="BI380" s="59"/>
      <c r="BJ380" s="59"/>
    </row>
    <row r="381" spans="1:62" x14ac:dyDescent="0.2">
      <c r="A381" s="189"/>
      <c r="B381" s="59"/>
      <c r="C381" s="59"/>
      <c r="D381" s="59"/>
      <c r="E381" s="59"/>
      <c r="F381" s="59"/>
      <c r="G381" s="59"/>
      <c r="H381" s="59"/>
      <c r="I381" s="59"/>
      <c r="J381" s="59"/>
      <c r="K381" s="59"/>
      <c r="L381" s="59"/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  <c r="Z381" s="59"/>
      <c r="AA381" s="59"/>
      <c r="AB381" s="59"/>
      <c r="AC381" s="59"/>
      <c r="AD381" s="59"/>
      <c r="AE381" s="59"/>
      <c r="AF381" s="59"/>
      <c r="AG381" s="59"/>
      <c r="AH381" s="59"/>
      <c r="AI381" s="59"/>
      <c r="AJ381" s="59"/>
      <c r="AK381" s="59"/>
      <c r="AL381" s="59"/>
      <c r="AM381" s="59"/>
      <c r="AN381" s="59"/>
      <c r="AO381" s="59"/>
      <c r="AP381" s="59"/>
      <c r="AQ381" s="59"/>
      <c r="AR381" s="59"/>
      <c r="AS381" s="59"/>
      <c r="AT381" s="59"/>
      <c r="AU381" s="59"/>
      <c r="AV381" s="59"/>
      <c r="AW381" s="59"/>
      <c r="AX381" s="59"/>
      <c r="AY381" s="59"/>
      <c r="AZ381" s="59"/>
      <c r="BA381" s="59"/>
      <c r="BB381" s="59"/>
      <c r="BC381" s="59"/>
      <c r="BD381" s="59"/>
      <c r="BE381" s="59"/>
      <c r="BF381" s="59"/>
      <c r="BG381" s="59"/>
      <c r="BH381" s="59"/>
      <c r="BI381" s="59"/>
      <c r="BJ381" s="59"/>
    </row>
    <row r="382" spans="1:62" x14ac:dyDescent="0.2">
      <c r="A382" s="189"/>
      <c r="B382" s="59"/>
      <c r="C382" s="59"/>
      <c r="D382" s="59"/>
      <c r="E382" s="59"/>
      <c r="F382" s="59"/>
      <c r="G382" s="59"/>
      <c r="H382" s="59"/>
      <c r="I382" s="59"/>
      <c r="J382" s="59"/>
      <c r="K382" s="59"/>
      <c r="L382" s="59"/>
      <c r="M382" s="59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  <c r="Z382" s="59"/>
      <c r="AA382" s="59"/>
      <c r="AB382" s="59"/>
      <c r="AC382" s="59"/>
      <c r="AD382" s="59"/>
      <c r="AE382" s="59"/>
      <c r="AF382" s="59"/>
      <c r="AG382" s="59"/>
      <c r="AH382" s="59"/>
      <c r="AI382" s="59"/>
      <c r="AJ382" s="59"/>
      <c r="AK382" s="59"/>
      <c r="AL382" s="59"/>
      <c r="AM382" s="59"/>
      <c r="AN382" s="59"/>
      <c r="AO382" s="59"/>
      <c r="AP382" s="59"/>
      <c r="AQ382" s="59"/>
      <c r="AR382" s="59"/>
      <c r="AS382" s="59"/>
      <c r="AT382" s="59"/>
      <c r="AU382" s="59"/>
      <c r="AV382" s="59"/>
      <c r="AW382" s="59"/>
      <c r="AX382" s="59"/>
      <c r="AY382" s="59"/>
      <c r="AZ382" s="59"/>
      <c r="BA382" s="59"/>
      <c r="BB382" s="59"/>
      <c r="BC382" s="59"/>
      <c r="BD382" s="59"/>
      <c r="BE382" s="59"/>
      <c r="BF382" s="59"/>
      <c r="BG382" s="59"/>
      <c r="BH382" s="59"/>
      <c r="BI382" s="59"/>
      <c r="BJ382" s="59"/>
    </row>
    <row r="383" spans="1:62" x14ac:dyDescent="0.2">
      <c r="A383" s="189"/>
      <c r="B383" s="59"/>
      <c r="C383" s="59"/>
      <c r="D383" s="59"/>
      <c r="E383" s="59"/>
      <c r="F383" s="59"/>
      <c r="G383" s="59"/>
      <c r="H383" s="59"/>
      <c r="I383" s="59"/>
      <c r="J383" s="59"/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  <c r="Z383" s="59"/>
      <c r="AA383" s="59"/>
      <c r="AB383" s="59"/>
      <c r="AC383" s="59"/>
      <c r="AD383" s="59"/>
      <c r="AE383" s="59"/>
      <c r="AF383" s="59"/>
      <c r="AG383" s="59"/>
      <c r="AH383" s="59"/>
      <c r="AI383" s="59"/>
      <c r="AJ383" s="59"/>
      <c r="AK383" s="59"/>
      <c r="AL383" s="59"/>
      <c r="AM383" s="59"/>
      <c r="AN383" s="59"/>
      <c r="AO383" s="59"/>
      <c r="AP383" s="59"/>
      <c r="AQ383" s="59"/>
      <c r="AR383" s="59"/>
      <c r="AS383" s="59"/>
      <c r="AT383" s="59"/>
      <c r="AU383" s="59"/>
      <c r="AV383" s="59"/>
      <c r="AW383" s="59"/>
      <c r="AX383" s="59"/>
      <c r="AY383" s="59"/>
      <c r="AZ383" s="59"/>
      <c r="BA383" s="59"/>
      <c r="BB383" s="59"/>
      <c r="BC383" s="59"/>
      <c r="BD383" s="59"/>
      <c r="BE383" s="59"/>
      <c r="BF383" s="59"/>
      <c r="BG383" s="59"/>
      <c r="BH383" s="59"/>
      <c r="BI383" s="59"/>
      <c r="BJ383" s="59"/>
    </row>
    <row r="384" spans="1:62" x14ac:dyDescent="0.2">
      <c r="A384" s="189"/>
      <c r="B384" s="59"/>
      <c r="C384" s="59"/>
      <c r="D384" s="59"/>
      <c r="E384" s="59"/>
      <c r="F384" s="59"/>
      <c r="G384" s="59"/>
      <c r="H384" s="59"/>
      <c r="I384" s="59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  <c r="AA384" s="59"/>
      <c r="AB384" s="59"/>
      <c r="AC384" s="59"/>
      <c r="AD384" s="59"/>
      <c r="AE384" s="59"/>
      <c r="AF384" s="59"/>
      <c r="AG384" s="59"/>
      <c r="AH384" s="59"/>
      <c r="AI384" s="59"/>
      <c r="AJ384" s="59"/>
      <c r="AK384" s="59"/>
      <c r="AL384" s="59"/>
      <c r="AM384" s="59"/>
      <c r="AN384" s="59"/>
      <c r="AO384" s="59"/>
      <c r="AP384" s="59"/>
      <c r="AQ384" s="59"/>
      <c r="AR384" s="59"/>
      <c r="AS384" s="59"/>
      <c r="AT384" s="59"/>
      <c r="AU384" s="59"/>
      <c r="AV384" s="59"/>
      <c r="AW384" s="59"/>
      <c r="AX384" s="59"/>
      <c r="AY384" s="59"/>
      <c r="AZ384" s="59"/>
      <c r="BA384" s="59"/>
      <c r="BB384" s="59"/>
      <c r="BC384" s="59"/>
      <c r="BD384" s="59"/>
      <c r="BE384" s="59"/>
      <c r="BF384" s="59"/>
      <c r="BG384" s="59"/>
      <c r="BH384" s="59"/>
      <c r="BI384" s="59"/>
      <c r="BJ384" s="59"/>
    </row>
    <row r="385" spans="1:62" x14ac:dyDescent="0.2">
      <c r="A385" s="189"/>
      <c r="B385" s="59"/>
      <c r="C385" s="59"/>
      <c r="D385" s="59"/>
      <c r="E385" s="59"/>
      <c r="F385" s="59"/>
      <c r="G385" s="59"/>
      <c r="H385" s="59"/>
      <c r="I385" s="59"/>
      <c r="J385" s="59"/>
      <c r="K385" s="59"/>
      <c r="L385" s="59"/>
      <c r="M385" s="59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59"/>
      <c r="Z385" s="59"/>
      <c r="AA385" s="59"/>
      <c r="AB385" s="59"/>
      <c r="AC385" s="59"/>
      <c r="AD385" s="59"/>
      <c r="AE385" s="59"/>
      <c r="AF385" s="59"/>
      <c r="AG385" s="59"/>
      <c r="AH385" s="59"/>
      <c r="AI385" s="59"/>
      <c r="AJ385" s="59"/>
      <c r="AK385" s="59"/>
      <c r="AL385" s="59"/>
      <c r="AM385" s="59"/>
      <c r="AN385" s="59"/>
      <c r="AO385" s="59"/>
      <c r="AP385" s="59"/>
      <c r="AQ385" s="59"/>
      <c r="AR385" s="59"/>
      <c r="AS385" s="59"/>
      <c r="AT385" s="59"/>
      <c r="AU385" s="59"/>
      <c r="AV385" s="59"/>
      <c r="AW385" s="59"/>
      <c r="AX385" s="59"/>
      <c r="AY385" s="59"/>
      <c r="AZ385" s="59"/>
      <c r="BA385" s="59"/>
      <c r="BB385" s="59"/>
      <c r="BC385" s="59"/>
      <c r="BD385" s="59"/>
      <c r="BE385" s="59"/>
      <c r="BF385" s="59"/>
      <c r="BG385" s="59"/>
      <c r="BH385" s="59"/>
      <c r="BI385" s="59"/>
      <c r="BJ385" s="59"/>
    </row>
    <row r="386" spans="1:62" x14ac:dyDescent="0.2">
      <c r="A386" s="189"/>
      <c r="B386" s="59"/>
      <c r="C386" s="59"/>
      <c r="D386" s="59"/>
      <c r="E386" s="59"/>
      <c r="F386" s="59"/>
      <c r="G386" s="59"/>
      <c r="H386" s="59"/>
      <c r="I386" s="59"/>
      <c r="J386" s="59"/>
      <c r="K386" s="59"/>
      <c r="L386" s="59"/>
      <c r="M386" s="59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59"/>
      <c r="Z386" s="59"/>
      <c r="AA386" s="59"/>
      <c r="AB386" s="59"/>
      <c r="AC386" s="59"/>
      <c r="AD386" s="59"/>
      <c r="AE386" s="59"/>
      <c r="AF386" s="59"/>
      <c r="AG386" s="59"/>
      <c r="AH386" s="59"/>
      <c r="AI386" s="59"/>
      <c r="AJ386" s="59"/>
      <c r="AK386" s="59"/>
      <c r="AL386" s="59"/>
      <c r="AM386" s="59"/>
      <c r="AN386" s="59"/>
      <c r="AO386" s="59"/>
      <c r="AP386" s="59"/>
      <c r="AQ386" s="59"/>
      <c r="AR386" s="59"/>
      <c r="AS386" s="59"/>
      <c r="AT386" s="59"/>
      <c r="AU386" s="59"/>
      <c r="AV386" s="59"/>
      <c r="AW386" s="59"/>
      <c r="AX386" s="59"/>
      <c r="AY386" s="59"/>
      <c r="AZ386" s="59"/>
      <c r="BA386" s="59"/>
      <c r="BB386" s="59"/>
      <c r="BC386" s="59"/>
      <c r="BD386" s="59"/>
      <c r="BE386" s="59"/>
      <c r="BF386" s="59"/>
      <c r="BG386" s="59"/>
      <c r="BH386" s="59"/>
      <c r="BI386" s="59"/>
      <c r="BJ386" s="59"/>
    </row>
    <row r="387" spans="1:62" x14ac:dyDescent="0.2">
      <c r="A387" s="189"/>
      <c r="B387" s="59"/>
      <c r="C387" s="59"/>
      <c r="D387" s="59"/>
      <c r="E387" s="59"/>
      <c r="F387" s="59"/>
      <c r="G387" s="59"/>
      <c r="H387" s="59"/>
      <c r="I387" s="59"/>
      <c r="J387" s="59"/>
      <c r="K387" s="59"/>
      <c r="L387" s="59"/>
      <c r="M387" s="59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  <c r="Z387" s="59"/>
      <c r="AA387" s="59"/>
      <c r="AB387" s="59"/>
      <c r="AC387" s="59"/>
      <c r="AD387" s="59"/>
      <c r="AE387" s="59"/>
      <c r="AF387" s="59"/>
      <c r="AG387" s="59"/>
      <c r="AH387" s="59"/>
      <c r="AI387" s="59"/>
      <c r="AJ387" s="59"/>
      <c r="AK387" s="59"/>
      <c r="AL387" s="59"/>
      <c r="AM387" s="59"/>
      <c r="AN387" s="59"/>
      <c r="AO387" s="59"/>
      <c r="AP387" s="59"/>
      <c r="AQ387" s="59"/>
      <c r="AR387" s="59"/>
      <c r="AS387" s="59"/>
      <c r="AT387" s="59"/>
      <c r="AU387" s="59"/>
      <c r="AV387" s="59"/>
      <c r="AW387" s="59"/>
      <c r="AX387" s="59"/>
      <c r="AY387" s="59"/>
      <c r="AZ387" s="59"/>
      <c r="BA387" s="59"/>
      <c r="BB387" s="59"/>
      <c r="BC387" s="59"/>
      <c r="BD387" s="59"/>
      <c r="BE387" s="59"/>
      <c r="BF387" s="59"/>
      <c r="BG387" s="59"/>
      <c r="BH387" s="59"/>
      <c r="BI387" s="59"/>
      <c r="BJ387" s="59"/>
    </row>
    <row r="388" spans="1:62" x14ac:dyDescent="0.2">
      <c r="A388" s="189"/>
      <c r="B388" s="59"/>
      <c r="C388" s="59"/>
      <c r="D388" s="59"/>
      <c r="E388" s="59"/>
      <c r="F388" s="59"/>
      <c r="G388" s="59"/>
      <c r="H388" s="59"/>
      <c r="I388" s="59"/>
      <c r="J388" s="59"/>
      <c r="K388" s="59"/>
      <c r="L388" s="59"/>
      <c r="M388" s="59"/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  <c r="Y388" s="59"/>
      <c r="Z388" s="59"/>
      <c r="AA388" s="59"/>
      <c r="AB388" s="59"/>
      <c r="AC388" s="59"/>
      <c r="AD388" s="59"/>
      <c r="AE388" s="59"/>
      <c r="AF388" s="59"/>
      <c r="AG388" s="59"/>
      <c r="AH388" s="59"/>
      <c r="AI388" s="59"/>
      <c r="AJ388" s="59"/>
      <c r="AK388" s="59"/>
      <c r="AL388" s="59"/>
      <c r="AM388" s="59"/>
      <c r="AN388" s="59"/>
      <c r="AO388" s="59"/>
      <c r="AP388" s="59"/>
      <c r="AQ388" s="59"/>
      <c r="AR388" s="59"/>
      <c r="AS388" s="59"/>
      <c r="AT388" s="59"/>
      <c r="AU388" s="59"/>
      <c r="AV388" s="59"/>
      <c r="AW388" s="59"/>
      <c r="AX388" s="59"/>
      <c r="AY388" s="59"/>
      <c r="AZ388" s="59"/>
      <c r="BA388" s="59"/>
      <c r="BB388" s="59"/>
      <c r="BC388" s="59"/>
      <c r="BD388" s="59"/>
      <c r="BE388" s="59"/>
      <c r="BF388" s="59"/>
      <c r="BG388" s="59"/>
      <c r="BH388" s="59"/>
      <c r="BI388" s="59"/>
      <c r="BJ388" s="59"/>
    </row>
    <row r="389" spans="1:62" x14ac:dyDescent="0.2">
      <c r="A389" s="189"/>
      <c r="B389" s="59"/>
      <c r="C389" s="59"/>
      <c r="D389" s="59"/>
      <c r="E389" s="59"/>
      <c r="F389" s="59"/>
      <c r="G389" s="59"/>
      <c r="H389" s="59"/>
      <c r="I389" s="59"/>
      <c r="J389" s="59"/>
      <c r="K389" s="59"/>
      <c r="L389" s="59"/>
      <c r="M389" s="59"/>
      <c r="N389" s="59"/>
      <c r="O389" s="59"/>
      <c r="P389" s="59"/>
      <c r="Q389" s="59"/>
      <c r="R389" s="59"/>
      <c r="S389" s="59"/>
      <c r="T389" s="59"/>
      <c r="U389" s="59"/>
      <c r="V389" s="59"/>
      <c r="W389" s="59"/>
      <c r="X389" s="59"/>
      <c r="Y389" s="59"/>
      <c r="Z389" s="59"/>
      <c r="AA389" s="59"/>
      <c r="AB389" s="59"/>
      <c r="AC389" s="59"/>
      <c r="AD389" s="59"/>
      <c r="AE389" s="59"/>
      <c r="AF389" s="59"/>
      <c r="AG389" s="59"/>
      <c r="AH389" s="59"/>
      <c r="AI389" s="59"/>
      <c r="AJ389" s="59"/>
      <c r="AK389" s="59"/>
      <c r="AL389" s="59"/>
      <c r="AM389" s="59"/>
      <c r="AN389" s="59"/>
      <c r="AO389" s="59"/>
      <c r="AP389" s="59"/>
      <c r="AQ389" s="59"/>
      <c r="AR389" s="59"/>
      <c r="AS389" s="59"/>
      <c r="AT389" s="59"/>
      <c r="AU389" s="59"/>
      <c r="AV389" s="59"/>
      <c r="AW389" s="59"/>
      <c r="AX389" s="59"/>
      <c r="AY389" s="59"/>
      <c r="AZ389" s="59"/>
      <c r="BA389" s="59"/>
      <c r="BB389" s="59"/>
      <c r="BC389" s="59"/>
      <c r="BD389" s="59"/>
      <c r="BE389" s="59"/>
      <c r="BF389" s="59"/>
      <c r="BG389" s="59"/>
      <c r="BH389" s="59"/>
      <c r="BI389" s="59"/>
      <c r="BJ389" s="59"/>
    </row>
    <row r="390" spans="1:62" x14ac:dyDescent="0.2">
      <c r="A390" s="189"/>
      <c r="B390" s="59"/>
      <c r="C390" s="59"/>
      <c r="D390" s="59"/>
      <c r="E390" s="59"/>
      <c r="F390" s="59"/>
      <c r="G390" s="59"/>
      <c r="H390" s="59"/>
      <c r="I390" s="59"/>
      <c r="J390" s="59"/>
      <c r="K390" s="59"/>
      <c r="L390" s="59"/>
      <c r="M390" s="59"/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59"/>
      <c r="Z390" s="59"/>
      <c r="AA390" s="59"/>
      <c r="AB390" s="59"/>
      <c r="AC390" s="59"/>
      <c r="AD390" s="59"/>
      <c r="AE390" s="59"/>
      <c r="AF390" s="59"/>
      <c r="AG390" s="59"/>
      <c r="AH390" s="59"/>
      <c r="AI390" s="59"/>
      <c r="AJ390" s="59"/>
      <c r="AK390" s="59"/>
      <c r="AL390" s="59"/>
      <c r="AM390" s="59"/>
      <c r="AN390" s="59"/>
      <c r="AO390" s="59"/>
      <c r="AP390" s="59"/>
      <c r="AQ390" s="59"/>
      <c r="AR390" s="59"/>
      <c r="AS390" s="59"/>
      <c r="AT390" s="59"/>
      <c r="AU390" s="59"/>
      <c r="AV390" s="59"/>
      <c r="AW390" s="59"/>
      <c r="AX390" s="59"/>
      <c r="AY390" s="59"/>
      <c r="AZ390" s="59"/>
      <c r="BA390" s="59"/>
      <c r="BB390" s="59"/>
      <c r="BC390" s="59"/>
      <c r="BD390" s="59"/>
      <c r="BE390" s="59"/>
      <c r="BF390" s="59"/>
      <c r="BG390" s="59"/>
      <c r="BH390" s="59"/>
      <c r="BI390" s="59"/>
      <c r="BJ390" s="59"/>
    </row>
    <row r="391" spans="1:62" x14ac:dyDescent="0.2">
      <c r="A391" s="189"/>
      <c r="B391" s="59"/>
      <c r="C391" s="59"/>
      <c r="D391" s="59"/>
      <c r="E391" s="59"/>
      <c r="F391" s="59"/>
      <c r="G391" s="59"/>
      <c r="H391" s="59"/>
      <c r="I391" s="59"/>
      <c r="J391" s="59"/>
      <c r="K391" s="59"/>
      <c r="L391" s="59"/>
      <c r="M391" s="59"/>
      <c r="N391" s="59"/>
      <c r="O391" s="59"/>
      <c r="P391" s="59"/>
      <c r="Q391" s="59"/>
      <c r="R391" s="59"/>
      <c r="S391" s="59"/>
      <c r="T391" s="59"/>
      <c r="U391" s="59"/>
      <c r="V391" s="59"/>
      <c r="W391" s="59"/>
      <c r="X391" s="59"/>
      <c r="Y391" s="59"/>
      <c r="Z391" s="59"/>
      <c r="AA391" s="59"/>
      <c r="AB391" s="59"/>
      <c r="AC391" s="59"/>
      <c r="AD391" s="59"/>
      <c r="AE391" s="59"/>
      <c r="AF391" s="59"/>
      <c r="AG391" s="59"/>
      <c r="AH391" s="59"/>
      <c r="AI391" s="59"/>
      <c r="AJ391" s="59"/>
      <c r="AK391" s="59"/>
      <c r="AL391" s="59"/>
      <c r="AM391" s="59"/>
      <c r="AN391" s="59"/>
      <c r="AO391" s="59"/>
      <c r="AP391" s="59"/>
      <c r="AQ391" s="59"/>
      <c r="AR391" s="59"/>
      <c r="AS391" s="59"/>
      <c r="AT391" s="59"/>
      <c r="AU391" s="59"/>
      <c r="AV391" s="59"/>
      <c r="AW391" s="59"/>
      <c r="AX391" s="59"/>
      <c r="AY391" s="59"/>
      <c r="AZ391" s="59"/>
      <c r="BA391" s="59"/>
      <c r="BB391" s="59"/>
      <c r="BC391" s="59"/>
      <c r="BD391" s="59"/>
      <c r="BE391" s="59"/>
      <c r="BF391" s="59"/>
      <c r="BG391" s="59"/>
      <c r="BH391" s="59"/>
      <c r="BI391" s="59"/>
      <c r="BJ391" s="59"/>
    </row>
    <row r="392" spans="1:62" x14ac:dyDescent="0.2">
      <c r="A392" s="189"/>
      <c r="B392" s="59"/>
      <c r="C392" s="59"/>
      <c r="D392" s="59"/>
      <c r="E392" s="59"/>
      <c r="F392" s="59"/>
      <c r="G392" s="59"/>
      <c r="H392" s="59"/>
      <c r="I392" s="59"/>
      <c r="J392" s="59"/>
      <c r="K392" s="59"/>
      <c r="L392" s="59"/>
      <c r="M392" s="59"/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  <c r="Y392" s="59"/>
      <c r="Z392" s="59"/>
      <c r="AA392" s="59"/>
      <c r="AB392" s="59"/>
      <c r="AC392" s="59"/>
      <c r="AD392" s="59"/>
      <c r="AE392" s="59"/>
      <c r="AF392" s="59"/>
      <c r="AG392" s="59"/>
      <c r="AH392" s="59"/>
      <c r="AI392" s="59"/>
      <c r="AJ392" s="59"/>
      <c r="AK392" s="59"/>
      <c r="AL392" s="59"/>
      <c r="AM392" s="59"/>
      <c r="AN392" s="59"/>
      <c r="AO392" s="59"/>
      <c r="AP392" s="59"/>
      <c r="AQ392" s="59"/>
      <c r="AR392" s="59"/>
      <c r="AS392" s="59"/>
      <c r="AT392" s="59"/>
      <c r="AU392" s="59"/>
      <c r="AV392" s="59"/>
      <c r="AW392" s="59"/>
      <c r="AX392" s="59"/>
      <c r="AY392" s="59"/>
      <c r="AZ392" s="59"/>
      <c r="BA392" s="59"/>
      <c r="BB392" s="59"/>
      <c r="BC392" s="59"/>
      <c r="BD392" s="59"/>
      <c r="BE392" s="59"/>
      <c r="BF392" s="59"/>
      <c r="BG392" s="59"/>
      <c r="BH392" s="59"/>
      <c r="BI392" s="59"/>
      <c r="BJ392" s="59"/>
    </row>
    <row r="393" spans="1:62" x14ac:dyDescent="0.2">
      <c r="A393" s="189"/>
      <c r="B393" s="59"/>
      <c r="C393" s="59"/>
      <c r="D393" s="59"/>
      <c r="E393" s="59"/>
      <c r="F393" s="59"/>
      <c r="G393" s="59"/>
      <c r="H393" s="59"/>
      <c r="I393" s="59"/>
      <c r="J393" s="59"/>
      <c r="K393" s="59"/>
      <c r="L393" s="59"/>
      <c r="M393" s="59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  <c r="Z393" s="59"/>
      <c r="AA393" s="59"/>
      <c r="AB393" s="59"/>
      <c r="AC393" s="59"/>
      <c r="AD393" s="59"/>
      <c r="AE393" s="59"/>
      <c r="AF393" s="59"/>
      <c r="AG393" s="59"/>
      <c r="AH393" s="59"/>
      <c r="AI393" s="59"/>
      <c r="AJ393" s="59"/>
      <c r="AK393" s="59"/>
      <c r="AL393" s="59"/>
      <c r="AM393" s="59"/>
      <c r="AN393" s="59"/>
      <c r="AO393" s="59"/>
      <c r="AP393" s="59"/>
      <c r="AQ393" s="59"/>
      <c r="AR393" s="59"/>
      <c r="AS393" s="59"/>
      <c r="AT393" s="59"/>
      <c r="AU393" s="59"/>
      <c r="AV393" s="59"/>
      <c r="AW393" s="59"/>
      <c r="AX393" s="59"/>
      <c r="AY393" s="59"/>
      <c r="AZ393" s="59"/>
      <c r="BA393" s="59"/>
      <c r="BB393" s="59"/>
      <c r="BC393" s="59"/>
      <c r="BD393" s="59"/>
      <c r="BE393" s="59"/>
      <c r="BF393" s="59"/>
      <c r="BG393" s="59"/>
      <c r="BH393" s="59"/>
      <c r="BI393" s="59"/>
      <c r="BJ393" s="59"/>
    </row>
    <row r="394" spans="1:62" x14ac:dyDescent="0.2">
      <c r="A394" s="189"/>
      <c r="B394" s="59"/>
      <c r="C394" s="59"/>
      <c r="D394" s="59"/>
      <c r="E394" s="59"/>
      <c r="F394" s="59"/>
      <c r="G394" s="59"/>
      <c r="H394" s="59"/>
      <c r="I394" s="59"/>
      <c r="J394" s="59"/>
      <c r="K394" s="59"/>
      <c r="L394" s="59"/>
      <c r="M394" s="59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  <c r="Y394" s="59"/>
      <c r="Z394" s="59"/>
      <c r="AA394" s="59"/>
      <c r="AB394" s="59"/>
      <c r="AC394" s="59"/>
      <c r="AD394" s="59"/>
      <c r="AE394" s="59"/>
      <c r="AF394" s="59"/>
      <c r="AG394" s="59"/>
      <c r="AH394" s="59"/>
      <c r="AI394" s="59"/>
      <c r="AJ394" s="59"/>
      <c r="AK394" s="59"/>
      <c r="AL394" s="59"/>
      <c r="AM394" s="59"/>
      <c r="AN394" s="59"/>
      <c r="AO394" s="59"/>
      <c r="AP394" s="59"/>
      <c r="AQ394" s="59"/>
      <c r="AR394" s="59"/>
      <c r="AS394" s="59"/>
      <c r="AT394" s="59"/>
      <c r="AU394" s="59"/>
      <c r="AV394" s="59"/>
      <c r="AW394" s="59"/>
      <c r="AX394" s="59"/>
      <c r="AY394" s="59"/>
      <c r="AZ394" s="59"/>
      <c r="BA394" s="59"/>
      <c r="BB394" s="59"/>
      <c r="BC394" s="59"/>
      <c r="BD394" s="59"/>
      <c r="BE394" s="59"/>
      <c r="BF394" s="59"/>
      <c r="BG394" s="59"/>
      <c r="BH394" s="59"/>
      <c r="BI394" s="59"/>
      <c r="BJ394" s="59"/>
    </row>
    <row r="395" spans="1:62" x14ac:dyDescent="0.2">
      <c r="A395" s="189"/>
      <c r="B395" s="59"/>
      <c r="C395" s="59"/>
      <c r="D395" s="59"/>
      <c r="E395" s="59"/>
      <c r="F395" s="59"/>
      <c r="G395" s="59"/>
      <c r="H395" s="59"/>
      <c r="I395" s="59"/>
      <c r="J395" s="59"/>
      <c r="K395" s="59"/>
      <c r="L395" s="59"/>
      <c r="M395" s="59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59"/>
      <c r="Y395" s="59"/>
      <c r="Z395" s="59"/>
      <c r="AA395" s="59"/>
      <c r="AB395" s="59"/>
      <c r="AC395" s="59"/>
      <c r="AD395" s="59"/>
      <c r="AE395" s="59"/>
      <c r="AF395" s="59"/>
      <c r="AG395" s="59"/>
      <c r="AH395" s="59"/>
      <c r="AI395" s="59"/>
      <c r="AJ395" s="59"/>
      <c r="AK395" s="59"/>
      <c r="AL395" s="59"/>
      <c r="AM395" s="59"/>
      <c r="AN395" s="59"/>
      <c r="AO395" s="59"/>
      <c r="AP395" s="59"/>
      <c r="AQ395" s="59"/>
      <c r="AR395" s="59"/>
      <c r="AS395" s="59"/>
      <c r="AT395" s="59"/>
      <c r="AU395" s="59"/>
      <c r="AV395" s="59"/>
      <c r="AW395" s="59"/>
      <c r="AX395" s="59"/>
      <c r="AY395" s="59"/>
      <c r="AZ395" s="59"/>
      <c r="BA395" s="59"/>
      <c r="BB395" s="59"/>
      <c r="BC395" s="59"/>
      <c r="BD395" s="59"/>
      <c r="BE395" s="59"/>
      <c r="BF395" s="59"/>
      <c r="BG395" s="59"/>
      <c r="BH395" s="59"/>
      <c r="BI395" s="59"/>
      <c r="BJ395" s="59"/>
    </row>
    <row r="396" spans="1:62" x14ac:dyDescent="0.2">
      <c r="A396" s="189"/>
      <c r="B396" s="59"/>
      <c r="C396" s="59"/>
      <c r="D396" s="59"/>
      <c r="E396" s="59"/>
      <c r="F396" s="59"/>
      <c r="G396" s="59"/>
      <c r="H396" s="59"/>
      <c r="I396" s="59"/>
      <c r="J396" s="59"/>
      <c r="K396" s="59"/>
      <c r="L396" s="59"/>
      <c r="M396" s="59"/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59"/>
      <c r="Y396" s="59"/>
      <c r="Z396" s="59"/>
      <c r="AA396" s="59"/>
      <c r="AB396" s="59"/>
      <c r="AC396" s="59"/>
      <c r="AD396" s="59"/>
      <c r="AE396" s="59"/>
      <c r="AF396" s="59"/>
      <c r="AG396" s="59"/>
      <c r="AH396" s="59"/>
      <c r="AI396" s="59"/>
      <c r="AJ396" s="59"/>
      <c r="AK396" s="59"/>
      <c r="AL396" s="59"/>
      <c r="AM396" s="59"/>
      <c r="AN396" s="59"/>
      <c r="AO396" s="59"/>
      <c r="AP396" s="59"/>
      <c r="AQ396" s="59"/>
      <c r="AR396" s="59"/>
      <c r="AS396" s="59"/>
      <c r="AT396" s="59"/>
      <c r="AU396" s="59"/>
      <c r="AV396" s="59"/>
      <c r="AW396" s="59"/>
      <c r="AX396" s="59"/>
      <c r="AY396" s="59"/>
      <c r="AZ396" s="59"/>
      <c r="BA396" s="59"/>
      <c r="BB396" s="59"/>
      <c r="BC396" s="59"/>
      <c r="BD396" s="59"/>
      <c r="BE396" s="59"/>
      <c r="BF396" s="59"/>
      <c r="BG396" s="59"/>
      <c r="BH396" s="59"/>
      <c r="BI396" s="59"/>
      <c r="BJ396" s="59"/>
    </row>
    <row r="397" spans="1:62" x14ac:dyDescent="0.2">
      <c r="A397" s="189"/>
      <c r="B397" s="59"/>
      <c r="C397" s="59"/>
      <c r="D397" s="59"/>
      <c r="E397" s="59"/>
      <c r="F397" s="59"/>
      <c r="G397" s="59"/>
      <c r="H397" s="59"/>
      <c r="I397" s="59"/>
      <c r="J397" s="59"/>
      <c r="K397" s="59"/>
      <c r="L397" s="59"/>
      <c r="M397" s="59"/>
      <c r="N397" s="59"/>
      <c r="O397" s="59"/>
      <c r="P397" s="59"/>
      <c r="Q397" s="59"/>
      <c r="R397" s="59"/>
      <c r="S397" s="59"/>
      <c r="T397" s="59"/>
      <c r="U397" s="59"/>
      <c r="V397" s="59"/>
      <c r="W397" s="59"/>
      <c r="X397" s="59"/>
      <c r="Y397" s="59"/>
      <c r="Z397" s="59"/>
      <c r="AA397" s="59"/>
      <c r="AB397" s="59"/>
      <c r="AC397" s="59"/>
      <c r="AD397" s="59"/>
      <c r="AE397" s="59"/>
      <c r="AF397" s="59"/>
      <c r="AG397" s="59"/>
      <c r="AH397" s="59"/>
      <c r="AI397" s="59"/>
      <c r="AJ397" s="59"/>
      <c r="AK397" s="59"/>
      <c r="AL397" s="59"/>
      <c r="AM397" s="59"/>
      <c r="AN397" s="59"/>
      <c r="AO397" s="59"/>
      <c r="AP397" s="59"/>
      <c r="AQ397" s="59"/>
      <c r="AR397" s="59"/>
      <c r="AS397" s="59"/>
      <c r="AT397" s="59"/>
      <c r="AU397" s="59"/>
      <c r="AV397" s="59"/>
      <c r="AW397" s="59"/>
      <c r="AX397" s="59"/>
      <c r="AY397" s="59"/>
      <c r="AZ397" s="59"/>
      <c r="BA397" s="59"/>
      <c r="BB397" s="59"/>
      <c r="BC397" s="59"/>
      <c r="BD397" s="59"/>
      <c r="BE397" s="59"/>
      <c r="BF397" s="59"/>
      <c r="BG397" s="59"/>
      <c r="BH397" s="59"/>
      <c r="BI397" s="59"/>
      <c r="BJ397" s="59"/>
    </row>
    <row r="398" spans="1:62" x14ac:dyDescent="0.2">
      <c r="A398" s="189"/>
      <c r="B398" s="59"/>
      <c r="C398" s="59"/>
      <c r="D398" s="59"/>
      <c r="E398" s="59"/>
      <c r="F398" s="59"/>
      <c r="G398" s="59"/>
      <c r="H398" s="59"/>
      <c r="I398" s="59"/>
      <c r="J398" s="59"/>
      <c r="K398" s="59"/>
      <c r="L398" s="59"/>
      <c r="M398" s="59"/>
      <c r="N398" s="59"/>
      <c r="O398" s="59"/>
      <c r="P398" s="59"/>
      <c r="Q398" s="59"/>
      <c r="R398" s="59"/>
      <c r="S398" s="59"/>
      <c r="T398" s="59"/>
      <c r="U398" s="59"/>
      <c r="V398" s="59"/>
      <c r="W398" s="59"/>
      <c r="X398" s="59"/>
      <c r="Y398" s="59"/>
      <c r="Z398" s="59"/>
      <c r="AA398" s="59"/>
      <c r="AB398" s="59"/>
      <c r="AC398" s="59"/>
      <c r="AD398" s="59"/>
      <c r="AE398" s="59"/>
      <c r="AF398" s="59"/>
      <c r="AG398" s="59"/>
      <c r="AH398" s="59"/>
      <c r="AI398" s="59"/>
      <c r="AJ398" s="59"/>
      <c r="AK398" s="59"/>
      <c r="AL398" s="59"/>
      <c r="AM398" s="59"/>
      <c r="AN398" s="59"/>
      <c r="AO398" s="59"/>
      <c r="AP398" s="59"/>
      <c r="AQ398" s="59"/>
      <c r="AR398" s="59"/>
      <c r="AS398" s="59"/>
      <c r="AT398" s="59"/>
      <c r="AU398" s="59"/>
      <c r="AV398" s="59"/>
      <c r="AW398" s="59"/>
      <c r="AX398" s="59"/>
      <c r="AY398" s="59"/>
      <c r="AZ398" s="59"/>
      <c r="BA398" s="59"/>
      <c r="BB398" s="59"/>
      <c r="BC398" s="59"/>
      <c r="BD398" s="59"/>
      <c r="BE398" s="59"/>
      <c r="BF398" s="59"/>
      <c r="BG398" s="59"/>
      <c r="BH398" s="59"/>
      <c r="BI398" s="59"/>
      <c r="BJ398" s="59"/>
    </row>
    <row r="399" spans="1:62" x14ac:dyDescent="0.2">
      <c r="A399" s="189"/>
      <c r="B399" s="59"/>
      <c r="C399" s="59"/>
      <c r="D399" s="59"/>
      <c r="E399" s="59"/>
      <c r="F399" s="59"/>
      <c r="G399" s="59"/>
      <c r="H399" s="59"/>
      <c r="I399" s="59"/>
      <c r="J399" s="59"/>
      <c r="K399" s="59"/>
      <c r="L399" s="59"/>
      <c r="M399" s="59"/>
      <c r="N399" s="59"/>
      <c r="O399" s="59"/>
      <c r="P399" s="59"/>
      <c r="Q399" s="59"/>
      <c r="R399" s="59"/>
      <c r="S399" s="59"/>
      <c r="T399" s="59"/>
      <c r="U399" s="59"/>
      <c r="V399" s="59"/>
      <c r="W399" s="59"/>
      <c r="X399" s="59"/>
      <c r="Y399" s="59"/>
      <c r="Z399" s="59"/>
      <c r="AA399" s="59"/>
      <c r="AB399" s="59"/>
      <c r="AC399" s="59"/>
      <c r="AD399" s="59"/>
      <c r="AE399" s="59"/>
      <c r="AF399" s="59"/>
      <c r="AG399" s="59"/>
      <c r="AH399" s="59"/>
      <c r="AI399" s="59"/>
      <c r="AJ399" s="59"/>
      <c r="AK399" s="59"/>
      <c r="AL399" s="59"/>
      <c r="AM399" s="59"/>
      <c r="AN399" s="59"/>
      <c r="AO399" s="59"/>
      <c r="AP399" s="59"/>
      <c r="AQ399" s="59"/>
      <c r="AR399" s="59"/>
      <c r="AS399" s="59"/>
      <c r="AT399" s="59"/>
      <c r="AU399" s="59"/>
      <c r="AV399" s="59"/>
      <c r="AW399" s="59"/>
      <c r="AX399" s="59"/>
      <c r="AY399" s="59"/>
      <c r="AZ399" s="59"/>
      <c r="BA399" s="59"/>
      <c r="BB399" s="59"/>
      <c r="BC399" s="59"/>
      <c r="BD399" s="59"/>
      <c r="BE399" s="59"/>
      <c r="BF399" s="59"/>
      <c r="BG399" s="59"/>
      <c r="BH399" s="59"/>
      <c r="BI399" s="59"/>
      <c r="BJ399" s="59"/>
    </row>
    <row r="400" spans="1:62" x14ac:dyDescent="0.2">
      <c r="A400" s="189"/>
      <c r="B400" s="59"/>
      <c r="C400" s="59"/>
      <c r="D400" s="59"/>
      <c r="E400" s="59"/>
      <c r="F400" s="59"/>
      <c r="G400" s="59"/>
      <c r="H400" s="59"/>
      <c r="I400" s="59"/>
      <c r="J400" s="59"/>
      <c r="K400" s="59"/>
      <c r="L400" s="59"/>
      <c r="M400" s="59"/>
      <c r="N400" s="59"/>
      <c r="O400" s="59"/>
      <c r="P400" s="59"/>
      <c r="Q400" s="59"/>
      <c r="R400" s="59"/>
      <c r="S400" s="59"/>
      <c r="T400" s="59"/>
      <c r="U400" s="59"/>
      <c r="V400" s="59"/>
      <c r="W400" s="59"/>
      <c r="X400" s="59"/>
      <c r="Y400" s="59"/>
      <c r="Z400" s="59"/>
      <c r="AA400" s="59"/>
      <c r="AB400" s="59"/>
      <c r="AC400" s="59"/>
      <c r="AD400" s="59"/>
      <c r="AE400" s="59"/>
      <c r="AF400" s="59"/>
      <c r="AG400" s="59"/>
      <c r="AH400" s="59"/>
      <c r="AI400" s="59"/>
      <c r="AJ400" s="59"/>
      <c r="AK400" s="59"/>
      <c r="AL400" s="59"/>
      <c r="AM400" s="59"/>
      <c r="AN400" s="59"/>
      <c r="AO400" s="59"/>
      <c r="AP400" s="59"/>
      <c r="AQ400" s="59"/>
      <c r="AR400" s="59"/>
      <c r="AS400" s="59"/>
      <c r="AT400" s="59"/>
      <c r="AU400" s="59"/>
      <c r="AV400" s="59"/>
      <c r="AW400" s="59"/>
      <c r="AX400" s="59"/>
      <c r="AY400" s="59"/>
      <c r="AZ400" s="59"/>
      <c r="BA400" s="59"/>
      <c r="BB400" s="59"/>
      <c r="BC400" s="59"/>
      <c r="BD400" s="59"/>
      <c r="BE400" s="59"/>
      <c r="BF400" s="59"/>
      <c r="BG400" s="59"/>
      <c r="BH400" s="59"/>
      <c r="BI400" s="59"/>
      <c r="BJ400" s="59"/>
    </row>
    <row r="401" spans="1:62" x14ac:dyDescent="0.2">
      <c r="A401" s="189"/>
      <c r="B401" s="59"/>
      <c r="C401" s="59"/>
      <c r="D401" s="59"/>
      <c r="E401" s="59"/>
      <c r="F401" s="59"/>
      <c r="G401" s="59"/>
      <c r="H401" s="59"/>
      <c r="I401" s="59"/>
      <c r="J401" s="59"/>
      <c r="K401" s="59"/>
      <c r="L401" s="59"/>
      <c r="M401" s="59"/>
      <c r="N401" s="59"/>
      <c r="O401" s="59"/>
      <c r="P401" s="59"/>
      <c r="Q401" s="59"/>
      <c r="R401" s="59"/>
      <c r="S401" s="59"/>
      <c r="T401" s="59"/>
      <c r="U401" s="59"/>
      <c r="V401" s="59"/>
      <c r="W401" s="59"/>
      <c r="X401" s="59"/>
      <c r="Y401" s="59"/>
      <c r="Z401" s="59"/>
      <c r="AA401" s="59"/>
      <c r="AB401" s="59"/>
      <c r="AC401" s="59"/>
      <c r="AD401" s="59"/>
      <c r="AE401" s="59"/>
      <c r="AF401" s="59"/>
      <c r="AG401" s="59"/>
      <c r="AH401" s="59"/>
      <c r="AI401" s="59"/>
      <c r="AJ401" s="59"/>
      <c r="AK401" s="59"/>
      <c r="AL401" s="59"/>
      <c r="AM401" s="59"/>
      <c r="AN401" s="59"/>
      <c r="AO401" s="59"/>
      <c r="AP401" s="59"/>
      <c r="AQ401" s="59"/>
      <c r="AR401" s="59"/>
      <c r="AS401" s="59"/>
      <c r="AT401" s="59"/>
      <c r="AU401" s="59"/>
      <c r="AV401" s="59"/>
      <c r="AW401" s="59"/>
      <c r="AX401" s="59"/>
      <c r="AY401" s="59"/>
      <c r="AZ401" s="59"/>
      <c r="BA401" s="59"/>
      <c r="BB401" s="59"/>
      <c r="BC401" s="59"/>
      <c r="BD401" s="59"/>
      <c r="BE401" s="59"/>
      <c r="BF401" s="59"/>
      <c r="BG401" s="59"/>
      <c r="BH401" s="59"/>
      <c r="BI401" s="59"/>
      <c r="BJ401" s="59"/>
    </row>
    <row r="402" spans="1:62" x14ac:dyDescent="0.2">
      <c r="A402" s="189"/>
      <c r="B402" s="59"/>
      <c r="C402" s="59"/>
      <c r="D402" s="59"/>
      <c r="E402" s="59"/>
      <c r="F402" s="59"/>
      <c r="G402" s="59"/>
      <c r="H402" s="59"/>
      <c r="I402" s="59"/>
      <c r="J402" s="59"/>
      <c r="K402" s="59"/>
      <c r="L402" s="59"/>
      <c r="M402" s="59"/>
      <c r="N402" s="59"/>
      <c r="O402" s="59"/>
      <c r="P402" s="59"/>
      <c r="Q402" s="59"/>
      <c r="R402" s="59"/>
      <c r="S402" s="59"/>
      <c r="T402" s="59"/>
      <c r="U402" s="59"/>
      <c r="V402" s="59"/>
      <c r="W402" s="59"/>
      <c r="X402" s="59"/>
      <c r="Y402" s="59"/>
      <c r="Z402" s="59"/>
      <c r="AA402" s="59"/>
      <c r="AB402" s="59"/>
      <c r="AC402" s="59"/>
      <c r="AD402" s="59"/>
      <c r="AE402" s="59"/>
      <c r="AF402" s="59"/>
      <c r="AG402" s="59"/>
      <c r="AH402" s="59"/>
      <c r="AI402" s="59"/>
      <c r="AJ402" s="59"/>
      <c r="AK402" s="59"/>
      <c r="AL402" s="59"/>
      <c r="AM402" s="59"/>
      <c r="AN402" s="59"/>
      <c r="AO402" s="59"/>
      <c r="AP402" s="59"/>
      <c r="AQ402" s="59"/>
      <c r="AR402" s="59"/>
      <c r="AS402" s="59"/>
      <c r="AT402" s="59"/>
      <c r="AU402" s="59"/>
      <c r="AV402" s="59"/>
      <c r="AW402" s="59"/>
      <c r="AX402" s="59"/>
      <c r="AY402" s="59"/>
      <c r="AZ402" s="59"/>
      <c r="BA402" s="59"/>
      <c r="BB402" s="59"/>
      <c r="BC402" s="59"/>
      <c r="BD402" s="59"/>
      <c r="BE402" s="59"/>
      <c r="BF402" s="59"/>
      <c r="BG402" s="59"/>
      <c r="BH402" s="59"/>
      <c r="BI402" s="59"/>
      <c r="BJ402" s="59"/>
    </row>
    <row r="403" spans="1:62" x14ac:dyDescent="0.2">
      <c r="A403" s="189"/>
      <c r="B403" s="59"/>
      <c r="C403" s="59"/>
      <c r="D403" s="59"/>
      <c r="E403" s="59"/>
      <c r="F403" s="59"/>
      <c r="G403" s="59"/>
      <c r="H403" s="59"/>
      <c r="I403" s="59"/>
      <c r="J403" s="59"/>
      <c r="K403" s="59"/>
      <c r="L403" s="59"/>
      <c r="M403" s="59"/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59"/>
      <c r="Z403" s="59"/>
      <c r="AA403" s="59"/>
      <c r="AB403" s="59"/>
      <c r="AC403" s="59"/>
      <c r="AD403" s="59"/>
      <c r="AE403" s="59"/>
      <c r="AF403" s="59"/>
      <c r="AG403" s="59"/>
      <c r="AH403" s="59"/>
      <c r="AI403" s="59"/>
      <c r="AJ403" s="59"/>
      <c r="AK403" s="59"/>
      <c r="AL403" s="59"/>
      <c r="AM403" s="59"/>
      <c r="AN403" s="59"/>
      <c r="AO403" s="59"/>
      <c r="AP403" s="59"/>
      <c r="AQ403" s="59"/>
      <c r="AR403" s="59"/>
      <c r="AS403" s="59"/>
      <c r="AT403" s="59"/>
      <c r="AU403" s="59"/>
      <c r="AV403" s="59"/>
      <c r="AW403" s="59"/>
      <c r="AX403" s="59"/>
      <c r="AY403" s="59"/>
      <c r="AZ403" s="59"/>
      <c r="BA403" s="59"/>
      <c r="BB403" s="59"/>
      <c r="BC403" s="59"/>
      <c r="BD403" s="59"/>
      <c r="BE403" s="59"/>
      <c r="BF403" s="59"/>
      <c r="BG403" s="59"/>
      <c r="BH403" s="59"/>
      <c r="BI403" s="59"/>
      <c r="BJ403" s="59"/>
    </row>
    <row r="404" spans="1:62" x14ac:dyDescent="0.2">
      <c r="A404" s="189"/>
      <c r="B404" s="59"/>
      <c r="C404" s="59"/>
      <c r="D404" s="59"/>
      <c r="E404" s="59"/>
      <c r="F404" s="59"/>
      <c r="G404" s="59"/>
      <c r="H404" s="59"/>
      <c r="I404" s="59"/>
      <c r="J404" s="59"/>
      <c r="K404" s="59"/>
      <c r="L404" s="59"/>
      <c r="M404" s="59"/>
      <c r="N404" s="59"/>
      <c r="O404" s="59"/>
      <c r="P404" s="59"/>
      <c r="Q404" s="59"/>
      <c r="R404" s="59"/>
      <c r="S404" s="59"/>
      <c r="T404" s="59"/>
      <c r="U404" s="59"/>
      <c r="V404" s="59"/>
      <c r="W404" s="59"/>
      <c r="X404" s="59"/>
      <c r="Y404" s="59"/>
      <c r="Z404" s="59"/>
      <c r="AA404" s="59"/>
      <c r="AB404" s="59"/>
      <c r="AC404" s="59"/>
      <c r="AD404" s="59"/>
      <c r="AE404" s="59"/>
      <c r="AF404" s="59"/>
      <c r="AG404" s="59"/>
      <c r="AH404" s="59"/>
      <c r="AI404" s="59"/>
      <c r="AJ404" s="59"/>
      <c r="AK404" s="59"/>
      <c r="AL404" s="59"/>
      <c r="AM404" s="59"/>
      <c r="AN404" s="59"/>
      <c r="AO404" s="59"/>
      <c r="AP404" s="59"/>
      <c r="AQ404" s="59"/>
      <c r="AR404" s="59"/>
      <c r="AS404" s="59"/>
      <c r="AT404" s="59"/>
      <c r="AU404" s="59"/>
      <c r="AV404" s="59"/>
      <c r="AW404" s="59"/>
      <c r="AX404" s="59"/>
      <c r="AY404" s="59"/>
      <c r="AZ404" s="59"/>
      <c r="BA404" s="59"/>
      <c r="BB404" s="59"/>
      <c r="BC404" s="59"/>
      <c r="BD404" s="59"/>
      <c r="BE404" s="59"/>
      <c r="BF404" s="59"/>
      <c r="BG404" s="59"/>
      <c r="BH404" s="59"/>
      <c r="BI404" s="59"/>
      <c r="BJ404" s="59"/>
    </row>
    <row r="405" spans="1:62" x14ac:dyDescent="0.2">
      <c r="A405" s="189"/>
      <c r="B405" s="59"/>
      <c r="C405" s="59"/>
      <c r="D405" s="59"/>
      <c r="E405" s="59"/>
      <c r="F405" s="59"/>
      <c r="G405" s="59"/>
      <c r="H405" s="59"/>
      <c r="I405" s="59"/>
      <c r="J405" s="59"/>
      <c r="K405" s="59"/>
      <c r="L405" s="59"/>
      <c r="M405" s="59"/>
      <c r="N405" s="59"/>
      <c r="O405" s="59"/>
      <c r="P405" s="59"/>
      <c r="Q405" s="59"/>
      <c r="R405" s="59"/>
      <c r="S405" s="59"/>
      <c r="T405" s="59"/>
      <c r="U405" s="59"/>
      <c r="V405" s="59"/>
      <c r="W405" s="59"/>
      <c r="X405" s="59"/>
      <c r="Y405" s="59"/>
      <c r="Z405" s="59"/>
      <c r="AA405" s="59"/>
      <c r="AB405" s="59"/>
      <c r="AC405" s="59"/>
      <c r="AD405" s="59"/>
      <c r="AE405" s="59"/>
      <c r="AF405" s="59"/>
      <c r="AG405" s="59"/>
      <c r="AH405" s="59"/>
      <c r="AI405" s="59"/>
      <c r="AJ405" s="59"/>
      <c r="AK405" s="59"/>
      <c r="AL405" s="59"/>
      <c r="AM405" s="59"/>
      <c r="AN405" s="59"/>
      <c r="AO405" s="59"/>
      <c r="AP405" s="59"/>
      <c r="AQ405" s="59"/>
      <c r="AR405" s="59"/>
      <c r="AS405" s="59"/>
      <c r="AT405" s="59"/>
      <c r="AU405" s="59"/>
      <c r="AV405" s="59"/>
      <c r="AW405" s="59"/>
      <c r="AX405" s="59"/>
      <c r="AY405" s="59"/>
      <c r="AZ405" s="59"/>
      <c r="BA405" s="59"/>
      <c r="BB405" s="59"/>
      <c r="BC405" s="59"/>
      <c r="BD405" s="59"/>
      <c r="BE405" s="59"/>
      <c r="BF405" s="59"/>
      <c r="BG405" s="59"/>
      <c r="BH405" s="59"/>
      <c r="BI405" s="59"/>
      <c r="BJ405" s="59"/>
    </row>
    <row r="406" spans="1:62" x14ac:dyDescent="0.2">
      <c r="A406" s="189"/>
      <c r="B406" s="59"/>
      <c r="C406" s="59"/>
      <c r="D406" s="59"/>
      <c r="E406" s="59"/>
      <c r="F406" s="59"/>
      <c r="G406" s="59"/>
      <c r="H406" s="59"/>
      <c r="I406" s="59"/>
      <c r="J406" s="59"/>
      <c r="K406" s="59"/>
      <c r="L406" s="59"/>
      <c r="M406" s="59"/>
      <c r="N406" s="59"/>
      <c r="O406" s="59"/>
      <c r="P406" s="59"/>
      <c r="Q406" s="59"/>
      <c r="R406" s="59"/>
      <c r="S406" s="59"/>
      <c r="T406" s="59"/>
      <c r="U406" s="59"/>
      <c r="V406" s="59"/>
      <c r="W406" s="59"/>
      <c r="X406" s="59"/>
      <c r="Y406" s="59"/>
      <c r="Z406" s="59"/>
      <c r="AA406" s="59"/>
      <c r="AB406" s="59"/>
      <c r="AC406" s="59"/>
      <c r="AD406" s="59"/>
      <c r="AE406" s="59"/>
      <c r="AF406" s="59"/>
      <c r="AG406" s="59"/>
      <c r="AH406" s="59"/>
      <c r="AI406" s="59"/>
      <c r="AJ406" s="59"/>
      <c r="AK406" s="59"/>
      <c r="AL406" s="59"/>
      <c r="AM406" s="59"/>
      <c r="AN406" s="59"/>
      <c r="AO406" s="59"/>
      <c r="AP406" s="59"/>
      <c r="AQ406" s="59"/>
      <c r="AR406" s="59"/>
      <c r="AS406" s="59"/>
      <c r="AT406" s="59"/>
      <c r="AU406" s="59"/>
      <c r="AV406" s="59"/>
      <c r="AW406" s="59"/>
      <c r="AX406" s="59"/>
      <c r="AY406" s="59"/>
      <c r="AZ406" s="59"/>
      <c r="BA406" s="59"/>
      <c r="BB406" s="59"/>
      <c r="BC406" s="59"/>
      <c r="BD406" s="59"/>
      <c r="BE406" s="59"/>
      <c r="BF406" s="59"/>
      <c r="BG406" s="59"/>
      <c r="BH406" s="59"/>
      <c r="BI406" s="59"/>
      <c r="BJ406" s="59"/>
    </row>
    <row r="407" spans="1:62" x14ac:dyDescent="0.2">
      <c r="A407" s="189"/>
      <c r="B407" s="59"/>
      <c r="C407" s="59"/>
      <c r="D407" s="59"/>
      <c r="E407" s="59"/>
      <c r="F407" s="59"/>
      <c r="G407" s="59"/>
      <c r="H407" s="59"/>
      <c r="I407" s="59"/>
      <c r="J407" s="59"/>
      <c r="K407" s="59"/>
      <c r="L407" s="59"/>
      <c r="M407" s="59"/>
      <c r="N407" s="59"/>
      <c r="O407" s="59"/>
      <c r="P407" s="59"/>
      <c r="Q407" s="59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  <c r="AE407" s="59"/>
      <c r="AF407" s="59"/>
      <c r="AG407" s="59"/>
      <c r="AH407" s="59"/>
      <c r="AI407" s="59"/>
      <c r="AJ407" s="59"/>
      <c r="AK407" s="59"/>
      <c r="AL407" s="59"/>
      <c r="AM407" s="59"/>
      <c r="AN407" s="59"/>
      <c r="AO407" s="59"/>
      <c r="AP407" s="59"/>
      <c r="AQ407" s="59"/>
      <c r="AR407" s="59"/>
      <c r="AS407" s="59"/>
      <c r="AT407" s="59"/>
      <c r="AU407" s="59"/>
      <c r="AV407" s="59"/>
      <c r="AW407" s="59"/>
      <c r="AX407" s="59"/>
      <c r="AY407" s="59"/>
      <c r="AZ407" s="59"/>
      <c r="BA407" s="59"/>
      <c r="BB407" s="59"/>
      <c r="BC407" s="59"/>
      <c r="BD407" s="59"/>
      <c r="BE407" s="59"/>
      <c r="BF407" s="59"/>
      <c r="BG407" s="59"/>
      <c r="BH407" s="59"/>
      <c r="BI407" s="59"/>
      <c r="BJ407" s="59"/>
    </row>
    <row r="408" spans="1:62" x14ac:dyDescent="0.2">
      <c r="A408" s="189"/>
      <c r="B408" s="59"/>
      <c r="C408" s="59"/>
      <c r="D408" s="59"/>
      <c r="E408" s="59"/>
      <c r="F408" s="59"/>
      <c r="G408" s="59"/>
      <c r="H408" s="59"/>
      <c r="I408" s="59"/>
      <c r="J408" s="59"/>
      <c r="K408" s="59"/>
      <c r="L408" s="59"/>
      <c r="M408" s="59"/>
      <c r="N408" s="59"/>
      <c r="O408" s="59"/>
      <c r="P408" s="59"/>
      <c r="Q408" s="59"/>
      <c r="R408" s="59"/>
      <c r="S408" s="59"/>
      <c r="T408" s="59"/>
      <c r="U408" s="59"/>
      <c r="V408" s="59"/>
      <c r="W408" s="59"/>
      <c r="X408" s="59"/>
      <c r="Y408" s="59"/>
      <c r="Z408" s="59"/>
      <c r="AA408" s="59"/>
      <c r="AB408" s="59"/>
      <c r="AC408" s="59"/>
      <c r="AD408" s="59"/>
      <c r="AE408" s="59"/>
      <c r="AF408" s="59"/>
      <c r="AG408" s="59"/>
      <c r="AH408" s="59"/>
      <c r="AI408" s="59"/>
      <c r="AJ408" s="59"/>
      <c r="AK408" s="59"/>
      <c r="AL408" s="59"/>
      <c r="AM408" s="59"/>
      <c r="AN408" s="59"/>
      <c r="AO408" s="59"/>
      <c r="AP408" s="59"/>
      <c r="AQ408" s="59"/>
      <c r="AR408" s="59"/>
      <c r="AS408" s="59"/>
      <c r="AT408" s="59"/>
      <c r="AU408" s="59"/>
      <c r="AV408" s="59"/>
      <c r="AW408" s="59"/>
      <c r="AX408" s="59"/>
      <c r="AY408" s="59"/>
      <c r="AZ408" s="59"/>
      <c r="BA408" s="59"/>
      <c r="BB408" s="59"/>
      <c r="BC408" s="59"/>
      <c r="BD408" s="59"/>
      <c r="BE408" s="59"/>
      <c r="BF408" s="59"/>
      <c r="BG408" s="59"/>
      <c r="BH408" s="59"/>
      <c r="BI408" s="59"/>
      <c r="BJ408" s="59"/>
    </row>
    <row r="409" spans="1:62" x14ac:dyDescent="0.2">
      <c r="A409" s="189"/>
      <c r="B409" s="59"/>
      <c r="C409" s="59"/>
      <c r="D409" s="59"/>
      <c r="E409" s="59"/>
      <c r="F409" s="59"/>
      <c r="G409" s="59"/>
      <c r="H409" s="59"/>
      <c r="I409" s="59"/>
      <c r="J409" s="59"/>
      <c r="K409" s="59"/>
      <c r="L409" s="59"/>
      <c r="M409" s="59"/>
      <c r="N409" s="59"/>
      <c r="O409" s="59"/>
      <c r="P409" s="59"/>
      <c r="Q409" s="59"/>
      <c r="R409" s="59"/>
      <c r="S409" s="59"/>
      <c r="T409" s="59"/>
      <c r="U409" s="59"/>
      <c r="V409" s="59"/>
      <c r="W409" s="59"/>
      <c r="X409" s="59"/>
      <c r="Y409" s="59"/>
      <c r="Z409" s="59"/>
      <c r="AA409" s="59"/>
      <c r="AB409" s="59"/>
      <c r="AC409" s="59"/>
      <c r="AD409" s="59"/>
      <c r="AE409" s="59"/>
      <c r="AF409" s="59"/>
      <c r="AG409" s="59"/>
      <c r="AH409" s="59"/>
      <c r="AI409" s="59"/>
      <c r="AJ409" s="59"/>
      <c r="AK409" s="59"/>
      <c r="AL409" s="59"/>
      <c r="AM409" s="59"/>
      <c r="AN409" s="59"/>
      <c r="AO409" s="59"/>
      <c r="AP409" s="59"/>
      <c r="AQ409" s="59"/>
      <c r="AR409" s="59"/>
      <c r="AS409" s="59"/>
      <c r="AT409" s="59"/>
      <c r="AU409" s="59"/>
      <c r="AV409" s="59"/>
      <c r="AW409" s="59"/>
      <c r="AX409" s="59"/>
      <c r="AY409" s="59"/>
      <c r="AZ409" s="59"/>
      <c r="BA409" s="59"/>
      <c r="BB409" s="59"/>
      <c r="BC409" s="59"/>
      <c r="BD409" s="59"/>
      <c r="BE409" s="59"/>
      <c r="BF409" s="59"/>
      <c r="BG409" s="59"/>
      <c r="BH409" s="59"/>
      <c r="BI409" s="59"/>
      <c r="BJ409" s="59"/>
    </row>
    <row r="410" spans="1:62" x14ac:dyDescent="0.2">
      <c r="A410" s="189"/>
      <c r="B410" s="59"/>
      <c r="C410" s="59"/>
      <c r="D410" s="59"/>
      <c r="E410" s="59"/>
      <c r="F410" s="59"/>
      <c r="G410" s="59"/>
      <c r="H410" s="59"/>
      <c r="I410" s="59"/>
      <c r="J410" s="59"/>
      <c r="K410" s="59"/>
      <c r="L410" s="59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  <c r="AA410" s="59"/>
      <c r="AB410" s="59"/>
      <c r="AC410" s="59"/>
      <c r="AD410" s="59"/>
      <c r="AE410" s="59"/>
      <c r="AF410" s="59"/>
      <c r="AG410" s="59"/>
      <c r="AH410" s="59"/>
      <c r="AI410" s="59"/>
      <c r="AJ410" s="59"/>
      <c r="AK410" s="59"/>
      <c r="AL410" s="59"/>
      <c r="AM410" s="59"/>
      <c r="AN410" s="59"/>
      <c r="AO410" s="59"/>
      <c r="AP410" s="59"/>
      <c r="AQ410" s="59"/>
      <c r="AR410" s="59"/>
      <c r="AS410" s="59"/>
      <c r="AT410" s="59"/>
      <c r="AU410" s="59"/>
      <c r="AV410" s="59"/>
      <c r="AW410" s="59"/>
      <c r="AX410" s="59"/>
      <c r="AY410" s="59"/>
      <c r="AZ410" s="59"/>
      <c r="BA410" s="59"/>
      <c r="BB410" s="59"/>
      <c r="BC410" s="59"/>
      <c r="BD410" s="59"/>
      <c r="BE410" s="59"/>
      <c r="BF410" s="59"/>
      <c r="BG410" s="59"/>
      <c r="BH410" s="59"/>
      <c r="BI410" s="59"/>
      <c r="BJ410" s="59"/>
    </row>
    <row r="411" spans="1:62" x14ac:dyDescent="0.2">
      <c r="A411" s="189"/>
      <c r="B411" s="59"/>
      <c r="C411" s="59"/>
      <c r="D411" s="59"/>
      <c r="E411" s="59"/>
      <c r="F411" s="59"/>
      <c r="G411" s="59"/>
      <c r="H411" s="59"/>
      <c r="I411" s="59"/>
      <c r="J411" s="59"/>
      <c r="K411" s="59"/>
      <c r="L411" s="59"/>
      <c r="M411" s="59"/>
      <c r="N411" s="59"/>
      <c r="O411" s="59"/>
      <c r="P411" s="59"/>
      <c r="Q411" s="59"/>
      <c r="R411" s="59"/>
      <c r="S411" s="59"/>
      <c r="T411" s="59"/>
      <c r="U411" s="59"/>
      <c r="V411" s="59"/>
      <c r="W411" s="59"/>
      <c r="X411" s="59"/>
      <c r="Y411" s="59"/>
      <c r="Z411" s="59"/>
      <c r="AA411" s="59"/>
      <c r="AB411" s="59"/>
      <c r="AC411" s="59"/>
      <c r="AD411" s="59"/>
      <c r="AE411" s="59"/>
      <c r="AF411" s="59"/>
      <c r="AG411" s="59"/>
      <c r="AH411" s="59"/>
      <c r="AI411" s="59"/>
      <c r="AJ411" s="59"/>
      <c r="AK411" s="59"/>
      <c r="AL411" s="59"/>
      <c r="AM411" s="59"/>
      <c r="AN411" s="59"/>
      <c r="AO411" s="59"/>
      <c r="AP411" s="59"/>
      <c r="AQ411" s="59"/>
      <c r="AR411" s="59"/>
      <c r="AS411" s="59"/>
      <c r="AT411" s="59"/>
      <c r="AU411" s="59"/>
      <c r="AV411" s="59"/>
      <c r="AW411" s="59"/>
      <c r="AX411" s="59"/>
      <c r="AY411" s="59"/>
      <c r="AZ411" s="59"/>
      <c r="BA411" s="59"/>
      <c r="BB411" s="59"/>
      <c r="BC411" s="59"/>
      <c r="BD411" s="59"/>
      <c r="BE411" s="59"/>
      <c r="BF411" s="59"/>
      <c r="BG411" s="59"/>
      <c r="BH411" s="59"/>
      <c r="BI411" s="59"/>
      <c r="BJ411" s="59"/>
    </row>
    <row r="412" spans="1:62" x14ac:dyDescent="0.2">
      <c r="A412" s="189"/>
      <c r="B412" s="59"/>
      <c r="C412" s="59"/>
      <c r="D412" s="59"/>
      <c r="E412" s="59"/>
      <c r="F412" s="59"/>
      <c r="G412" s="59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59"/>
      <c r="S412" s="59"/>
      <c r="T412" s="59"/>
      <c r="U412" s="59"/>
      <c r="V412" s="59"/>
      <c r="W412" s="59"/>
      <c r="X412" s="59"/>
      <c r="Y412" s="59"/>
      <c r="Z412" s="59"/>
      <c r="AA412" s="59"/>
      <c r="AB412" s="59"/>
      <c r="AC412" s="59"/>
      <c r="AD412" s="59"/>
      <c r="AE412" s="59"/>
      <c r="AF412" s="59"/>
      <c r="AG412" s="59"/>
      <c r="AH412" s="59"/>
      <c r="AI412" s="59"/>
      <c r="AJ412" s="59"/>
      <c r="AK412" s="59"/>
      <c r="AL412" s="59"/>
      <c r="AM412" s="59"/>
      <c r="AN412" s="59"/>
      <c r="AO412" s="59"/>
      <c r="AP412" s="59"/>
      <c r="AQ412" s="59"/>
      <c r="AR412" s="59"/>
      <c r="AS412" s="59"/>
      <c r="AT412" s="59"/>
      <c r="AU412" s="59"/>
      <c r="AV412" s="59"/>
      <c r="AW412" s="59"/>
      <c r="AX412" s="59"/>
      <c r="AY412" s="59"/>
      <c r="AZ412" s="59"/>
      <c r="BA412" s="59"/>
      <c r="BB412" s="59"/>
      <c r="BC412" s="59"/>
      <c r="BD412" s="59"/>
      <c r="BE412" s="59"/>
      <c r="BF412" s="59"/>
      <c r="BG412" s="59"/>
      <c r="BH412" s="59"/>
      <c r="BI412" s="59"/>
      <c r="BJ412" s="59"/>
    </row>
    <row r="413" spans="1:62" x14ac:dyDescent="0.2">
      <c r="A413" s="189"/>
      <c r="B413" s="59"/>
      <c r="C413" s="59"/>
      <c r="D413" s="59"/>
      <c r="E413" s="59"/>
      <c r="F413" s="59"/>
      <c r="G413" s="59"/>
      <c r="H413" s="59"/>
      <c r="I413" s="59"/>
      <c r="J413" s="59"/>
      <c r="K413" s="59"/>
      <c r="L413" s="59"/>
      <c r="M413" s="59"/>
      <c r="N413" s="59"/>
      <c r="O413" s="59"/>
      <c r="P413" s="59"/>
      <c r="Q413" s="59"/>
      <c r="R413" s="59"/>
      <c r="S413" s="59"/>
      <c r="T413" s="59"/>
      <c r="U413" s="59"/>
      <c r="V413" s="59"/>
      <c r="W413" s="59"/>
      <c r="X413" s="59"/>
      <c r="Y413" s="59"/>
      <c r="Z413" s="59"/>
      <c r="AA413" s="59"/>
      <c r="AB413" s="59"/>
      <c r="AC413" s="59"/>
      <c r="AD413" s="59"/>
      <c r="AE413" s="59"/>
      <c r="AF413" s="59"/>
      <c r="AG413" s="59"/>
      <c r="AH413" s="59"/>
      <c r="AI413" s="59"/>
      <c r="AJ413" s="59"/>
      <c r="AK413" s="59"/>
      <c r="AL413" s="59"/>
      <c r="AM413" s="59"/>
      <c r="AN413" s="59"/>
      <c r="AO413" s="59"/>
      <c r="AP413" s="59"/>
      <c r="AQ413" s="59"/>
      <c r="AR413" s="59"/>
      <c r="AS413" s="59"/>
      <c r="AT413" s="59"/>
      <c r="AU413" s="59"/>
      <c r="AV413" s="59"/>
      <c r="AW413" s="59"/>
      <c r="AX413" s="59"/>
      <c r="AY413" s="59"/>
      <c r="AZ413" s="59"/>
      <c r="BA413" s="59"/>
      <c r="BB413" s="59"/>
      <c r="BC413" s="59"/>
      <c r="BD413" s="59"/>
      <c r="BE413" s="59"/>
      <c r="BF413" s="59"/>
      <c r="BG413" s="59"/>
      <c r="BH413" s="59"/>
      <c r="BI413" s="59"/>
      <c r="BJ413" s="59"/>
    </row>
    <row r="414" spans="1:62" x14ac:dyDescent="0.2">
      <c r="A414" s="189"/>
      <c r="B414" s="59"/>
      <c r="C414" s="59"/>
      <c r="D414" s="59"/>
      <c r="E414" s="59"/>
      <c r="F414" s="59"/>
      <c r="G414" s="59"/>
      <c r="H414" s="59"/>
      <c r="I414" s="59"/>
      <c r="J414" s="59"/>
      <c r="K414" s="59"/>
      <c r="L414" s="59"/>
      <c r="M414" s="59"/>
      <c r="N414" s="59"/>
      <c r="O414" s="59"/>
      <c r="P414" s="59"/>
      <c r="Q414" s="59"/>
      <c r="R414" s="59"/>
      <c r="S414" s="59"/>
      <c r="T414" s="59"/>
      <c r="U414" s="59"/>
      <c r="V414" s="59"/>
      <c r="W414" s="59"/>
      <c r="X414" s="59"/>
      <c r="Y414" s="59"/>
      <c r="Z414" s="59"/>
      <c r="AA414" s="59"/>
      <c r="AB414" s="59"/>
      <c r="AC414" s="59"/>
      <c r="AD414" s="59"/>
      <c r="AE414" s="59"/>
      <c r="AF414" s="59"/>
      <c r="AG414" s="59"/>
      <c r="AH414" s="59"/>
      <c r="AI414" s="59"/>
      <c r="AJ414" s="59"/>
      <c r="AK414" s="59"/>
      <c r="AL414" s="59"/>
      <c r="AM414" s="59"/>
      <c r="AN414" s="59"/>
      <c r="AO414" s="59"/>
      <c r="AP414" s="59"/>
      <c r="AQ414" s="59"/>
      <c r="AR414" s="59"/>
      <c r="AS414" s="59"/>
      <c r="AT414" s="59"/>
      <c r="AU414" s="59"/>
      <c r="AV414" s="59"/>
      <c r="AW414" s="59"/>
      <c r="AX414" s="59"/>
      <c r="AY414" s="59"/>
      <c r="AZ414" s="59"/>
      <c r="BA414" s="59"/>
      <c r="BB414" s="59"/>
      <c r="BC414" s="59"/>
      <c r="BD414" s="59"/>
      <c r="BE414" s="59"/>
      <c r="BF414" s="59"/>
      <c r="BG414" s="59"/>
      <c r="BH414" s="59"/>
      <c r="BI414" s="59"/>
      <c r="BJ414" s="59"/>
    </row>
    <row r="415" spans="1:62" x14ac:dyDescent="0.2">
      <c r="A415" s="189"/>
      <c r="B415" s="59"/>
      <c r="C415" s="59"/>
      <c r="D415" s="59"/>
      <c r="E415" s="59"/>
      <c r="F415" s="59"/>
      <c r="G415" s="59"/>
      <c r="H415" s="59"/>
      <c r="I415" s="59"/>
      <c r="J415" s="59"/>
      <c r="K415" s="59"/>
      <c r="L415" s="59"/>
      <c r="M415" s="59"/>
      <c r="N415" s="59"/>
      <c r="O415" s="59"/>
      <c r="P415" s="59"/>
      <c r="Q415" s="59"/>
      <c r="R415" s="59"/>
      <c r="S415" s="59"/>
      <c r="T415" s="59"/>
      <c r="U415" s="59"/>
      <c r="V415" s="59"/>
      <c r="W415" s="59"/>
      <c r="X415" s="59"/>
      <c r="Y415" s="59"/>
      <c r="Z415" s="59"/>
      <c r="AA415" s="59"/>
      <c r="AB415" s="59"/>
      <c r="AC415" s="59"/>
      <c r="AD415" s="59"/>
      <c r="AE415" s="59"/>
      <c r="AF415" s="59"/>
      <c r="AG415" s="59"/>
      <c r="AH415" s="59"/>
      <c r="AI415" s="59"/>
      <c r="AJ415" s="59"/>
      <c r="AK415" s="59"/>
      <c r="AL415" s="59"/>
      <c r="AM415" s="59"/>
      <c r="AN415" s="59"/>
      <c r="AO415" s="59"/>
      <c r="AP415" s="59"/>
      <c r="AQ415" s="59"/>
      <c r="AR415" s="59"/>
      <c r="AS415" s="59"/>
      <c r="AT415" s="59"/>
      <c r="AU415" s="59"/>
      <c r="AV415" s="59"/>
      <c r="AW415" s="59"/>
      <c r="AX415" s="59"/>
      <c r="AY415" s="59"/>
      <c r="AZ415" s="59"/>
      <c r="BA415" s="59"/>
      <c r="BB415" s="59"/>
      <c r="BC415" s="59"/>
      <c r="BD415" s="59"/>
      <c r="BE415" s="59"/>
      <c r="BF415" s="59"/>
      <c r="BG415" s="59"/>
      <c r="BH415" s="59"/>
      <c r="BI415" s="59"/>
      <c r="BJ415" s="59"/>
    </row>
    <row r="416" spans="1:62" x14ac:dyDescent="0.2">
      <c r="A416" s="189"/>
      <c r="B416" s="59"/>
      <c r="C416" s="59"/>
      <c r="D416" s="59"/>
      <c r="E416" s="59"/>
      <c r="F416" s="59"/>
      <c r="G416" s="59"/>
      <c r="H416" s="59"/>
      <c r="I416" s="59"/>
      <c r="J416" s="59"/>
      <c r="K416" s="59"/>
      <c r="L416" s="59"/>
      <c r="M416" s="59"/>
      <c r="N416" s="59"/>
      <c r="O416" s="59"/>
      <c r="P416" s="59"/>
      <c r="Q416" s="59"/>
      <c r="R416" s="59"/>
      <c r="S416" s="59"/>
      <c r="T416" s="59"/>
      <c r="U416" s="59"/>
      <c r="V416" s="59"/>
      <c r="W416" s="59"/>
      <c r="X416" s="59"/>
      <c r="Y416" s="59"/>
      <c r="Z416" s="59"/>
      <c r="AA416" s="59"/>
      <c r="AB416" s="59"/>
      <c r="AC416" s="59"/>
      <c r="AD416" s="59"/>
      <c r="AE416" s="59"/>
      <c r="AF416" s="59"/>
      <c r="AG416" s="59"/>
      <c r="AH416" s="59"/>
      <c r="AI416" s="59"/>
      <c r="AJ416" s="59"/>
      <c r="AK416" s="59"/>
      <c r="AL416" s="59"/>
      <c r="AM416" s="59"/>
      <c r="AN416" s="59"/>
      <c r="AO416" s="59"/>
      <c r="AP416" s="59"/>
      <c r="AQ416" s="59"/>
      <c r="AR416" s="59"/>
      <c r="AS416" s="59"/>
      <c r="AT416" s="59"/>
      <c r="AU416" s="59"/>
      <c r="AV416" s="59"/>
      <c r="AW416" s="59"/>
      <c r="AX416" s="59"/>
      <c r="AY416" s="59"/>
      <c r="AZ416" s="59"/>
      <c r="BA416" s="59"/>
      <c r="BB416" s="59"/>
      <c r="BC416" s="59"/>
      <c r="BD416" s="59"/>
      <c r="BE416" s="59"/>
      <c r="BF416" s="59"/>
      <c r="BG416" s="59"/>
      <c r="BH416" s="59"/>
      <c r="BI416" s="59"/>
      <c r="BJ416" s="59"/>
    </row>
    <row r="417" spans="1:62" x14ac:dyDescent="0.2">
      <c r="A417" s="189"/>
      <c r="B417" s="59"/>
      <c r="C417" s="59"/>
      <c r="D417" s="59"/>
      <c r="E417" s="59"/>
      <c r="F417" s="59"/>
      <c r="G417" s="59"/>
      <c r="H417" s="59"/>
      <c r="I417" s="59"/>
      <c r="J417" s="59"/>
      <c r="K417" s="59"/>
      <c r="L417" s="59"/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  <c r="AA417" s="59"/>
      <c r="AB417" s="59"/>
      <c r="AC417" s="59"/>
      <c r="AD417" s="59"/>
      <c r="AE417" s="59"/>
      <c r="AF417" s="59"/>
      <c r="AG417" s="59"/>
      <c r="AH417" s="59"/>
      <c r="AI417" s="59"/>
      <c r="AJ417" s="59"/>
      <c r="AK417" s="59"/>
      <c r="AL417" s="59"/>
      <c r="AM417" s="59"/>
      <c r="AN417" s="59"/>
      <c r="AO417" s="59"/>
      <c r="AP417" s="59"/>
      <c r="AQ417" s="59"/>
      <c r="AR417" s="59"/>
      <c r="AS417" s="59"/>
      <c r="AT417" s="59"/>
      <c r="AU417" s="59"/>
      <c r="AV417" s="59"/>
      <c r="AW417" s="59"/>
      <c r="AX417" s="59"/>
      <c r="AY417" s="59"/>
      <c r="AZ417" s="59"/>
      <c r="BA417" s="59"/>
      <c r="BB417" s="59"/>
      <c r="BC417" s="59"/>
      <c r="BD417" s="59"/>
      <c r="BE417" s="59"/>
      <c r="BF417" s="59"/>
      <c r="BG417" s="59"/>
      <c r="BH417" s="59"/>
      <c r="BI417" s="59"/>
      <c r="BJ417" s="59"/>
    </row>
    <row r="418" spans="1:62" x14ac:dyDescent="0.2">
      <c r="A418" s="189"/>
      <c r="B418" s="59"/>
      <c r="C418" s="59"/>
      <c r="D418" s="59"/>
      <c r="E418" s="59"/>
      <c r="F418" s="59"/>
      <c r="G418" s="59"/>
      <c r="H418" s="59"/>
      <c r="I418" s="59"/>
      <c r="J418" s="59"/>
      <c r="K418" s="59"/>
      <c r="L418" s="59"/>
      <c r="M418" s="59"/>
      <c r="N418" s="59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  <c r="AB418" s="59"/>
      <c r="AC418" s="59"/>
      <c r="AD418" s="59"/>
      <c r="AE418" s="59"/>
      <c r="AF418" s="59"/>
      <c r="AG418" s="59"/>
      <c r="AH418" s="59"/>
      <c r="AI418" s="59"/>
      <c r="AJ418" s="59"/>
      <c r="AK418" s="59"/>
      <c r="AL418" s="59"/>
      <c r="AM418" s="59"/>
      <c r="AN418" s="59"/>
      <c r="AO418" s="59"/>
      <c r="AP418" s="59"/>
      <c r="AQ418" s="59"/>
      <c r="AR418" s="59"/>
      <c r="AS418" s="59"/>
      <c r="AT418" s="59"/>
      <c r="AU418" s="59"/>
      <c r="AV418" s="59"/>
      <c r="AW418" s="59"/>
      <c r="AX418" s="59"/>
      <c r="AY418" s="59"/>
      <c r="AZ418" s="59"/>
      <c r="BA418" s="59"/>
      <c r="BB418" s="59"/>
      <c r="BC418" s="59"/>
      <c r="BD418" s="59"/>
      <c r="BE418" s="59"/>
      <c r="BF418" s="59"/>
      <c r="BG418" s="59"/>
      <c r="BH418" s="59"/>
      <c r="BI418" s="59"/>
      <c r="BJ418" s="59"/>
    </row>
    <row r="419" spans="1:62" x14ac:dyDescent="0.2">
      <c r="A419" s="189"/>
      <c r="B419" s="59"/>
      <c r="C419" s="59"/>
      <c r="D419" s="59"/>
      <c r="E419" s="59"/>
      <c r="F419" s="59"/>
      <c r="G419" s="59"/>
      <c r="H419" s="59"/>
      <c r="I419" s="59"/>
      <c r="J419" s="59"/>
      <c r="K419" s="59"/>
      <c r="L419" s="59"/>
      <c r="M419" s="59"/>
      <c r="N419" s="59"/>
      <c r="O419" s="59"/>
      <c r="P419" s="59"/>
      <c r="Q419" s="59"/>
      <c r="R419" s="59"/>
      <c r="S419" s="59"/>
      <c r="T419" s="59"/>
      <c r="U419" s="59"/>
      <c r="V419" s="59"/>
      <c r="W419" s="59"/>
      <c r="X419" s="59"/>
      <c r="Y419" s="59"/>
      <c r="Z419" s="59"/>
      <c r="AA419" s="59"/>
      <c r="AB419" s="59"/>
      <c r="AC419" s="59"/>
      <c r="AD419" s="59"/>
      <c r="AE419" s="59"/>
      <c r="AF419" s="59"/>
      <c r="AG419" s="59"/>
      <c r="AH419" s="59"/>
      <c r="AI419" s="59"/>
      <c r="AJ419" s="59"/>
      <c r="AK419" s="59"/>
      <c r="AL419" s="59"/>
      <c r="AM419" s="59"/>
      <c r="AN419" s="59"/>
      <c r="AO419" s="59"/>
      <c r="AP419" s="59"/>
      <c r="AQ419" s="59"/>
      <c r="AR419" s="59"/>
      <c r="AS419" s="59"/>
      <c r="AT419" s="59"/>
      <c r="AU419" s="59"/>
      <c r="AV419" s="59"/>
      <c r="AW419" s="59"/>
      <c r="AX419" s="59"/>
      <c r="AY419" s="59"/>
      <c r="AZ419" s="59"/>
      <c r="BA419" s="59"/>
      <c r="BB419" s="59"/>
      <c r="BC419" s="59"/>
      <c r="BD419" s="59"/>
      <c r="BE419" s="59"/>
      <c r="BF419" s="59"/>
      <c r="BG419" s="59"/>
      <c r="BH419" s="59"/>
      <c r="BI419" s="59"/>
      <c r="BJ419" s="59"/>
    </row>
    <row r="420" spans="1:62" x14ac:dyDescent="0.2">
      <c r="A420" s="189"/>
      <c r="B420" s="59"/>
      <c r="C420" s="59"/>
      <c r="D420" s="59"/>
      <c r="E420" s="59"/>
      <c r="F420" s="59"/>
      <c r="G420" s="59"/>
      <c r="H420" s="59"/>
      <c r="I420" s="59"/>
      <c r="J420" s="59"/>
      <c r="K420" s="59"/>
      <c r="L420" s="59"/>
      <c r="M420" s="59"/>
      <c r="N420" s="59"/>
      <c r="O420" s="59"/>
      <c r="P420" s="59"/>
      <c r="Q420" s="59"/>
      <c r="R420" s="59"/>
      <c r="S420" s="59"/>
      <c r="T420" s="59"/>
      <c r="U420" s="59"/>
      <c r="V420" s="59"/>
      <c r="W420" s="59"/>
      <c r="X420" s="59"/>
      <c r="Y420" s="59"/>
      <c r="Z420" s="59"/>
      <c r="AA420" s="59"/>
      <c r="AB420" s="59"/>
      <c r="AC420" s="59"/>
      <c r="AD420" s="59"/>
      <c r="AE420" s="59"/>
      <c r="AF420" s="59"/>
      <c r="AG420" s="59"/>
      <c r="AH420" s="59"/>
      <c r="AI420" s="59"/>
      <c r="AJ420" s="59"/>
      <c r="AK420" s="59"/>
      <c r="AL420" s="59"/>
      <c r="AM420" s="59"/>
      <c r="AN420" s="59"/>
      <c r="AO420" s="59"/>
      <c r="AP420" s="59"/>
      <c r="AQ420" s="59"/>
      <c r="AR420" s="59"/>
      <c r="AS420" s="59"/>
      <c r="AT420" s="59"/>
      <c r="AU420" s="59"/>
      <c r="AV420" s="59"/>
      <c r="AW420" s="59"/>
      <c r="AX420" s="59"/>
      <c r="AY420" s="59"/>
      <c r="AZ420" s="59"/>
      <c r="BA420" s="59"/>
      <c r="BB420" s="59"/>
      <c r="BC420" s="59"/>
      <c r="BD420" s="59"/>
      <c r="BE420" s="59"/>
      <c r="BF420" s="59"/>
      <c r="BG420" s="59"/>
      <c r="BH420" s="59"/>
      <c r="BI420" s="59"/>
      <c r="BJ420" s="59"/>
    </row>
    <row r="421" spans="1:62" x14ac:dyDescent="0.2">
      <c r="A421" s="189"/>
      <c r="B421" s="59"/>
      <c r="C421" s="59"/>
      <c r="D421" s="59"/>
      <c r="E421" s="59"/>
      <c r="F421" s="59"/>
      <c r="G421" s="59"/>
      <c r="H421" s="59"/>
      <c r="I421" s="59"/>
      <c r="J421" s="59"/>
      <c r="K421" s="59"/>
      <c r="L421" s="59"/>
      <c r="M421" s="59"/>
      <c r="N421" s="59"/>
      <c r="O421" s="59"/>
      <c r="P421" s="59"/>
      <c r="Q421" s="59"/>
      <c r="R421" s="59"/>
      <c r="S421" s="59"/>
      <c r="T421" s="59"/>
      <c r="U421" s="59"/>
      <c r="V421" s="59"/>
      <c r="W421" s="59"/>
      <c r="X421" s="59"/>
      <c r="Y421" s="59"/>
      <c r="Z421" s="59"/>
      <c r="AA421" s="59"/>
      <c r="AB421" s="59"/>
      <c r="AC421" s="59"/>
      <c r="AD421" s="59"/>
      <c r="AE421" s="59"/>
      <c r="AF421" s="59"/>
      <c r="AG421" s="59"/>
      <c r="AH421" s="59"/>
      <c r="AI421" s="59"/>
      <c r="AJ421" s="59"/>
      <c r="AK421" s="59"/>
      <c r="AL421" s="59"/>
      <c r="AM421" s="59"/>
      <c r="AN421" s="59"/>
      <c r="AO421" s="59"/>
      <c r="AP421" s="59"/>
      <c r="AQ421" s="59"/>
      <c r="AR421" s="59"/>
      <c r="AS421" s="59"/>
      <c r="AT421" s="59"/>
      <c r="AU421" s="59"/>
      <c r="AV421" s="59"/>
      <c r="AW421" s="59"/>
      <c r="AX421" s="59"/>
      <c r="AY421" s="59"/>
      <c r="AZ421" s="59"/>
      <c r="BA421" s="59"/>
      <c r="BB421" s="59"/>
      <c r="BC421" s="59"/>
      <c r="BD421" s="59"/>
      <c r="BE421" s="59"/>
      <c r="BF421" s="59"/>
      <c r="BG421" s="59"/>
      <c r="BH421" s="59"/>
      <c r="BI421" s="59"/>
      <c r="BJ421" s="59"/>
    </row>
    <row r="422" spans="1:62" x14ac:dyDescent="0.2">
      <c r="A422" s="189"/>
      <c r="B422" s="59"/>
      <c r="C422" s="59"/>
      <c r="D422" s="59"/>
      <c r="E422" s="59"/>
      <c r="F422" s="59"/>
      <c r="G422" s="59"/>
      <c r="H422" s="59"/>
      <c r="I422" s="59"/>
      <c r="J422" s="59"/>
      <c r="K422" s="59"/>
      <c r="L422" s="59"/>
      <c r="M422" s="59"/>
      <c r="N422" s="59"/>
      <c r="O422" s="59"/>
      <c r="P422" s="59"/>
      <c r="Q422" s="59"/>
      <c r="R422" s="59"/>
      <c r="S422" s="59"/>
      <c r="T422" s="59"/>
      <c r="U422" s="59"/>
      <c r="V422" s="59"/>
      <c r="W422" s="59"/>
      <c r="X422" s="59"/>
      <c r="Y422" s="59"/>
      <c r="Z422" s="59"/>
      <c r="AA422" s="59"/>
      <c r="AB422" s="59"/>
      <c r="AC422" s="59"/>
      <c r="AD422" s="59"/>
      <c r="AE422" s="59"/>
      <c r="AF422" s="59"/>
      <c r="AG422" s="59"/>
      <c r="AH422" s="59"/>
      <c r="AI422" s="59"/>
      <c r="AJ422" s="59"/>
      <c r="AK422" s="59"/>
      <c r="AL422" s="59"/>
      <c r="AM422" s="59"/>
      <c r="AN422" s="59"/>
      <c r="AO422" s="59"/>
      <c r="AP422" s="59"/>
      <c r="AQ422" s="59"/>
      <c r="AR422" s="59"/>
      <c r="AS422" s="59"/>
      <c r="AT422" s="59"/>
      <c r="AU422" s="59"/>
      <c r="AV422" s="59"/>
      <c r="AW422" s="59"/>
      <c r="AX422" s="59"/>
      <c r="AY422" s="59"/>
      <c r="AZ422" s="59"/>
      <c r="BA422" s="59"/>
      <c r="BB422" s="59"/>
      <c r="BC422" s="59"/>
      <c r="BD422" s="59"/>
      <c r="BE422" s="59"/>
      <c r="BF422" s="59"/>
      <c r="BG422" s="59"/>
      <c r="BH422" s="59"/>
      <c r="BI422" s="59"/>
      <c r="BJ422" s="59"/>
    </row>
    <row r="423" spans="1:62" x14ac:dyDescent="0.2">
      <c r="A423" s="189"/>
      <c r="B423" s="59"/>
      <c r="C423" s="59"/>
      <c r="D423" s="59"/>
      <c r="E423" s="59"/>
      <c r="F423" s="59"/>
      <c r="G423" s="59"/>
      <c r="H423" s="59"/>
      <c r="I423" s="59"/>
      <c r="J423" s="59"/>
      <c r="K423" s="59"/>
      <c r="L423" s="59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  <c r="AB423" s="59"/>
      <c r="AC423" s="59"/>
      <c r="AD423" s="59"/>
      <c r="AE423" s="59"/>
      <c r="AF423" s="59"/>
      <c r="AG423" s="59"/>
      <c r="AH423" s="59"/>
      <c r="AI423" s="59"/>
      <c r="AJ423" s="59"/>
      <c r="AK423" s="59"/>
      <c r="AL423" s="59"/>
      <c r="AM423" s="59"/>
      <c r="AN423" s="59"/>
      <c r="AO423" s="59"/>
      <c r="AP423" s="59"/>
      <c r="AQ423" s="59"/>
      <c r="AR423" s="59"/>
      <c r="AS423" s="59"/>
      <c r="AT423" s="59"/>
      <c r="AU423" s="59"/>
      <c r="AV423" s="59"/>
      <c r="AW423" s="59"/>
      <c r="AX423" s="59"/>
      <c r="AY423" s="59"/>
      <c r="AZ423" s="59"/>
      <c r="BA423" s="59"/>
      <c r="BB423" s="59"/>
      <c r="BC423" s="59"/>
      <c r="BD423" s="59"/>
      <c r="BE423" s="59"/>
      <c r="BF423" s="59"/>
      <c r="BG423" s="59"/>
      <c r="BH423" s="59"/>
      <c r="BI423" s="59"/>
      <c r="BJ423" s="59"/>
    </row>
    <row r="424" spans="1:62" x14ac:dyDescent="0.2">
      <c r="A424" s="189"/>
      <c r="B424" s="59"/>
      <c r="C424" s="59"/>
      <c r="D424" s="59"/>
      <c r="E424" s="59"/>
      <c r="F424" s="59"/>
      <c r="G424" s="59"/>
      <c r="H424" s="59"/>
      <c r="I424" s="59"/>
      <c r="J424" s="59"/>
      <c r="K424" s="59"/>
      <c r="L424" s="59"/>
      <c r="M424" s="59"/>
      <c r="N424" s="59"/>
      <c r="O424" s="59"/>
      <c r="P424" s="59"/>
      <c r="Q424" s="59"/>
      <c r="R424" s="59"/>
      <c r="S424" s="59"/>
      <c r="T424" s="59"/>
      <c r="U424" s="59"/>
      <c r="V424" s="59"/>
      <c r="W424" s="59"/>
      <c r="X424" s="59"/>
      <c r="Y424" s="59"/>
      <c r="Z424" s="59"/>
      <c r="AA424" s="59"/>
      <c r="AB424" s="59"/>
      <c r="AC424" s="59"/>
      <c r="AD424" s="59"/>
      <c r="AE424" s="59"/>
      <c r="AF424" s="59"/>
      <c r="AG424" s="59"/>
      <c r="AH424" s="59"/>
      <c r="AI424" s="59"/>
      <c r="AJ424" s="59"/>
      <c r="AK424" s="59"/>
      <c r="AL424" s="59"/>
      <c r="AM424" s="59"/>
      <c r="AN424" s="59"/>
      <c r="AO424" s="59"/>
      <c r="AP424" s="59"/>
      <c r="AQ424" s="59"/>
      <c r="AR424" s="59"/>
      <c r="AS424" s="59"/>
      <c r="AT424" s="59"/>
      <c r="AU424" s="59"/>
      <c r="AV424" s="59"/>
      <c r="AW424" s="59"/>
      <c r="AX424" s="59"/>
      <c r="AY424" s="59"/>
      <c r="AZ424" s="59"/>
      <c r="BA424" s="59"/>
      <c r="BB424" s="59"/>
      <c r="BC424" s="59"/>
      <c r="BD424" s="59"/>
      <c r="BE424" s="59"/>
      <c r="BF424" s="59"/>
      <c r="BG424" s="59"/>
      <c r="BH424" s="59"/>
      <c r="BI424" s="59"/>
      <c r="BJ424" s="59"/>
    </row>
    <row r="425" spans="1:62" x14ac:dyDescent="0.2">
      <c r="A425" s="189"/>
      <c r="B425" s="59"/>
      <c r="C425" s="59"/>
      <c r="D425" s="59"/>
      <c r="E425" s="59"/>
      <c r="F425" s="59"/>
      <c r="G425" s="59"/>
      <c r="H425" s="59"/>
      <c r="I425" s="59"/>
      <c r="J425" s="59"/>
      <c r="K425" s="59"/>
      <c r="L425" s="59"/>
      <c r="M425" s="59"/>
      <c r="N425" s="59"/>
      <c r="O425" s="59"/>
      <c r="P425" s="59"/>
      <c r="Q425" s="59"/>
      <c r="R425" s="59"/>
      <c r="S425" s="59"/>
      <c r="T425" s="59"/>
      <c r="U425" s="59"/>
      <c r="V425" s="59"/>
      <c r="W425" s="59"/>
      <c r="X425" s="59"/>
      <c r="Y425" s="59"/>
      <c r="Z425" s="59"/>
      <c r="AA425" s="59"/>
      <c r="AB425" s="59"/>
      <c r="AC425" s="59"/>
      <c r="AD425" s="59"/>
      <c r="AE425" s="59"/>
      <c r="AF425" s="59"/>
      <c r="AG425" s="59"/>
      <c r="AH425" s="59"/>
      <c r="AI425" s="59"/>
      <c r="AJ425" s="59"/>
      <c r="AK425" s="59"/>
      <c r="AL425" s="59"/>
      <c r="AM425" s="59"/>
      <c r="AN425" s="59"/>
      <c r="AO425" s="59"/>
      <c r="AP425" s="59"/>
      <c r="AQ425" s="59"/>
      <c r="AR425" s="59"/>
      <c r="AS425" s="59"/>
      <c r="AT425" s="59"/>
      <c r="AU425" s="59"/>
      <c r="AV425" s="59"/>
      <c r="AW425" s="59"/>
      <c r="AX425" s="59"/>
      <c r="AY425" s="59"/>
      <c r="AZ425" s="59"/>
      <c r="BA425" s="59"/>
      <c r="BB425" s="59"/>
      <c r="BC425" s="59"/>
      <c r="BD425" s="59"/>
      <c r="BE425" s="59"/>
      <c r="BF425" s="59"/>
      <c r="BG425" s="59"/>
      <c r="BH425" s="59"/>
      <c r="BI425" s="59"/>
      <c r="BJ425" s="59"/>
    </row>
    <row r="426" spans="1:62" x14ac:dyDescent="0.2">
      <c r="A426" s="189"/>
      <c r="B426" s="59"/>
      <c r="C426" s="59"/>
      <c r="D426" s="59"/>
      <c r="E426" s="59"/>
      <c r="F426" s="59"/>
      <c r="G426" s="59"/>
      <c r="H426" s="59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59"/>
      <c r="V426" s="59"/>
      <c r="W426" s="59"/>
      <c r="X426" s="59"/>
      <c r="Y426" s="59"/>
      <c r="Z426" s="59"/>
      <c r="AA426" s="59"/>
      <c r="AB426" s="59"/>
      <c r="AC426" s="59"/>
      <c r="AD426" s="59"/>
      <c r="AE426" s="59"/>
      <c r="AF426" s="59"/>
      <c r="AG426" s="59"/>
      <c r="AH426" s="59"/>
      <c r="AI426" s="59"/>
      <c r="AJ426" s="59"/>
      <c r="AK426" s="59"/>
      <c r="AL426" s="59"/>
      <c r="AM426" s="59"/>
      <c r="AN426" s="59"/>
      <c r="AO426" s="59"/>
      <c r="AP426" s="59"/>
      <c r="AQ426" s="59"/>
      <c r="AR426" s="59"/>
      <c r="AS426" s="59"/>
      <c r="AT426" s="59"/>
      <c r="AU426" s="59"/>
      <c r="AV426" s="59"/>
      <c r="AW426" s="59"/>
      <c r="AX426" s="59"/>
      <c r="AY426" s="59"/>
      <c r="AZ426" s="59"/>
      <c r="BA426" s="59"/>
      <c r="BB426" s="59"/>
      <c r="BC426" s="59"/>
      <c r="BD426" s="59"/>
      <c r="BE426" s="59"/>
      <c r="BF426" s="59"/>
      <c r="BG426" s="59"/>
      <c r="BH426" s="59"/>
      <c r="BI426" s="59"/>
      <c r="BJ426" s="59"/>
    </row>
    <row r="427" spans="1:62" x14ac:dyDescent="0.2">
      <c r="A427" s="189"/>
      <c r="B427" s="59"/>
      <c r="C427" s="59"/>
      <c r="D427" s="59"/>
      <c r="E427" s="59"/>
      <c r="F427" s="59"/>
      <c r="G427" s="59"/>
      <c r="H427" s="59"/>
      <c r="I427" s="59"/>
      <c r="J427" s="59"/>
      <c r="K427" s="59"/>
      <c r="L427" s="59"/>
      <c r="M427" s="59"/>
      <c r="N427" s="59"/>
      <c r="O427" s="59"/>
      <c r="P427" s="59"/>
      <c r="Q427" s="59"/>
      <c r="R427" s="59"/>
      <c r="S427" s="59"/>
      <c r="T427" s="59"/>
      <c r="U427" s="59"/>
      <c r="V427" s="59"/>
      <c r="W427" s="59"/>
      <c r="X427" s="59"/>
      <c r="Y427" s="59"/>
      <c r="Z427" s="59"/>
      <c r="AA427" s="59"/>
      <c r="AB427" s="59"/>
      <c r="AC427" s="59"/>
      <c r="AD427" s="59"/>
      <c r="AE427" s="59"/>
      <c r="AF427" s="59"/>
      <c r="AG427" s="59"/>
      <c r="AH427" s="59"/>
      <c r="AI427" s="59"/>
      <c r="AJ427" s="59"/>
      <c r="AK427" s="59"/>
      <c r="AL427" s="59"/>
      <c r="AM427" s="59"/>
      <c r="AN427" s="59"/>
      <c r="AO427" s="59"/>
      <c r="AP427" s="59"/>
      <c r="AQ427" s="59"/>
      <c r="AR427" s="59"/>
      <c r="AS427" s="59"/>
      <c r="AT427" s="59"/>
      <c r="AU427" s="59"/>
      <c r="AV427" s="59"/>
      <c r="AW427" s="59"/>
      <c r="AX427" s="59"/>
      <c r="AY427" s="59"/>
      <c r="AZ427" s="59"/>
      <c r="BA427" s="59"/>
      <c r="BB427" s="59"/>
      <c r="BC427" s="59"/>
      <c r="BD427" s="59"/>
      <c r="BE427" s="59"/>
      <c r="BF427" s="59"/>
      <c r="BG427" s="59"/>
      <c r="BH427" s="59"/>
      <c r="BI427" s="59"/>
      <c r="BJ427" s="59"/>
    </row>
    <row r="428" spans="1:62" x14ac:dyDescent="0.2">
      <c r="A428" s="189"/>
      <c r="B428" s="59"/>
      <c r="C428" s="59"/>
      <c r="D428" s="59"/>
      <c r="E428" s="59"/>
      <c r="F428" s="59"/>
      <c r="G428" s="59"/>
      <c r="H428" s="59"/>
      <c r="I428" s="59"/>
      <c r="J428" s="59"/>
      <c r="K428" s="59"/>
      <c r="L428" s="59"/>
      <c r="M428" s="59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  <c r="AB428" s="59"/>
      <c r="AC428" s="59"/>
      <c r="AD428" s="59"/>
      <c r="AE428" s="59"/>
      <c r="AF428" s="59"/>
      <c r="AG428" s="59"/>
      <c r="AH428" s="59"/>
      <c r="AI428" s="59"/>
      <c r="AJ428" s="59"/>
      <c r="AK428" s="59"/>
      <c r="AL428" s="59"/>
      <c r="AM428" s="59"/>
      <c r="AN428" s="59"/>
      <c r="AO428" s="59"/>
      <c r="AP428" s="59"/>
      <c r="AQ428" s="59"/>
      <c r="AR428" s="59"/>
      <c r="AS428" s="59"/>
      <c r="AT428" s="59"/>
      <c r="AU428" s="59"/>
      <c r="AV428" s="59"/>
      <c r="AW428" s="59"/>
      <c r="AX428" s="59"/>
      <c r="AY428" s="59"/>
      <c r="AZ428" s="59"/>
      <c r="BA428" s="59"/>
      <c r="BB428" s="59"/>
      <c r="BC428" s="59"/>
      <c r="BD428" s="59"/>
      <c r="BE428" s="59"/>
      <c r="BF428" s="59"/>
      <c r="BG428" s="59"/>
      <c r="BH428" s="59"/>
      <c r="BI428" s="59"/>
      <c r="BJ428" s="59"/>
    </row>
    <row r="429" spans="1:62" x14ac:dyDescent="0.2">
      <c r="A429" s="189"/>
      <c r="B429" s="59"/>
      <c r="C429" s="59"/>
      <c r="D429" s="59"/>
      <c r="E429" s="59"/>
      <c r="F429" s="59"/>
      <c r="G429" s="59"/>
      <c r="H429" s="59"/>
      <c r="I429" s="59"/>
      <c r="J429" s="59"/>
      <c r="K429" s="59"/>
      <c r="L429" s="59"/>
      <c r="M429" s="59"/>
      <c r="N429" s="59"/>
      <c r="O429" s="59"/>
      <c r="P429" s="59"/>
      <c r="Q429" s="59"/>
      <c r="R429" s="59"/>
      <c r="S429" s="59"/>
      <c r="T429" s="59"/>
      <c r="U429" s="59"/>
      <c r="V429" s="59"/>
      <c r="W429" s="59"/>
      <c r="X429" s="59"/>
      <c r="Y429" s="59"/>
      <c r="Z429" s="59"/>
      <c r="AA429" s="59"/>
      <c r="AB429" s="59"/>
      <c r="AC429" s="59"/>
      <c r="AD429" s="59"/>
      <c r="AE429" s="59"/>
      <c r="AF429" s="59"/>
      <c r="AG429" s="59"/>
      <c r="AH429" s="59"/>
      <c r="AI429" s="59"/>
      <c r="AJ429" s="59"/>
      <c r="AK429" s="59"/>
      <c r="AL429" s="59"/>
      <c r="AM429" s="59"/>
      <c r="AN429" s="59"/>
      <c r="AO429" s="59"/>
      <c r="AP429" s="59"/>
      <c r="AQ429" s="59"/>
      <c r="AR429" s="59"/>
      <c r="AS429" s="59"/>
      <c r="AT429" s="59"/>
      <c r="AU429" s="59"/>
      <c r="AV429" s="59"/>
      <c r="AW429" s="59"/>
      <c r="AX429" s="59"/>
      <c r="AY429" s="59"/>
      <c r="AZ429" s="59"/>
      <c r="BA429" s="59"/>
      <c r="BB429" s="59"/>
      <c r="BC429" s="59"/>
      <c r="BD429" s="59"/>
      <c r="BE429" s="59"/>
      <c r="BF429" s="59"/>
      <c r="BG429" s="59"/>
      <c r="BH429" s="59"/>
      <c r="BI429" s="59"/>
      <c r="BJ429" s="59"/>
    </row>
    <row r="430" spans="1:62" x14ac:dyDescent="0.2">
      <c r="A430" s="189"/>
      <c r="B430" s="59"/>
      <c r="C430" s="59"/>
      <c r="D430" s="59"/>
      <c r="E430" s="59"/>
      <c r="F430" s="59"/>
      <c r="G430" s="59"/>
      <c r="H430" s="59"/>
      <c r="I430" s="59"/>
      <c r="J430" s="59"/>
      <c r="K430" s="59"/>
      <c r="L430" s="59"/>
      <c r="M430" s="59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  <c r="AA430" s="59"/>
      <c r="AB430" s="59"/>
      <c r="AC430" s="59"/>
      <c r="AD430" s="59"/>
      <c r="AE430" s="59"/>
      <c r="AF430" s="59"/>
      <c r="AG430" s="59"/>
      <c r="AH430" s="59"/>
      <c r="AI430" s="59"/>
      <c r="AJ430" s="59"/>
      <c r="AK430" s="59"/>
      <c r="AL430" s="59"/>
      <c r="AM430" s="59"/>
      <c r="AN430" s="59"/>
      <c r="AO430" s="59"/>
      <c r="AP430" s="59"/>
      <c r="AQ430" s="59"/>
      <c r="AR430" s="59"/>
      <c r="AS430" s="59"/>
      <c r="AT430" s="59"/>
      <c r="AU430" s="59"/>
      <c r="AV430" s="59"/>
      <c r="AW430" s="59"/>
      <c r="AX430" s="59"/>
      <c r="AY430" s="59"/>
      <c r="AZ430" s="59"/>
      <c r="BA430" s="59"/>
      <c r="BB430" s="59"/>
      <c r="BC430" s="59"/>
      <c r="BD430" s="59"/>
      <c r="BE430" s="59"/>
      <c r="BF430" s="59"/>
      <c r="BG430" s="59"/>
      <c r="BH430" s="59"/>
      <c r="BI430" s="59"/>
      <c r="BJ430" s="59"/>
    </row>
    <row r="431" spans="1:62" x14ac:dyDescent="0.2">
      <c r="A431" s="189"/>
      <c r="B431" s="59"/>
      <c r="C431" s="59"/>
      <c r="D431" s="59"/>
      <c r="E431" s="59"/>
      <c r="F431" s="59"/>
      <c r="G431" s="59"/>
      <c r="H431" s="59"/>
      <c r="I431" s="59"/>
      <c r="J431" s="59"/>
      <c r="K431" s="59"/>
      <c r="L431" s="59"/>
      <c r="M431" s="59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  <c r="AA431" s="59"/>
      <c r="AB431" s="59"/>
      <c r="AC431" s="59"/>
      <c r="AD431" s="59"/>
      <c r="AE431" s="59"/>
      <c r="AF431" s="59"/>
      <c r="AG431" s="59"/>
      <c r="AH431" s="59"/>
      <c r="AI431" s="59"/>
      <c r="AJ431" s="59"/>
      <c r="AK431" s="59"/>
      <c r="AL431" s="59"/>
      <c r="AM431" s="59"/>
      <c r="AN431" s="59"/>
      <c r="AO431" s="59"/>
      <c r="AP431" s="59"/>
      <c r="AQ431" s="59"/>
      <c r="AR431" s="59"/>
      <c r="AS431" s="59"/>
      <c r="AT431" s="59"/>
      <c r="AU431" s="59"/>
      <c r="AV431" s="59"/>
      <c r="AW431" s="59"/>
      <c r="AX431" s="59"/>
      <c r="AY431" s="59"/>
      <c r="AZ431" s="59"/>
      <c r="BA431" s="59"/>
      <c r="BB431" s="59"/>
      <c r="BC431" s="59"/>
      <c r="BD431" s="59"/>
      <c r="BE431" s="59"/>
      <c r="BF431" s="59"/>
      <c r="BG431" s="59"/>
      <c r="BH431" s="59"/>
      <c r="BI431" s="59"/>
      <c r="BJ431" s="59"/>
    </row>
    <row r="432" spans="1:62" x14ac:dyDescent="0.2">
      <c r="A432" s="189"/>
      <c r="B432" s="59"/>
      <c r="C432" s="59"/>
      <c r="D432" s="59"/>
      <c r="E432" s="59"/>
      <c r="F432" s="59"/>
      <c r="G432" s="59"/>
      <c r="H432" s="59"/>
      <c r="I432" s="59"/>
      <c r="J432" s="59"/>
      <c r="K432" s="59"/>
      <c r="L432" s="59"/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  <c r="AB432" s="59"/>
      <c r="AC432" s="59"/>
      <c r="AD432" s="59"/>
      <c r="AE432" s="59"/>
      <c r="AF432" s="59"/>
      <c r="AG432" s="59"/>
      <c r="AH432" s="59"/>
      <c r="AI432" s="59"/>
      <c r="AJ432" s="59"/>
      <c r="AK432" s="59"/>
      <c r="AL432" s="59"/>
      <c r="AM432" s="59"/>
      <c r="AN432" s="59"/>
      <c r="AO432" s="59"/>
      <c r="AP432" s="59"/>
      <c r="AQ432" s="59"/>
      <c r="AR432" s="59"/>
      <c r="AS432" s="59"/>
      <c r="AT432" s="59"/>
      <c r="AU432" s="59"/>
      <c r="AV432" s="59"/>
      <c r="AW432" s="59"/>
      <c r="AX432" s="59"/>
      <c r="AY432" s="59"/>
      <c r="AZ432" s="59"/>
      <c r="BA432" s="59"/>
      <c r="BB432" s="59"/>
      <c r="BC432" s="59"/>
      <c r="BD432" s="59"/>
      <c r="BE432" s="59"/>
      <c r="BF432" s="59"/>
      <c r="BG432" s="59"/>
      <c r="BH432" s="59"/>
      <c r="BI432" s="59"/>
      <c r="BJ432" s="59"/>
    </row>
    <row r="433" spans="1:62" x14ac:dyDescent="0.2">
      <c r="A433" s="189"/>
      <c r="B433" s="59"/>
      <c r="C433" s="59"/>
      <c r="D433" s="59"/>
      <c r="E433" s="59"/>
      <c r="F433" s="59"/>
      <c r="G433" s="59"/>
      <c r="H433" s="59"/>
      <c r="I433" s="59"/>
      <c r="J433" s="59"/>
      <c r="K433" s="59"/>
      <c r="L433" s="59"/>
      <c r="M433" s="59"/>
      <c r="N433" s="59"/>
      <c r="O433" s="59"/>
      <c r="P433" s="59"/>
      <c r="Q433" s="59"/>
      <c r="R433" s="59"/>
      <c r="S433" s="59"/>
      <c r="T433" s="59"/>
      <c r="U433" s="59"/>
      <c r="V433" s="59"/>
      <c r="W433" s="59"/>
      <c r="X433" s="59"/>
      <c r="Y433" s="59"/>
      <c r="Z433" s="59"/>
      <c r="AA433" s="59"/>
      <c r="AB433" s="59"/>
      <c r="AC433" s="59"/>
      <c r="AD433" s="59"/>
      <c r="AE433" s="59"/>
      <c r="AF433" s="59"/>
      <c r="AG433" s="59"/>
      <c r="AH433" s="59"/>
      <c r="AI433" s="59"/>
      <c r="AJ433" s="59"/>
      <c r="AK433" s="59"/>
      <c r="AL433" s="59"/>
      <c r="AM433" s="59"/>
      <c r="AN433" s="59"/>
      <c r="AO433" s="59"/>
      <c r="AP433" s="59"/>
      <c r="AQ433" s="59"/>
      <c r="AR433" s="59"/>
      <c r="AS433" s="59"/>
      <c r="AT433" s="59"/>
      <c r="AU433" s="59"/>
      <c r="AV433" s="59"/>
      <c r="AW433" s="59"/>
      <c r="AX433" s="59"/>
      <c r="AY433" s="59"/>
      <c r="AZ433" s="59"/>
      <c r="BA433" s="59"/>
      <c r="BB433" s="59"/>
      <c r="BC433" s="59"/>
      <c r="BD433" s="59"/>
      <c r="BE433" s="59"/>
      <c r="BF433" s="59"/>
      <c r="BG433" s="59"/>
      <c r="BH433" s="59"/>
      <c r="BI433" s="59"/>
      <c r="BJ433" s="59"/>
    </row>
    <row r="434" spans="1:62" x14ac:dyDescent="0.2">
      <c r="A434" s="189"/>
      <c r="B434" s="59"/>
      <c r="C434" s="59"/>
      <c r="D434" s="59"/>
      <c r="E434" s="59"/>
      <c r="F434" s="59"/>
      <c r="G434" s="59"/>
      <c r="H434" s="59"/>
      <c r="I434" s="59"/>
      <c r="J434" s="59"/>
      <c r="K434" s="59"/>
      <c r="L434" s="59"/>
      <c r="M434" s="59"/>
      <c r="N434" s="59"/>
      <c r="O434" s="59"/>
      <c r="P434" s="59"/>
      <c r="Q434" s="59"/>
      <c r="R434" s="59"/>
      <c r="S434" s="59"/>
      <c r="T434" s="59"/>
      <c r="U434" s="59"/>
      <c r="V434" s="59"/>
      <c r="W434" s="59"/>
      <c r="X434" s="59"/>
      <c r="Y434" s="59"/>
      <c r="Z434" s="59"/>
      <c r="AA434" s="59"/>
      <c r="AB434" s="59"/>
      <c r="AC434" s="59"/>
      <c r="AD434" s="59"/>
      <c r="AE434" s="59"/>
      <c r="AF434" s="59"/>
      <c r="AG434" s="59"/>
      <c r="AH434" s="59"/>
      <c r="AI434" s="59"/>
      <c r="AJ434" s="59"/>
      <c r="AK434" s="59"/>
      <c r="AL434" s="59"/>
      <c r="AM434" s="59"/>
      <c r="AN434" s="59"/>
      <c r="AO434" s="59"/>
      <c r="AP434" s="59"/>
      <c r="AQ434" s="59"/>
      <c r="AR434" s="59"/>
      <c r="AS434" s="59"/>
      <c r="AT434" s="59"/>
      <c r="AU434" s="59"/>
      <c r="AV434" s="59"/>
      <c r="AW434" s="59"/>
      <c r="AX434" s="59"/>
      <c r="AY434" s="59"/>
      <c r="AZ434" s="59"/>
      <c r="BA434" s="59"/>
      <c r="BB434" s="59"/>
      <c r="BC434" s="59"/>
      <c r="BD434" s="59"/>
      <c r="BE434" s="59"/>
      <c r="BF434" s="59"/>
      <c r="BG434" s="59"/>
      <c r="BH434" s="59"/>
      <c r="BI434" s="59"/>
      <c r="BJ434" s="59"/>
    </row>
    <row r="435" spans="1:62" x14ac:dyDescent="0.2">
      <c r="A435" s="189"/>
      <c r="B435" s="59"/>
      <c r="C435" s="59"/>
      <c r="D435" s="59"/>
      <c r="E435" s="59"/>
      <c r="F435" s="59"/>
      <c r="G435" s="59"/>
      <c r="H435" s="59"/>
      <c r="I435" s="59"/>
      <c r="J435" s="59"/>
      <c r="K435" s="59"/>
      <c r="L435" s="59"/>
      <c r="M435" s="59"/>
      <c r="N435" s="59"/>
      <c r="O435" s="59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  <c r="AB435" s="59"/>
      <c r="AC435" s="59"/>
      <c r="AD435" s="59"/>
      <c r="AE435" s="59"/>
      <c r="AF435" s="59"/>
      <c r="AG435" s="59"/>
      <c r="AH435" s="59"/>
      <c r="AI435" s="59"/>
      <c r="AJ435" s="59"/>
      <c r="AK435" s="59"/>
      <c r="AL435" s="59"/>
      <c r="AM435" s="59"/>
      <c r="AN435" s="59"/>
      <c r="AO435" s="59"/>
      <c r="AP435" s="59"/>
      <c r="AQ435" s="59"/>
      <c r="AR435" s="59"/>
      <c r="AS435" s="59"/>
      <c r="AT435" s="59"/>
      <c r="AU435" s="59"/>
      <c r="AV435" s="59"/>
      <c r="AW435" s="59"/>
      <c r="AX435" s="59"/>
      <c r="AY435" s="59"/>
      <c r="AZ435" s="59"/>
      <c r="BA435" s="59"/>
      <c r="BB435" s="59"/>
      <c r="BC435" s="59"/>
      <c r="BD435" s="59"/>
      <c r="BE435" s="59"/>
      <c r="BF435" s="59"/>
      <c r="BG435" s="59"/>
      <c r="BH435" s="59"/>
      <c r="BI435" s="59"/>
      <c r="BJ435" s="59"/>
    </row>
    <row r="436" spans="1:62" x14ac:dyDescent="0.2">
      <c r="A436" s="189"/>
      <c r="B436" s="59"/>
      <c r="C436" s="59"/>
      <c r="D436" s="59"/>
      <c r="E436" s="59"/>
      <c r="F436" s="59"/>
      <c r="G436" s="59"/>
      <c r="H436" s="59"/>
      <c r="I436" s="59"/>
      <c r="J436" s="59"/>
      <c r="K436" s="59"/>
      <c r="L436" s="59"/>
      <c r="M436" s="59"/>
      <c r="N436" s="59"/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  <c r="AB436" s="59"/>
      <c r="AC436" s="59"/>
      <c r="AD436" s="59"/>
      <c r="AE436" s="59"/>
      <c r="AF436" s="59"/>
      <c r="AG436" s="59"/>
      <c r="AH436" s="59"/>
      <c r="AI436" s="59"/>
      <c r="AJ436" s="59"/>
      <c r="AK436" s="59"/>
      <c r="AL436" s="59"/>
      <c r="AM436" s="59"/>
      <c r="AN436" s="59"/>
      <c r="AO436" s="59"/>
      <c r="AP436" s="59"/>
      <c r="AQ436" s="59"/>
      <c r="AR436" s="59"/>
      <c r="AS436" s="59"/>
      <c r="AT436" s="59"/>
      <c r="AU436" s="59"/>
      <c r="AV436" s="59"/>
      <c r="AW436" s="59"/>
      <c r="AX436" s="59"/>
      <c r="AY436" s="59"/>
      <c r="AZ436" s="59"/>
      <c r="BA436" s="59"/>
      <c r="BB436" s="59"/>
      <c r="BC436" s="59"/>
      <c r="BD436" s="59"/>
      <c r="BE436" s="59"/>
      <c r="BF436" s="59"/>
      <c r="BG436" s="59"/>
      <c r="BH436" s="59"/>
      <c r="BI436" s="59"/>
      <c r="BJ436" s="59"/>
    </row>
    <row r="437" spans="1:62" x14ac:dyDescent="0.2">
      <c r="A437" s="189"/>
      <c r="B437" s="59"/>
      <c r="C437" s="59"/>
      <c r="D437" s="59"/>
      <c r="E437" s="59"/>
      <c r="F437" s="59"/>
      <c r="G437" s="59"/>
      <c r="H437" s="59"/>
      <c r="I437" s="59"/>
      <c r="J437" s="59"/>
      <c r="K437" s="59"/>
      <c r="L437" s="59"/>
      <c r="M437" s="59"/>
      <c r="N437" s="59"/>
      <c r="O437" s="59"/>
      <c r="P437" s="59"/>
      <c r="Q437" s="59"/>
      <c r="R437" s="59"/>
      <c r="S437" s="59"/>
      <c r="T437" s="59"/>
      <c r="U437" s="59"/>
      <c r="V437" s="59"/>
      <c r="W437" s="59"/>
      <c r="X437" s="59"/>
      <c r="Y437" s="59"/>
      <c r="Z437" s="59"/>
      <c r="AA437" s="59"/>
      <c r="AB437" s="59"/>
      <c r="AC437" s="59"/>
      <c r="AD437" s="59"/>
      <c r="AE437" s="59"/>
      <c r="AF437" s="59"/>
      <c r="AG437" s="59"/>
      <c r="AH437" s="59"/>
      <c r="AI437" s="59"/>
      <c r="AJ437" s="59"/>
      <c r="AK437" s="59"/>
      <c r="AL437" s="59"/>
      <c r="AM437" s="59"/>
      <c r="AN437" s="59"/>
      <c r="AO437" s="59"/>
      <c r="AP437" s="59"/>
      <c r="AQ437" s="59"/>
      <c r="AR437" s="59"/>
      <c r="AS437" s="59"/>
      <c r="AT437" s="59"/>
      <c r="AU437" s="59"/>
      <c r="AV437" s="59"/>
      <c r="AW437" s="59"/>
      <c r="AX437" s="59"/>
      <c r="AY437" s="59"/>
      <c r="AZ437" s="59"/>
      <c r="BA437" s="59"/>
      <c r="BB437" s="59"/>
      <c r="BC437" s="59"/>
      <c r="BD437" s="59"/>
      <c r="BE437" s="59"/>
      <c r="BF437" s="59"/>
      <c r="BG437" s="59"/>
      <c r="BH437" s="59"/>
      <c r="BI437" s="59"/>
      <c r="BJ437" s="59"/>
    </row>
    <row r="438" spans="1:62" x14ac:dyDescent="0.2">
      <c r="A438" s="189"/>
      <c r="B438" s="59"/>
      <c r="C438" s="59"/>
      <c r="D438" s="59"/>
      <c r="E438" s="59"/>
      <c r="F438" s="59"/>
      <c r="G438" s="59"/>
      <c r="H438" s="59"/>
      <c r="I438" s="59"/>
      <c r="J438" s="59"/>
      <c r="K438" s="59"/>
      <c r="L438" s="59"/>
      <c r="M438" s="59"/>
      <c r="N438" s="59"/>
      <c r="O438" s="59"/>
      <c r="P438" s="59"/>
      <c r="Q438" s="59"/>
      <c r="R438" s="59"/>
      <c r="S438" s="59"/>
      <c r="T438" s="59"/>
      <c r="U438" s="59"/>
      <c r="V438" s="59"/>
      <c r="W438" s="59"/>
      <c r="X438" s="59"/>
      <c r="Y438" s="59"/>
      <c r="Z438" s="59"/>
      <c r="AA438" s="59"/>
      <c r="AB438" s="59"/>
      <c r="AC438" s="59"/>
      <c r="AD438" s="59"/>
      <c r="AE438" s="59"/>
      <c r="AF438" s="59"/>
      <c r="AG438" s="59"/>
      <c r="AH438" s="59"/>
      <c r="AI438" s="59"/>
      <c r="AJ438" s="59"/>
      <c r="AK438" s="59"/>
      <c r="AL438" s="59"/>
      <c r="AM438" s="59"/>
      <c r="AN438" s="59"/>
      <c r="AO438" s="59"/>
      <c r="AP438" s="59"/>
      <c r="AQ438" s="59"/>
      <c r="AR438" s="59"/>
      <c r="AS438" s="59"/>
      <c r="AT438" s="59"/>
      <c r="AU438" s="59"/>
      <c r="AV438" s="59"/>
      <c r="AW438" s="59"/>
      <c r="AX438" s="59"/>
      <c r="AY438" s="59"/>
      <c r="AZ438" s="59"/>
      <c r="BA438" s="59"/>
      <c r="BB438" s="59"/>
      <c r="BC438" s="59"/>
      <c r="BD438" s="59"/>
      <c r="BE438" s="59"/>
      <c r="BF438" s="59"/>
      <c r="BG438" s="59"/>
      <c r="BH438" s="59"/>
      <c r="BI438" s="59"/>
      <c r="BJ438" s="59"/>
    </row>
    <row r="439" spans="1:62" x14ac:dyDescent="0.2">
      <c r="A439" s="189"/>
      <c r="B439" s="59"/>
      <c r="C439" s="59"/>
      <c r="D439" s="59"/>
      <c r="E439" s="59"/>
      <c r="F439" s="59"/>
      <c r="G439" s="59"/>
      <c r="H439" s="59"/>
      <c r="I439" s="59"/>
      <c r="J439" s="59"/>
      <c r="K439" s="59"/>
      <c r="L439" s="59"/>
      <c r="M439" s="59"/>
      <c r="N439" s="59"/>
      <c r="O439" s="59"/>
      <c r="P439" s="59"/>
      <c r="Q439" s="59"/>
      <c r="R439" s="59"/>
      <c r="S439" s="59"/>
      <c r="T439" s="59"/>
      <c r="U439" s="59"/>
      <c r="V439" s="59"/>
      <c r="W439" s="59"/>
      <c r="X439" s="59"/>
      <c r="Y439" s="59"/>
      <c r="Z439" s="59"/>
      <c r="AA439" s="59"/>
      <c r="AB439" s="59"/>
      <c r="AC439" s="59"/>
      <c r="AD439" s="59"/>
      <c r="AE439" s="59"/>
      <c r="AF439" s="59"/>
      <c r="AG439" s="59"/>
      <c r="AH439" s="59"/>
      <c r="AI439" s="59"/>
      <c r="AJ439" s="59"/>
      <c r="AK439" s="59"/>
      <c r="AL439" s="59"/>
      <c r="AM439" s="59"/>
      <c r="AN439" s="59"/>
      <c r="AO439" s="59"/>
      <c r="AP439" s="59"/>
      <c r="AQ439" s="59"/>
      <c r="AR439" s="59"/>
      <c r="AS439" s="59"/>
      <c r="AT439" s="59"/>
      <c r="AU439" s="59"/>
      <c r="AV439" s="59"/>
      <c r="AW439" s="59"/>
      <c r="AX439" s="59"/>
      <c r="AY439" s="59"/>
      <c r="AZ439" s="59"/>
      <c r="BA439" s="59"/>
      <c r="BB439" s="59"/>
      <c r="BC439" s="59"/>
      <c r="BD439" s="59"/>
      <c r="BE439" s="59"/>
      <c r="BF439" s="59"/>
      <c r="BG439" s="59"/>
      <c r="BH439" s="59"/>
      <c r="BI439" s="59"/>
      <c r="BJ439" s="59"/>
    </row>
    <row r="440" spans="1:62" x14ac:dyDescent="0.2">
      <c r="A440" s="189"/>
      <c r="B440" s="59"/>
      <c r="C440" s="59"/>
      <c r="D440" s="59"/>
      <c r="E440" s="59"/>
      <c r="F440" s="59"/>
      <c r="G440" s="59"/>
      <c r="H440" s="59"/>
      <c r="I440" s="59"/>
      <c r="J440" s="59"/>
      <c r="K440" s="59"/>
      <c r="L440" s="59"/>
      <c r="M440" s="59"/>
      <c r="N440" s="59"/>
      <c r="O440" s="59"/>
      <c r="P440" s="59"/>
      <c r="Q440" s="59"/>
      <c r="R440" s="59"/>
      <c r="S440" s="59"/>
      <c r="T440" s="59"/>
      <c r="U440" s="59"/>
      <c r="V440" s="59"/>
      <c r="W440" s="59"/>
      <c r="X440" s="59"/>
      <c r="Y440" s="59"/>
      <c r="Z440" s="59"/>
      <c r="AA440" s="59"/>
      <c r="AB440" s="59"/>
      <c r="AC440" s="59"/>
      <c r="AD440" s="59"/>
      <c r="AE440" s="59"/>
      <c r="AF440" s="59"/>
      <c r="AG440" s="59"/>
      <c r="AH440" s="59"/>
      <c r="AI440" s="59"/>
      <c r="AJ440" s="59"/>
      <c r="AK440" s="59"/>
      <c r="AL440" s="59"/>
      <c r="AM440" s="59"/>
      <c r="AN440" s="59"/>
      <c r="AO440" s="59"/>
      <c r="AP440" s="59"/>
      <c r="AQ440" s="59"/>
      <c r="AR440" s="59"/>
      <c r="AS440" s="59"/>
      <c r="AT440" s="59"/>
      <c r="AU440" s="59"/>
      <c r="AV440" s="59"/>
      <c r="AW440" s="59"/>
      <c r="AX440" s="59"/>
      <c r="AY440" s="59"/>
      <c r="AZ440" s="59"/>
      <c r="BA440" s="59"/>
      <c r="BB440" s="59"/>
      <c r="BC440" s="59"/>
      <c r="BD440" s="59"/>
      <c r="BE440" s="59"/>
      <c r="BF440" s="59"/>
      <c r="BG440" s="59"/>
      <c r="BH440" s="59"/>
      <c r="BI440" s="59"/>
      <c r="BJ440" s="59"/>
    </row>
    <row r="441" spans="1:62" x14ac:dyDescent="0.2">
      <c r="A441" s="189"/>
      <c r="B441" s="59"/>
      <c r="C441" s="59"/>
      <c r="D441" s="59"/>
      <c r="E441" s="59"/>
      <c r="F441" s="59"/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  <c r="AB441" s="59"/>
      <c r="AC441" s="59"/>
      <c r="AD441" s="59"/>
      <c r="AE441" s="59"/>
      <c r="AF441" s="59"/>
      <c r="AG441" s="59"/>
      <c r="AH441" s="59"/>
      <c r="AI441" s="59"/>
      <c r="AJ441" s="59"/>
      <c r="AK441" s="59"/>
      <c r="AL441" s="59"/>
      <c r="AM441" s="59"/>
      <c r="AN441" s="59"/>
      <c r="AO441" s="59"/>
      <c r="AP441" s="59"/>
      <c r="AQ441" s="59"/>
      <c r="AR441" s="59"/>
      <c r="AS441" s="59"/>
      <c r="AT441" s="59"/>
      <c r="AU441" s="59"/>
      <c r="AV441" s="59"/>
      <c r="AW441" s="59"/>
      <c r="AX441" s="59"/>
      <c r="AY441" s="59"/>
      <c r="AZ441" s="59"/>
      <c r="BA441" s="59"/>
      <c r="BB441" s="59"/>
      <c r="BC441" s="59"/>
      <c r="BD441" s="59"/>
      <c r="BE441" s="59"/>
      <c r="BF441" s="59"/>
      <c r="BG441" s="59"/>
      <c r="BH441" s="59"/>
      <c r="BI441" s="59"/>
      <c r="BJ441" s="59"/>
    </row>
    <row r="442" spans="1:62" x14ac:dyDescent="0.2">
      <c r="A442" s="189"/>
      <c r="B442" s="59"/>
      <c r="C442" s="59"/>
      <c r="D442" s="59"/>
      <c r="E442" s="59"/>
      <c r="F442" s="59"/>
      <c r="G442" s="59"/>
      <c r="H442" s="59"/>
      <c r="I442" s="59"/>
      <c r="J442" s="59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59"/>
      <c r="X442" s="59"/>
      <c r="Y442" s="59"/>
      <c r="Z442" s="59"/>
      <c r="AA442" s="59"/>
      <c r="AB442" s="59"/>
      <c r="AC442" s="59"/>
      <c r="AD442" s="59"/>
      <c r="AE442" s="59"/>
      <c r="AF442" s="59"/>
      <c r="AG442" s="59"/>
      <c r="AH442" s="59"/>
      <c r="AI442" s="59"/>
      <c r="AJ442" s="59"/>
      <c r="AK442" s="59"/>
      <c r="AL442" s="59"/>
      <c r="AM442" s="59"/>
      <c r="AN442" s="59"/>
      <c r="AO442" s="59"/>
      <c r="AP442" s="59"/>
      <c r="AQ442" s="59"/>
      <c r="AR442" s="59"/>
      <c r="AS442" s="59"/>
      <c r="AT442" s="59"/>
      <c r="AU442" s="59"/>
      <c r="AV442" s="59"/>
      <c r="AW442" s="59"/>
      <c r="AX442" s="59"/>
      <c r="AY442" s="59"/>
      <c r="AZ442" s="59"/>
      <c r="BA442" s="59"/>
      <c r="BB442" s="59"/>
      <c r="BC442" s="59"/>
      <c r="BD442" s="59"/>
      <c r="BE442" s="59"/>
      <c r="BF442" s="59"/>
      <c r="BG442" s="59"/>
      <c r="BH442" s="59"/>
      <c r="BI442" s="59"/>
      <c r="BJ442" s="59"/>
    </row>
    <row r="443" spans="1:62" x14ac:dyDescent="0.2">
      <c r="A443" s="189"/>
      <c r="B443" s="59"/>
      <c r="C443" s="59"/>
      <c r="D443" s="59"/>
      <c r="E443" s="59"/>
      <c r="F443" s="59"/>
      <c r="G443" s="59"/>
      <c r="H443" s="59"/>
      <c r="I443" s="59"/>
      <c r="J443" s="59"/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59"/>
      <c r="V443" s="59"/>
      <c r="W443" s="59"/>
      <c r="X443" s="59"/>
      <c r="Y443" s="59"/>
      <c r="Z443" s="59"/>
      <c r="AA443" s="59"/>
      <c r="AB443" s="59"/>
      <c r="AC443" s="59"/>
      <c r="AD443" s="59"/>
      <c r="AE443" s="59"/>
      <c r="AF443" s="59"/>
      <c r="AG443" s="59"/>
      <c r="AH443" s="59"/>
      <c r="AI443" s="59"/>
      <c r="AJ443" s="59"/>
      <c r="AK443" s="59"/>
      <c r="AL443" s="59"/>
      <c r="AM443" s="59"/>
      <c r="AN443" s="59"/>
      <c r="AO443" s="59"/>
      <c r="AP443" s="59"/>
      <c r="AQ443" s="59"/>
      <c r="AR443" s="59"/>
      <c r="AS443" s="59"/>
      <c r="AT443" s="59"/>
      <c r="AU443" s="59"/>
      <c r="AV443" s="59"/>
      <c r="AW443" s="59"/>
      <c r="AX443" s="59"/>
      <c r="AY443" s="59"/>
      <c r="AZ443" s="59"/>
      <c r="BA443" s="59"/>
      <c r="BB443" s="59"/>
      <c r="BC443" s="59"/>
      <c r="BD443" s="59"/>
      <c r="BE443" s="59"/>
      <c r="BF443" s="59"/>
      <c r="BG443" s="59"/>
      <c r="BH443" s="59"/>
      <c r="BI443" s="59"/>
      <c r="BJ443" s="59"/>
    </row>
    <row r="444" spans="1:62" x14ac:dyDescent="0.2">
      <c r="A444" s="189"/>
      <c r="B444" s="59"/>
      <c r="C444" s="59"/>
      <c r="D444" s="59"/>
      <c r="E444" s="59"/>
      <c r="F444" s="59"/>
      <c r="G444" s="59"/>
      <c r="H444" s="59"/>
      <c r="I444" s="59"/>
      <c r="J444" s="59"/>
      <c r="K444" s="59"/>
      <c r="L444" s="59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  <c r="AB444" s="59"/>
      <c r="AC444" s="59"/>
      <c r="AD444" s="59"/>
      <c r="AE444" s="59"/>
      <c r="AF444" s="59"/>
      <c r="AG444" s="59"/>
      <c r="AH444" s="59"/>
      <c r="AI444" s="59"/>
      <c r="AJ444" s="59"/>
      <c r="AK444" s="59"/>
      <c r="AL444" s="59"/>
      <c r="AM444" s="59"/>
      <c r="AN444" s="59"/>
      <c r="AO444" s="59"/>
      <c r="AP444" s="59"/>
      <c r="AQ444" s="59"/>
      <c r="AR444" s="59"/>
      <c r="AS444" s="59"/>
      <c r="AT444" s="59"/>
      <c r="AU444" s="59"/>
      <c r="AV444" s="59"/>
      <c r="AW444" s="59"/>
      <c r="AX444" s="59"/>
      <c r="AY444" s="59"/>
      <c r="AZ444" s="59"/>
      <c r="BA444" s="59"/>
      <c r="BB444" s="59"/>
      <c r="BC444" s="59"/>
      <c r="BD444" s="59"/>
      <c r="BE444" s="59"/>
      <c r="BF444" s="59"/>
      <c r="BG444" s="59"/>
      <c r="BH444" s="59"/>
      <c r="BI444" s="59"/>
      <c r="BJ444" s="59"/>
    </row>
    <row r="445" spans="1:62" x14ac:dyDescent="0.2">
      <c r="A445" s="189"/>
      <c r="B445" s="59"/>
      <c r="C445" s="59"/>
      <c r="D445" s="59"/>
      <c r="E445" s="59"/>
      <c r="F445" s="59"/>
      <c r="G445" s="59"/>
      <c r="H445" s="59"/>
      <c r="I445" s="59"/>
      <c r="J445" s="59"/>
      <c r="K445" s="59"/>
      <c r="L445" s="59"/>
      <c r="M445" s="59"/>
      <c r="N445" s="59"/>
      <c r="O445" s="59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  <c r="AB445" s="59"/>
      <c r="AC445" s="59"/>
      <c r="AD445" s="59"/>
      <c r="AE445" s="59"/>
      <c r="AF445" s="59"/>
      <c r="AG445" s="59"/>
      <c r="AH445" s="59"/>
      <c r="AI445" s="59"/>
      <c r="AJ445" s="59"/>
      <c r="AK445" s="59"/>
      <c r="AL445" s="59"/>
      <c r="AM445" s="59"/>
      <c r="AN445" s="59"/>
      <c r="AO445" s="59"/>
      <c r="AP445" s="59"/>
      <c r="AQ445" s="59"/>
      <c r="AR445" s="59"/>
      <c r="AS445" s="59"/>
      <c r="AT445" s="59"/>
      <c r="AU445" s="59"/>
      <c r="AV445" s="59"/>
      <c r="AW445" s="59"/>
      <c r="AX445" s="59"/>
      <c r="AY445" s="59"/>
      <c r="AZ445" s="59"/>
      <c r="BA445" s="59"/>
      <c r="BB445" s="59"/>
      <c r="BC445" s="59"/>
      <c r="BD445" s="59"/>
      <c r="BE445" s="59"/>
      <c r="BF445" s="59"/>
      <c r="BG445" s="59"/>
      <c r="BH445" s="59"/>
      <c r="BI445" s="59"/>
      <c r="BJ445" s="59"/>
    </row>
    <row r="446" spans="1:62" x14ac:dyDescent="0.2">
      <c r="A446" s="189"/>
      <c r="B446" s="59"/>
      <c r="C446" s="59"/>
      <c r="D446" s="59"/>
      <c r="E446" s="59"/>
      <c r="F446" s="59"/>
      <c r="G446" s="59"/>
      <c r="H446" s="59"/>
      <c r="I446" s="59"/>
      <c r="J446" s="59"/>
      <c r="K446" s="59"/>
      <c r="L446" s="59"/>
      <c r="M446" s="59"/>
      <c r="N446" s="59"/>
      <c r="O446" s="59"/>
      <c r="P446" s="59"/>
      <c r="Q446" s="59"/>
      <c r="R446" s="59"/>
      <c r="S446" s="59"/>
      <c r="T446" s="59"/>
      <c r="U446" s="59"/>
      <c r="V446" s="59"/>
      <c r="W446" s="59"/>
      <c r="X446" s="59"/>
      <c r="Y446" s="59"/>
      <c r="Z446" s="59"/>
      <c r="AA446" s="59"/>
      <c r="AB446" s="59"/>
      <c r="AC446" s="59"/>
      <c r="AD446" s="59"/>
      <c r="AE446" s="59"/>
      <c r="AF446" s="59"/>
      <c r="AG446" s="59"/>
      <c r="AH446" s="59"/>
      <c r="AI446" s="59"/>
      <c r="AJ446" s="59"/>
      <c r="AK446" s="59"/>
      <c r="AL446" s="59"/>
      <c r="AM446" s="59"/>
      <c r="AN446" s="59"/>
      <c r="AO446" s="59"/>
      <c r="AP446" s="59"/>
      <c r="AQ446" s="59"/>
      <c r="AR446" s="59"/>
      <c r="AS446" s="59"/>
      <c r="AT446" s="59"/>
      <c r="AU446" s="59"/>
      <c r="AV446" s="59"/>
      <c r="AW446" s="59"/>
      <c r="AX446" s="59"/>
      <c r="AY446" s="59"/>
      <c r="AZ446" s="59"/>
      <c r="BA446" s="59"/>
      <c r="BB446" s="59"/>
      <c r="BC446" s="59"/>
      <c r="BD446" s="59"/>
      <c r="BE446" s="59"/>
      <c r="BF446" s="59"/>
      <c r="BG446" s="59"/>
      <c r="BH446" s="59"/>
      <c r="BI446" s="59"/>
      <c r="BJ446" s="59"/>
    </row>
    <row r="447" spans="1:62" x14ac:dyDescent="0.2">
      <c r="A447" s="189"/>
      <c r="B447" s="59"/>
      <c r="C447" s="59"/>
      <c r="D447" s="59"/>
      <c r="E447" s="59"/>
      <c r="F447" s="59"/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  <c r="AB447" s="59"/>
      <c r="AC447" s="59"/>
      <c r="AD447" s="59"/>
      <c r="AE447" s="59"/>
      <c r="AF447" s="59"/>
      <c r="AG447" s="59"/>
      <c r="AH447" s="59"/>
      <c r="AI447" s="59"/>
      <c r="AJ447" s="59"/>
      <c r="AK447" s="59"/>
      <c r="AL447" s="59"/>
      <c r="AM447" s="59"/>
      <c r="AN447" s="59"/>
      <c r="AO447" s="59"/>
      <c r="AP447" s="59"/>
      <c r="AQ447" s="59"/>
      <c r="AR447" s="59"/>
      <c r="AS447" s="59"/>
      <c r="AT447" s="59"/>
      <c r="AU447" s="59"/>
      <c r="AV447" s="59"/>
      <c r="AW447" s="59"/>
      <c r="AX447" s="59"/>
      <c r="AY447" s="59"/>
      <c r="AZ447" s="59"/>
      <c r="BA447" s="59"/>
      <c r="BB447" s="59"/>
      <c r="BC447" s="59"/>
      <c r="BD447" s="59"/>
      <c r="BE447" s="59"/>
      <c r="BF447" s="59"/>
      <c r="BG447" s="59"/>
      <c r="BH447" s="59"/>
      <c r="BI447" s="59"/>
      <c r="BJ447" s="59"/>
    </row>
    <row r="448" spans="1:62" x14ac:dyDescent="0.2">
      <c r="A448" s="189"/>
      <c r="B448" s="59"/>
      <c r="C448" s="59"/>
      <c r="D448" s="59"/>
      <c r="E448" s="59"/>
      <c r="F448" s="59"/>
      <c r="G448" s="59"/>
      <c r="H448" s="59"/>
      <c r="I448" s="59"/>
      <c r="J448" s="59"/>
      <c r="K448" s="59"/>
      <c r="L448" s="59"/>
      <c r="M448" s="59"/>
      <c r="N448" s="59"/>
      <c r="O448" s="59"/>
      <c r="P448" s="59"/>
      <c r="Q448" s="59"/>
      <c r="R448" s="59"/>
      <c r="S448" s="59"/>
      <c r="T448" s="59"/>
      <c r="U448" s="59"/>
      <c r="V448" s="59"/>
      <c r="W448" s="59"/>
      <c r="X448" s="59"/>
      <c r="Y448" s="59"/>
      <c r="Z448" s="59"/>
      <c r="AA448" s="59"/>
      <c r="AB448" s="59"/>
      <c r="AC448" s="59"/>
      <c r="AD448" s="59"/>
      <c r="AE448" s="59"/>
      <c r="AF448" s="59"/>
      <c r="AG448" s="59"/>
      <c r="AH448" s="59"/>
      <c r="AI448" s="59"/>
      <c r="AJ448" s="59"/>
      <c r="AK448" s="59"/>
      <c r="AL448" s="59"/>
      <c r="AM448" s="59"/>
      <c r="AN448" s="59"/>
      <c r="AO448" s="59"/>
      <c r="AP448" s="59"/>
      <c r="AQ448" s="59"/>
      <c r="AR448" s="59"/>
      <c r="AS448" s="59"/>
      <c r="AT448" s="59"/>
      <c r="AU448" s="59"/>
      <c r="AV448" s="59"/>
      <c r="AW448" s="59"/>
      <c r="AX448" s="59"/>
      <c r="AY448" s="59"/>
      <c r="AZ448" s="59"/>
      <c r="BA448" s="59"/>
      <c r="BB448" s="59"/>
      <c r="BC448" s="59"/>
      <c r="BD448" s="59"/>
      <c r="BE448" s="59"/>
      <c r="BF448" s="59"/>
      <c r="BG448" s="59"/>
      <c r="BH448" s="59"/>
      <c r="BI448" s="59"/>
      <c r="BJ448" s="59"/>
    </row>
    <row r="449" spans="1:62" x14ac:dyDescent="0.2">
      <c r="A449" s="189"/>
      <c r="B449" s="59"/>
      <c r="C449" s="59"/>
      <c r="D449" s="59"/>
      <c r="E449" s="59"/>
      <c r="F449" s="59"/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  <c r="AB449" s="59"/>
      <c r="AC449" s="59"/>
      <c r="AD449" s="59"/>
      <c r="AE449" s="59"/>
      <c r="AF449" s="59"/>
      <c r="AG449" s="59"/>
      <c r="AH449" s="59"/>
      <c r="AI449" s="59"/>
      <c r="AJ449" s="59"/>
      <c r="AK449" s="59"/>
      <c r="AL449" s="59"/>
      <c r="AM449" s="59"/>
      <c r="AN449" s="59"/>
      <c r="AO449" s="59"/>
      <c r="AP449" s="59"/>
      <c r="AQ449" s="59"/>
      <c r="AR449" s="59"/>
      <c r="AS449" s="59"/>
      <c r="AT449" s="59"/>
      <c r="AU449" s="59"/>
      <c r="AV449" s="59"/>
      <c r="AW449" s="59"/>
      <c r="AX449" s="59"/>
      <c r="AY449" s="59"/>
      <c r="AZ449" s="59"/>
      <c r="BA449" s="59"/>
      <c r="BB449" s="59"/>
      <c r="BC449" s="59"/>
      <c r="BD449" s="59"/>
      <c r="BE449" s="59"/>
      <c r="BF449" s="59"/>
      <c r="BG449" s="59"/>
      <c r="BH449" s="59"/>
      <c r="BI449" s="59"/>
      <c r="BJ449" s="59"/>
    </row>
    <row r="450" spans="1:62" x14ac:dyDescent="0.2">
      <c r="A450" s="189"/>
      <c r="B450" s="59"/>
      <c r="C450" s="59"/>
      <c r="D450" s="59"/>
      <c r="E450" s="59"/>
      <c r="F450" s="59"/>
      <c r="G450" s="59"/>
      <c r="H450" s="59"/>
      <c r="I450" s="59"/>
      <c r="J450" s="59"/>
      <c r="K450" s="59"/>
      <c r="L450" s="59"/>
      <c r="M450" s="59"/>
      <c r="N450" s="59"/>
      <c r="O450" s="59"/>
      <c r="P450" s="59"/>
      <c r="Q450" s="59"/>
      <c r="R450" s="59"/>
      <c r="S450" s="59"/>
      <c r="T450" s="59"/>
      <c r="U450" s="59"/>
      <c r="V450" s="59"/>
      <c r="W450" s="59"/>
      <c r="X450" s="59"/>
      <c r="Y450" s="59"/>
      <c r="Z450" s="59"/>
      <c r="AA450" s="59"/>
      <c r="AB450" s="59"/>
      <c r="AC450" s="59"/>
      <c r="AD450" s="59"/>
      <c r="AE450" s="59"/>
      <c r="AF450" s="59"/>
      <c r="AG450" s="59"/>
      <c r="AH450" s="59"/>
      <c r="AI450" s="59"/>
      <c r="AJ450" s="59"/>
      <c r="AK450" s="59"/>
      <c r="AL450" s="59"/>
      <c r="AM450" s="59"/>
      <c r="AN450" s="59"/>
      <c r="AO450" s="59"/>
      <c r="AP450" s="59"/>
      <c r="AQ450" s="59"/>
      <c r="AR450" s="59"/>
      <c r="AS450" s="59"/>
      <c r="AT450" s="59"/>
      <c r="AU450" s="59"/>
      <c r="AV450" s="59"/>
      <c r="AW450" s="59"/>
      <c r="AX450" s="59"/>
      <c r="AY450" s="59"/>
      <c r="AZ450" s="59"/>
      <c r="BA450" s="59"/>
      <c r="BB450" s="59"/>
      <c r="BC450" s="59"/>
      <c r="BD450" s="59"/>
      <c r="BE450" s="59"/>
      <c r="BF450" s="59"/>
      <c r="BG450" s="59"/>
      <c r="BH450" s="59"/>
      <c r="BI450" s="59"/>
      <c r="BJ450" s="59"/>
    </row>
    <row r="451" spans="1:62" x14ac:dyDescent="0.2">
      <c r="A451" s="189"/>
      <c r="B451" s="59"/>
      <c r="C451" s="59"/>
      <c r="D451" s="59"/>
      <c r="E451" s="59"/>
      <c r="F451" s="59"/>
      <c r="G451" s="59"/>
      <c r="H451" s="59"/>
      <c r="I451" s="59"/>
      <c r="J451" s="59"/>
      <c r="K451" s="59"/>
      <c r="L451" s="59"/>
      <c r="M451" s="59"/>
      <c r="N451" s="59"/>
      <c r="O451" s="59"/>
      <c r="P451" s="59"/>
      <c r="Q451" s="59"/>
      <c r="R451" s="59"/>
      <c r="S451" s="59"/>
      <c r="T451" s="59"/>
      <c r="U451" s="59"/>
      <c r="V451" s="59"/>
      <c r="W451" s="59"/>
      <c r="X451" s="59"/>
      <c r="Y451" s="59"/>
      <c r="Z451" s="59"/>
      <c r="AA451" s="59"/>
      <c r="AB451" s="59"/>
      <c r="AC451" s="59"/>
      <c r="AD451" s="59"/>
      <c r="AE451" s="59"/>
      <c r="AF451" s="59"/>
      <c r="AG451" s="59"/>
      <c r="AH451" s="59"/>
      <c r="AI451" s="59"/>
      <c r="AJ451" s="59"/>
      <c r="AK451" s="59"/>
      <c r="AL451" s="59"/>
      <c r="AM451" s="59"/>
      <c r="AN451" s="59"/>
      <c r="AO451" s="59"/>
      <c r="AP451" s="59"/>
      <c r="AQ451" s="59"/>
      <c r="AR451" s="59"/>
      <c r="AS451" s="59"/>
      <c r="AT451" s="59"/>
      <c r="AU451" s="59"/>
      <c r="AV451" s="59"/>
      <c r="AW451" s="59"/>
      <c r="AX451" s="59"/>
      <c r="AY451" s="59"/>
      <c r="AZ451" s="59"/>
      <c r="BA451" s="59"/>
      <c r="BB451" s="59"/>
      <c r="BC451" s="59"/>
      <c r="BD451" s="59"/>
      <c r="BE451" s="59"/>
      <c r="BF451" s="59"/>
      <c r="BG451" s="59"/>
      <c r="BH451" s="59"/>
      <c r="BI451" s="59"/>
      <c r="BJ451" s="59"/>
    </row>
    <row r="452" spans="1:62" x14ac:dyDescent="0.2">
      <c r="A452" s="189"/>
      <c r="B452" s="59"/>
      <c r="C452" s="59"/>
      <c r="D452" s="59"/>
      <c r="E452" s="59"/>
      <c r="F452" s="59"/>
      <c r="G452" s="59"/>
      <c r="H452" s="59"/>
      <c r="I452" s="59"/>
      <c r="J452" s="59"/>
      <c r="K452" s="59"/>
      <c r="L452" s="59"/>
      <c r="M452" s="59"/>
      <c r="N452" s="59"/>
      <c r="O452" s="59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  <c r="AB452" s="59"/>
      <c r="AC452" s="59"/>
      <c r="AD452" s="59"/>
      <c r="AE452" s="59"/>
      <c r="AF452" s="59"/>
      <c r="AG452" s="59"/>
      <c r="AH452" s="59"/>
      <c r="AI452" s="59"/>
      <c r="AJ452" s="59"/>
      <c r="AK452" s="59"/>
      <c r="AL452" s="59"/>
      <c r="AM452" s="59"/>
      <c r="AN452" s="59"/>
      <c r="AO452" s="59"/>
      <c r="AP452" s="59"/>
      <c r="AQ452" s="59"/>
      <c r="AR452" s="59"/>
      <c r="AS452" s="59"/>
      <c r="AT452" s="59"/>
      <c r="AU452" s="59"/>
      <c r="AV452" s="59"/>
      <c r="AW452" s="59"/>
      <c r="AX452" s="59"/>
      <c r="AY452" s="59"/>
      <c r="AZ452" s="59"/>
      <c r="BA452" s="59"/>
      <c r="BB452" s="59"/>
      <c r="BC452" s="59"/>
      <c r="BD452" s="59"/>
      <c r="BE452" s="59"/>
      <c r="BF452" s="59"/>
      <c r="BG452" s="59"/>
      <c r="BH452" s="59"/>
      <c r="BI452" s="59"/>
      <c r="BJ452" s="59"/>
    </row>
    <row r="453" spans="1:62" x14ac:dyDescent="0.2">
      <c r="A453" s="189"/>
      <c r="B453" s="59"/>
      <c r="C453" s="59"/>
      <c r="D453" s="59"/>
      <c r="E453" s="59"/>
      <c r="F453" s="59"/>
      <c r="G453" s="59"/>
      <c r="H453" s="59"/>
      <c r="I453" s="59"/>
      <c r="J453" s="59"/>
      <c r="K453" s="59"/>
      <c r="L453" s="59"/>
      <c r="M453" s="59"/>
      <c r="N453" s="59"/>
      <c r="O453" s="59"/>
      <c r="P453" s="59"/>
      <c r="Q453" s="59"/>
      <c r="R453" s="59"/>
      <c r="S453" s="59"/>
      <c r="T453" s="59"/>
      <c r="U453" s="59"/>
      <c r="V453" s="59"/>
      <c r="W453" s="59"/>
      <c r="X453" s="59"/>
      <c r="Y453" s="59"/>
      <c r="Z453" s="59"/>
      <c r="AA453" s="59"/>
      <c r="AB453" s="59"/>
      <c r="AC453" s="59"/>
      <c r="AD453" s="59"/>
      <c r="AE453" s="59"/>
      <c r="AF453" s="59"/>
      <c r="AG453" s="59"/>
      <c r="AH453" s="59"/>
      <c r="AI453" s="59"/>
      <c r="AJ453" s="59"/>
      <c r="AK453" s="59"/>
      <c r="AL453" s="59"/>
      <c r="AM453" s="59"/>
      <c r="AN453" s="59"/>
      <c r="AO453" s="59"/>
      <c r="AP453" s="59"/>
      <c r="AQ453" s="59"/>
      <c r="AR453" s="59"/>
      <c r="AS453" s="59"/>
      <c r="AT453" s="59"/>
      <c r="AU453" s="59"/>
      <c r="AV453" s="59"/>
      <c r="AW453" s="59"/>
      <c r="AX453" s="59"/>
      <c r="AY453" s="59"/>
      <c r="AZ453" s="59"/>
      <c r="BA453" s="59"/>
      <c r="BB453" s="59"/>
      <c r="BC453" s="59"/>
      <c r="BD453" s="59"/>
      <c r="BE453" s="59"/>
      <c r="BF453" s="59"/>
      <c r="BG453" s="59"/>
      <c r="BH453" s="59"/>
      <c r="BI453" s="59"/>
      <c r="BJ453" s="59"/>
    </row>
    <row r="454" spans="1:62" x14ac:dyDescent="0.2">
      <c r="A454" s="189"/>
      <c r="B454" s="59"/>
      <c r="C454" s="59"/>
      <c r="D454" s="59"/>
      <c r="E454" s="59"/>
      <c r="F454" s="59"/>
      <c r="G454" s="59"/>
      <c r="H454" s="59"/>
      <c r="I454" s="59"/>
      <c r="J454" s="59"/>
      <c r="K454" s="59"/>
      <c r="L454" s="59"/>
      <c r="M454" s="59"/>
      <c r="N454" s="59"/>
      <c r="O454" s="59"/>
      <c r="P454" s="59"/>
      <c r="Q454" s="59"/>
      <c r="R454" s="59"/>
      <c r="S454" s="59"/>
      <c r="T454" s="59"/>
      <c r="U454" s="59"/>
      <c r="V454" s="59"/>
      <c r="W454" s="59"/>
      <c r="X454" s="59"/>
      <c r="Y454" s="59"/>
      <c r="Z454" s="59"/>
      <c r="AA454" s="59"/>
      <c r="AB454" s="59"/>
      <c r="AC454" s="59"/>
      <c r="AD454" s="59"/>
      <c r="AE454" s="59"/>
      <c r="AF454" s="59"/>
      <c r="AG454" s="59"/>
      <c r="AH454" s="59"/>
      <c r="AI454" s="59"/>
      <c r="AJ454" s="59"/>
      <c r="AK454" s="59"/>
      <c r="AL454" s="59"/>
      <c r="AM454" s="59"/>
      <c r="AN454" s="59"/>
      <c r="AO454" s="59"/>
      <c r="AP454" s="59"/>
      <c r="AQ454" s="59"/>
      <c r="AR454" s="59"/>
      <c r="AS454" s="59"/>
      <c r="AT454" s="59"/>
      <c r="AU454" s="59"/>
      <c r="AV454" s="59"/>
      <c r="AW454" s="59"/>
      <c r="AX454" s="59"/>
      <c r="AY454" s="59"/>
      <c r="AZ454" s="59"/>
      <c r="BA454" s="59"/>
      <c r="BB454" s="59"/>
      <c r="BC454" s="59"/>
      <c r="BD454" s="59"/>
      <c r="BE454" s="59"/>
      <c r="BF454" s="59"/>
      <c r="BG454" s="59"/>
      <c r="BH454" s="59"/>
      <c r="BI454" s="59"/>
      <c r="BJ454" s="59"/>
    </row>
    <row r="455" spans="1:62" x14ac:dyDescent="0.2">
      <c r="A455" s="189"/>
      <c r="B455" s="59"/>
      <c r="C455" s="59"/>
      <c r="D455" s="59"/>
      <c r="E455" s="59"/>
      <c r="F455" s="59"/>
      <c r="G455" s="59"/>
      <c r="H455" s="59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59"/>
      <c r="V455" s="59"/>
      <c r="W455" s="59"/>
      <c r="X455" s="59"/>
      <c r="Y455" s="59"/>
      <c r="Z455" s="59"/>
      <c r="AA455" s="59"/>
      <c r="AB455" s="59"/>
      <c r="AC455" s="59"/>
      <c r="AD455" s="59"/>
      <c r="AE455" s="59"/>
      <c r="AF455" s="59"/>
      <c r="AG455" s="59"/>
      <c r="AH455" s="59"/>
      <c r="AI455" s="59"/>
      <c r="AJ455" s="59"/>
      <c r="AK455" s="59"/>
      <c r="AL455" s="59"/>
      <c r="AM455" s="59"/>
      <c r="AN455" s="59"/>
      <c r="AO455" s="59"/>
      <c r="AP455" s="59"/>
      <c r="AQ455" s="59"/>
      <c r="AR455" s="59"/>
      <c r="AS455" s="59"/>
      <c r="AT455" s="59"/>
      <c r="AU455" s="59"/>
      <c r="AV455" s="59"/>
      <c r="AW455" s="59"/>
      <c r="AX455" s="59"/>
      <c r="AY455" s="59"/>
      <c r="AZ455" s="59"/>
      <c r="BA455" s="59"/>
      <c r="BB455" s="59"/>
      <c r="BC455" s="59"/>
      <c r="BD455" s="59"/>
      <c r="BE455" s="59"/>
      <c r="BF455" s="59"/>
      <c r="BG455" s="59"/>
      <c r="BH455" s="59"/>
      <c r="BI455" s="59"/>
      <c r="BJ455" s="59"/>
    </row>
    <row r="456" spans="1:62" x14ac:dyDescent="0.2">
      <c r="A456" s="189"/>
      <c r="B456" s="59"/>
      <c r="C456" s="59"/>
      <c r="D456" s="59"/>
      <c r="E456" s="59"/>
      <c r="F456" s="59"/>
      <c r="G456" s="59"/>
      <c r="H456" s="59"/>
      <c r="I456" s="59"/>
      <c r="J456" s="59"/>
      <c r="K456" s="59"/>
      <c r="L456" s="59"/>
      <c r="M456" s="59"/>
      <c r="N456" s="59"/>
      <c r="O456" s="59"/>
      <c r="P456" s="59"/>
      <c r="Q456" s="59"/>
      <c r="R456" s="59"/>
      <c r="S456" s="59"/>
      <c r="T456" s="59"/>
      <c r="U456" s="59"/>
      <c r="V456" s="59"/>
      <c r="W456" s="59"/>
      <c r="X456" s="59"/>
      <c r="Y456" s="59"/>
      <c r="Z456" s="59"/>
      <c r="AA456" s="59"/>
      <c r="AB456" s="59"/>
      <c r="AC456" s="59"/>
      <c r="AD456" s="59"/>
      <c r="AE456" s="59"/>
      <c r="AF456" s="59"/>
      <c r="AG456" s="59"/>
      <c r="AH456" s="59"/>
      <c r="AI456" s="59"/>
      <c r="AJ456" s="59"/>
      <c r="AK456" s="59"/>
      <c r="AL456" s="59"/>
      <c r="AM456" s="59"/>
      <c r="AN456" s="59"/>
      <c r="AO456" s="59"/>
      <c r="AP456" s="59"/>
      <c r="AQ456" s="59"/>
      <c r="AR456" s="59"/>
      <c r="AS456" s="59"/>
      <c r="AT456" s="59"/>
      <c r="AU456" s="59"/>
      <c r="AV456" s="59"/>
      <c r="AW456" s="59"/>
      <c r="AX456" s="59"/>
      <c r="AY456" s="59"/>
      <c r="AZ456" s="59"/>
      <c r="BA456" s="59"/>
      <c r="BB456" s="59"/>
      <c r="BC456" s="59"/>
      <c r="BD456" s="59"/>
      <c r="BE456" s="59"/>
      <c r="BF456" s="59"/>
      <c r="BG456" s="59"/>
      <c r="BH456" s="59"/>
      <c r="BI456" s="59"/>
      <c r="BJ456" s="59"/>
    </row>
    <row r="457" spans="1:62" x14ac:dyDescent="0.2">
      <c r="A457" s="189"/>
      <c r="B457" s="59"/>
      <c r="C457" s="59"/>
      <c r="D457" s="59"/>
      <c r="E457" s="59"/>
      <c r="F457" s="59"/>
      <c r="G457" s="59"/>
      <c r="H457" s="59"/>
      <c r="I457" s="59"/>
      <c r="J457" s="59"/>
      <c r="K457" s="59"/>
      <c r="L457" s="59"/>
      <c r="M457" s="59"/>
      <c r="N457" s="59"/>
      <c r="O457" s="59"/>
      <c r="P457" s="59"/>
      <c r="Q457" s="59"/>
      <c r="R457" s="59"/>
      <c r="S457" s="59"/>
      <c r="T457" s="59"/>
      <c r="U457" s="59"/>
      <c r="V457" s="59"/>
      <c r="W457" s="59"/>
      <c r="X457" s="59"/>
      <c r="Y457" s="59"/>
      <c r="Z457" s="59"/>
      <c r="AA457" s="59"/>
      <c r="AB457" s="59"/>
      <c r="AC457" s="59"/>
      <c r="AD457" s="59"/>
      <c r="AE457" s="59"/>
      <c r="AF457" s="59"/>
      <c r="AG457" s="59"/>
      <c r="AH457" s="59"/>
      <c r="AI457" s="59"/>
      <c r="AJ457" s="59"/>
      <c r="AK457" s="59"/>
      <c r="AL457" s="59"/>
      <c r="AM457" s="59"/>
      <c r="AN457" s="59"/>
      <c r="AO457" s="59"/>
      <c r="AP457" s="59"/>
      <c r="AQ457" s="59"/>
      <c r="AR457" s="59"/>
      <c r="AS457" s="59"/>
      <c r="AT457" s="59"/>
      <c r="AU457" s="59"/>
      <c r="AV457" s="59"/>
      <c r="AW457" s="59"/>
      <c r="AX457" s="59"/>
      <c r="AY457" s="59"/>
      <c r="AZ457" s="59"/>
      <c r="BA457" s="59"/>
      <c r="BB457" s="59"/>
      <c r="BC457" s="59"/>
      <c r="BD457" s="59"/>
      <c r="BE457" s="59"/>
      <c r="BF457" s="59"/>
      <c r="BG457" s="59"/>
      <c r="BH457" s="59"/>
      <c r="BI457" s="59"/>
      <c r="BJ457" s="59"/>
    </row>
    <row r="458" spans="1:62" x14ac:dyDescent="0.2">
      <c r="A458" s="189"/>
      <c r="B458" s="59"/>
      <c r="C458" s="59"/>
      <c r="D458" s="59"/>
      <c r="E458" s="59"/>
      <c r="F458" s="59"/>
      <c r="G458" s="59"/>
      <c r="H458" s="59"/>
      <c r="I458" s="59"/>
      <c r="J458" s="59"/>
      <c r="K458" s="59"/>
      <c r="L458" s="59"/>
      <c r="M458" s="59"/>
      <c r="N458" s="59"/>
      <c r="O458" s="59"/>
      <c r="P458" s="59"/>
      <c r="Q458" s="59"/>
      <c r="R458" s="59"/>
      <c r="S458" s="59"/>
      <c r="T458" s="59"/>
      <c r="U458" s="59"/>
      <c r="V458" s="59"/>
      <c r="W458" s="59"/>
      <c r="X458" s="59"/>
      <c r="Y458" s="59"/>
      <c r="Z458" s="59"/>
      <c r="AA458" s="59"/>
      <c r="AB458" s="59"/>
      <c r="AC458" s="59"/>
      <c r="AD458" s="59"/>
      <c r="AE458" s="59"/>
      <c r="AF458" s="59"/>
      <c r="AG458" s="59"/>
      <c r="AH458" s="59"/>
      <c r="AI458" s="59"/>
      <c r="AJ458" s="59"/>
      <c r="AK458" s="59"/>
      <c r="AL458" s="59"/>
      <c r="AM458" s="59"/>
      <c r="AN458" s="59"/>
      <c r="AO458" s="59"/>
      <c r="AP458" s="59"/>
      <c r="AQ458" s="59"/>
      <c r="AR458" s="59"/>
      <c r="AS458" s="59"/>
      <c r="AT458" s="59"/>
      <c r="AU458" s="59"/>
      <c r="AV458" s="59"/>
      <c r="AW458" s="59"/>
      <c r="AX458" s="59"/>
      <c r="AY458" s="59"/>
      <c r="AZ458" s="59"/>
      <c r="BA458" s="59"/>
      <c r="BB458" s="59"/>
      <c r="BC458" s="59"/>
      <c r="BD458" s="59"/>
      <c r="BE458" s="59"/>
      <c r="BF458" s="59"/>
      <c r="BG458" s="59"/>
      <c r="BH458" s="59"/>
      <c r="BI458" s="59"/>
      <c r="BJ458" s="59"/>
    </row>
    <row r="459" spans="1:62" x14ac:dyDescent="0.2">
      <c r="A459" s="189"/>
      <c r="B459" s="59"/>
      <c r="C459" s="59"/>
      <c r="D459" s="59"/>
      <c r="E459" s="59"/>
      <c r="F459" s="59"/>
      <c r="G459" s="59"/>
      <c r="H459" s="59"/>
      <c r="I459" s="59"/>
      <c r="J459" s="59"/>
      <c r="K459" s="59"/>
      <c r="L459" s="59"/>
      <c r="M459" s="59"/>
      <c r="N459" s="59"/>
      <c r="O459" s="59"/>
      <c r="P459" s="59"/>
      <c r="Q459" s="59"/>
      <c r="R459" s="59"/>
      <c r="S459" s="59"/>
      <c r="T459" s="59"/>
      <c r="U459" s="59"/>
      <c r="V459" s="59"/>
      <c r="W459" s="59"/>
      <c r="X459" s="59"/>
      <c r="Y459" s="59"/>
      <c r="Z459" s="59"/>
      <c r="AA459" s="59"/>
      <c r="AB459" s="59"/>
      <c r="AC459" s="59"/>
      <c r="AD459" s="59"/>
      <c r="AE459" s="59"/>
      <c r="AF459" s="59"/>
      <c r="AG459" s="59"/>
      <c r="AH459" s="59"/>
      <c r="AI459" s="59"/>
      <c r="AJ459" s="59"/>
      <c r="AK459" s="59"/>
      <c r="AL459" s="59"/>
      <c r="AM459" s="59"/>
      <c r="AN459" s="59"/>
      <c r="AO459" s="59"/>
      <c r="AP459" s="59"/>
      <c r="AQ459" s="59"/>
      <c r="AR459" s="59"/>
      <c r="AS459" s="59"/>
      <c r="AT459" s="59"/>
      <c r="AU459" s="59"/>
      <c r="AV459" s="59"/>
      <c r="AW459" s="59"/>
      <c r="AX459" s="59"/>
      <c r="AY459" s="59"/>
      <c r="AZ459" s="59"/>
      <c r="BA459" s="59"/>
      <c r="BB459" s="59"/>
      <c r="BC459" s="59"/>
      <c r="BD459" s="59"/>
      <c r="BE459" s="59"/>
      <c r="BF459" s="59"/>
      <c r="BG459" s="59"/>
      <c r="BH459" s="59"/>
      <c r="BI459" s="59"/>
      <c r="BJ459" s="59"/>
    </row>
    <row r="460" spans="1:62" x14ac:dyDescent="0.2">
      <c r="A460" s="189"/>
      <c r="B460" s="59"/>
      <c r="C460" s="59"/>
      <c r="D460" s="59"/>
      <c r="E460" s="59"/>
      <c r="F460" s="59"/>
      <c r="G460" s="59"/>
      <c r="H460" s="59"/>
      <c r="I460" s="59"/>
      <c r="J460" s="59"/>
      <c r="K460" s="59"/>
      <c r="L460" s="59"/>
      <c r="M460" s="59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  <c r="AB460" s="59"/>
      <c r="AC460" s="59"/>
      <c r="AD460" s="59"/>
      <c r="AE460" s="59"/>
      <c r="AF460" s="59"/>
      <c r="AG460" s="59"/>
      <c r="AH460" s="59"/>
      <c r="AI460" s="59"/>
      <c r="AJ460" s="59"/>
      <c r="AK460" s="59"/>
      <c r="AL460" s="59"/>
      <c r="AM460" s="59"/>
      <c r="AN460" s="59"/>
      <c r="AO460" s="59"/>
      <c r="AP460" s="59"/>
      <c r="AQ460" s="59"/>
      <c r="AR460" s="59"/>
      <c r="AS460" s="59"/>
      <c r="AT460" s="59"/>
      <c r="AU460" s="59"/>
      <c r="AV460" s="59"/>
      <c r="AW460" s="59"/>
      <c r="AX460" s="59"/>
      <c r="AY460" s="59"/>
      <c r="AZ460" s="59"/>
      <c r="BA460" s="59"/>
      <c r="BB460" s="59"/>
      <c r="BC460" s="59"/>
      <c r="BD460" s="59"/>
      <c r="BE460" s="59"/>
      <c r="BF460" s="59"/>
      <c r="BG460" s="59"/>
      <c r="BH460" s="59"/>
      <c r="BI460" s="59"/>
      <c r="BJ460" s="59"/>
    </row>
    <row r="461" spans="1:62" x14ac:dyDescent="0.2">
      <c r="A461" s="189"/>
      <c r="B461" s="59"/>
      <c r="C461" s="59"/>
      <c r="D461" s="59"/>
      <c r="E461" s="59"/>
      <c r="F461" s="59"/>
      <c r="G461" s="59"/>
      <c r="H461" s="59"/>
      <c r="I461" s="59"/>
      <c r="J461" s="59"/>
      <c r="K461" s="59"/>
      <c r="L461" s="59"/>
      <c r="M461" s="59"/>
      <c r="N461" s="59"/>
      <c r="O461" s="59"/>
      <c r="P461" s="59"/>
      <c r="Q461" s="59"/>
      <c r="R461" s="59"/>
      <c r="S461" s="59"/>
      <c r="T461" s="59"/>
      <c r="U461" s="59"/>
      <c r="V461" s="59"/>
      <c r="W461" s="59"/>
      <c r="X461" s="59"/>
      <c r="Y461" s="59"/>
      <c r="Z461" s="59"/>
      <c r="AA461" s="59"/>
      <c r="AB461" s="59"/>
      <c r="AC461" s="59"/>
      <c r="AD461" s="59"/>
      <c r="AE461" s="59"/>
      <c r="AF461" s="59"/>
      <c r="AG461" s="59"/>
      <c r="AH461" s="59"/>
      <c r="AI461" s="59"/>
      <c r="AJ461" s="59"/>
      <c r="AK461" s="59"/>
      <c r="AL461" s="59"/>
      <c r="AM461" s="59"/>
      <c r="AN461" s="59"/>
      <c r="AO461" s="59"/>
      <c r="AP461" s="59"/>
      <c r="AQ461" s="59"/>
      <c r="AR461" s="59"/>
      <c r="AS461" s="59"/>
      <c r="AT461" s="59"/>
      <c r="AU461" s="59"/>
      <c r="AV461" s="59"/>
      <c r="AW461" s="59"/>
      <c r="AX461" s="59"/>
      <c r="AY461" s="59"/>
      <c r="AZ461" s="59"/>
      <c r="BA461" s="59"/>
      <c r="BB461" s="59"/>
      <c r="BC461" s="59"/>
      <c r="BD461" s="59"/>
      <c r="BE461" s="59"/>
      <c r="BF461" s="59"/>
      <c r="BG461" s="59"/>
      <c r="BH461" s="59"/>
      <c r="BI461" s="59"/>
      <c r="BJ461" s="59"/>
    </row>
    <row r="462" spans="1:62" x14ac:dyDescent="0.2">
      <c r="A462" s="189"/>
      <c r="B462" s="59"/>
      <c r="C462" s="59"/>
      <c r="D462" s="59"/>
      <c r="E462" s="59"/>
      <c r="F462" s="59"/>
      <c r="G462" s="59"/>
      <c r="H462" s="59"/>
      <c r="I462" s="59"/>
      <c r="J462" s="59"/>
      <c r="K462" s="59"/>
      <c r="L462" s="59"/>
      <c r="M462" s="59"/>
      <c r="N462" s="59"/>
      <c r="O462" s="59"/>
      <c r="P462" s="59"/>
      <c r="Q462" s="59"/>
      <c r="R462" s="59"/>
      <c r="S462" s="59"/>
      <c r="T462" s="59"/>
      <c r="U462" s="59"/>
      <c r="V462" s="59"/>
      <c r="W462" s="59"/>
      <c r="X462" s="59"/>
      <c r="Y462" s="59"/>
      <c r="Z462" s="59"/>
      <c r="AA462" s="59"/>
      <c r="AB462" s="59"/>
      <c r="AC462" s="59"/>
      <c r="AD462" s="59"/>
      <c r="AE462" s="59"/>
      <c r="AF462" s="59"/>
      <c r="AG462" s="59"/>
      <c r="AH462" s="59"/>
      <c r="AI462" s="59"/>
      <c r="AJ462" s="59"/>
      <c r="AK462" s="59"/>
      <c r="AL462" s="59"/>
      <c r="AM462" s="59"/>
      <c r="AN462" s="59"/>
      <c r="AO462" s="59"/>
      <c r="AP462" s="59"/>
      <c r="AQ462" s="59"/>
      <c r="AR462" s="59"/>
      <c r="AS462" s="59"/>
      <c r="AT462" s="59"/>
      <c r="AU462" s="59"/>
      <c r="AV462" s="59"/>
      <c r="AW462" s="59"/>
      <c r="AX462" s="59"/>
      <c r="AY462" s="59"/>
      <c r="AZ462" s="59"/>
      <c r="BA462" s="59"/>
      <c r="BB462" s="59"/>
      <c r="BC462" s="59"/>
      <c r="BD462" s="59"/>
      <c r="BE462" s="59"/>
      <c r="BF462" s="59"/>
      <c r="BG462" s="59"/>
      <c r="BH462" s="59"/>
      <c r="BI462" s="59"/>
      <c r="BJ462" s="59"/>
    </row>
    <row r="463" spans="1:62" x14ac:dyDescent="0.2">
      <c r="A463" s="189"/>
      <c r="B463" s="59"/>
      <c r="C463" s="59"/>
      <c r="D463" s="59"/>
      <c r="E463" s="59"/>
      <c r="F463" s="59"/>
      <c r="G463" s="59"/>
      <c r="H463" s="59"/>
      <c r="I463" s="59"/>
      <c r="J463" s="59"/>
      <c r="K463" s="59"/>
      <c r="L463" s="59"/>
      <c r="M463" s="59"/>
      <c r="N463" s="59"/>
      <c r="O463" s="59"/>
      <c r="P463" s="59"/>
      <c r="Q463" s="59"/>
      <c r="R463" s="59"/>
      <c r="S463" s="59"/>
      <c r="T463" s="59"/>
      <c r="U463" s="59"/>
      <c r="V463" s="59"/>
      <c r="W463" s="59"/>
      <c r="X463" s="59"/>
      <c r="Y463" s="59"/>
      <c r="Z463" s="59"/>
      <c r="AA463" s="59"/>
      <c r="AB463" s="59"/>
      <c r="AC463" s="59"/>
      <c r="AD463" s="59"/>
      <c r="AE463" s="59"/>
      <c r="AF463" s="59"/>
      <c r="AG463" s="59"/>
      <c r="AH463" s="59"/>
      <c r="AI463" s="59"/>
      <c r="AJ463" s="59"/>
      <c r="AK463" s="59"/>
      <c r="AL463" s="59"/>
      <c r="AM463" s="59"/>
      <c r="AN463" s="59"/>
      <c r="AO463" s="59"/>
      <c r="AP463" s="59"/>
      <c r="AQ463" s="59"/>
      <c r="AR463" s="59"/>
      <c r="AS463" s="59"/>
      <c r="AT463" s="59"/>
      <c r="AU463" s="59"/>
      <c r="AV463" s="59"/>
      <c r="AW463" s="59"/>
      <c r="AX463" s="59"/>
      <c r="AY463" s="59"/>
      <c r="AZ463" s="59"/>
      <c r="BA463" s="59"/>
      <c r="BB463" s="59"/>
      <c r="BC463" s="59"/>
      <c r="BD463" s="59"/>
      <c r="BE463" s="59"/>
      <c r="BF463" s="59"/>
      <c r="BG463" s="59"/>
      <c r="BH463" s="59"/>
      <c r="BI463" s="59"/>
      <c r="BJ463" s="59"/>
    </row>
    <row r="464" spans="1:62" x14ac:dyDescent="0.2">
      <c r="A464" s="189"/>
      <c r="B464" s="59"/>
      <c r="C464" s="59"/>
      <c r="D464" s="59"/>
      <c r="E464" s="59"/>
      <c r="F464" s="59"/>
      <c r="G464" s="59"/>
      <c r="H464" s="59"/>
      <c r="I464" s="59"/>
      <c r="J464" s="59"/>
      <c r="K464" s="59"/>
      <c r="L464" s="59"/>
      <c r="M464" s="59"/>
      <c r="N464" s="59"/>
      <c r="O464" s="59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  <c r="AB464" s="59"/>
      <c r="AC464" s="59"/>
      <c r="AD464" s="59"/>
      <c r="AE464" s="59"/>
      <c r="AF464" s="59"/>
      <c r="AG464" s="59"/>
      <c r="AH464" s="59"/>
      <c r="AI464" s="59"/>
      <c r="AJ464" s="59"/>
      <c r="AK464" s="59"/>
      <c r="AL464" s="59"/>
      <c r="AM464" s="59"/>
      <c r="AN464" s="59"/>
      <c r="AO464" s="59"/>
      <c r="AP464" s="59"/>
      <c r="AQ464" s="59"/>
      <c r="AR464" s="59"/>
      <c r="AS464" s="59"/>
      <c r="AT464" s="59"/>
      <c r="AU464" s="59"/>
      <c r="AV464" s="59"/>
      <c r="AW464" s="59"/>
      <c r="AX464" s="59"/>
      <c r="AY464" s="59"/>
      <c r="AZ464" s="59"/>
      <c r="BA464" s="59"/>
      <c r="BB464" s="59"/>
      <c r="BC464" s="59"/>
      <c r="BD464" s="59"/>
      <c r="BE464" s="59"/>
      <c r="BF464" s="59"/>
      <c r="BG464" s="59"/>
      <c r="BH464" s="59"/>
      <c r="BI464" s="59"/>
      <c r="BJ464" s="59"/>
    </row>
    <row r="465" spans="1:62" x14ac:dyDescent="0.2">
      <c r="A465" s="189"/>
      <c r="B465" s="59"/>
      <c r="C465" s="59"/>
      <c r="D465" s="59"/>
      <c r="E465" s="59"/>
      <c r="F465" s="59"/>
      <c r="G465" s="59"/>
      <c r="H465" s="59"/>
      <c r="I465" s="59"/>
      <c r="J465" s="59"/>
      <c r="K465" s="59"/>
      <c r="L465" s="59"/>
      <c r="M465" s="59"/>
      <c r="N465" s="59"/>
      <c r="O465" s="59"/>
      <c r="P465" s="59"/>
      <c r="Q465" s="59"/>
      <c r="R465" s="59"/>
      <c r="S465" s="59"/>
      <c r="T465" s="59"/>
      <c r="U465" s="59"/>
      <c r="V465" s="59"/>
      <c r="W465" s="59"/>
      <c r="X465" s="59"/>
      <c r="Y465" s="59"/>
      <c r="Z465" s="59"/>
      <c r="AA465" s="59"/>
      <c r="AB465" s="59"/>
      <c r="AC465" s="59"/>
      <c r="AD465" s="59"/>
      <c r="AE465" s="59"/>
      <c r="AF465" s="59"/>
      <c r="AG465" s="59"/>
      <c r="AH465" s="59"/>
      <c r="AI465" s="59"/>
      <c r="AJ465" s="59"/>
      <c r="AK465" s="59"/>
      <c r="AL465" s="59"/>
      <c r="AM465" s="59"/>
      <c r="AN465" s="59"/>
      <c r="AO465" s="59"/>
      <c r="AP465" s="59"/>
      <c r="AQ465" s="59"/>
      <c r="AR465" s="59"/>
      <c r="AS465" s="59"/>
      <c r="AT465" s="59"/>
      <c r="AU465" s="59"/>
      <c r="AV465" s="59"/>
      <c r="AW465" s="59"/>
      <c r="AX465" s="59"/>
      <c r="AY465" s="59"/>
      <c r="AZ465" s="59"/>
      <c r="BA465" s="59"/>
      <c r="BB465" s="59"/>
      <c r="BC465" s="59"/>
      <c r="BD465" s="59"/>
      <c r="BE465" s="59"/>
      <c r="BF465" s="59"/>
      <c r="BG465" s="59"/>
      <c r="BH465" s="59"/>
      <c r="BI465" s="59"/>
      <c r="BJ465" s="59"/>
    </row>
    <row r="466" spans="1:62" x14ac:dyDescent="0.2">
      <c r="A466" s="189"/>
      <c r="B466" s="59"/>
      <c r="C466" s="59"/>
      <c r="D466" s="59"/>
      <c r="E466" s="59"/>
      <c r="F466" s="59"/>
      <c r="G466" s="59"/>
      <c r="H466" s="59"/>
      <c r="I466" s="59"/>
      <c r="J466" s="59"/>
      <c r="K466" s="59"/>
      <c r="L466" s="59"/>
      <c r="M466" s="59"/>
      <c r="N466" s="59"/>
      <c r="O466" s="59"/>
      <c r="P466" s="59"/>
      <c r="Q466" s="59"/>
      <c r="R466" s="59"/>
      <c r="S466" s="59"/>
      <c r="T466" s="59"/>
      <c r="U466" s="59"/>
      <c r="V466" s="59"/>
      <c r="W466" s="59"/>
      <c r="X466" s="59"/>
      <c r="Y466" s="59"/>
      <c r="Z466" s="59"/>
      <c r="AA466" s="59"/>
      <c r="AB466" s="59"/>
      <c r="AC466" s="59"/>
      <c r="AD466" s="59"/>
      <c r="AE466" s="59"/>
      <c r="AF466" s="59"/>
      <c r="AG466" s="59"/>
      <c r="AH466" s="59"/>
      <c r="AI466" s="59"/>
      <c r="AJ466" s="59"/>
      <c r="AK466" s="59"/>
      <c r="AL466" s="59"/>
      <c r="AM466" s="59"/>
      <c r="AN466" s="59"/>
      <c r="AO466" s="59"/>
      <c r="AP466" s="59"/>
      <c r="AQ466" s="59"/>
      <c r="AR466" s="59"/>
      <c r="AS466" s="59"/>
      <c r="AT466" s="59"/>
      <c r="AU466" s="59"/>
      <c r="AV466" s="59"/>
      <c r="AW466" s="59"/>
      <c r="AX466" s="59"/>
      <c r="AY466" s="59"/>
      <c r="AZ466" s="59"/>
      <c r="BA466" s="59"/>
      <c r="BB466" s="59"/>
      <c r="BC466" s="59"/>
      <c r="BD466" s="59"/>
      <c r="BE466" s="59"/>
      <c r="BF466" s="59"/>
      <c r="BG466" s="59"/>
      <c r="BH466" s="59"/>
      <c r="BI466" s="59"/>
      <c r="BJ466" s="59"/>
    </row>
    <row r="467" spans="1:62" x14ac:dyDescent="0.2">
      <c r="A467" s="189"/>
      <c r="B467" s="59"/>
      <c r="C467" s="59"/>
      <c r="D467" s="59"/>
      <c r="E467" s="59"/>
      <c r="F467" s="59"/>
      <c r="G467" s="59"/>
      <c r="H467" s="59"/>
      <c r="I467" s="59"/>
      <c r="J467" s="59"/>
      <c r="K467" s="59"/>
      <c r="L467" s="59"/>
      <c r="M467" s="59"/>
      <c r="N467" s="59"/>
      <c r="O467" s="59"/>
      <c r="P467" s="59"/>
      <c r="Q467" s="59"/>
      <c r="R467" s="59"/>
      <c r="S467" s="59"/>
      <c r="T467" s="59"/>
      <c r="U467" s="59"/>
      <c r="V467" s="59"/>
      <c r="W467" s="59"/>
      <c r="X467" s="59"/>
      <c r="Y467" s="59"/>
      <c r="Z467" s="59"/>
      <c r="AA467" s="59"/>
      <c r="AB467" s="59"/>
      <c r="AC467" s="59"/>
      <c r="AD467" s="59"/>
      <c r="AE467" s="59"/>
      <c r="AF467" s="59"/>
      <c r="AG467" s="59"/>
      <c r="AH467" s="59"/>
      <c r="AI467" s="59"/>
      <c r="AJ467" s="59"/>
      <c r="AK467" s="59"/>
      <c r="AL467" s="59"/>
      <c r="AM467" s="59"/>
      <c r="AN467" s="59"/>
      <c r="AO467" s="59"/>
      <c r="AP467" s="59"/>
      <c r="AQ467" s="59"/>
      <c r="AR467" s="59"/>
      <c r="AS467" s="59"/>
      <c r="AT467" s="59"/>
      <c r="AU467" s="59"/>
      <c r="AV467" s="59"/>
      <c r="AW467" s="59"/>
      <c r="AX467" s="59"/>
      <c r="AY467" s="59"/>
      <c r="AZ467" s="59"/>
      <c r="BA467" s="59"/>
      <c r="BB467" s="59"/>
      <c r="BC467" s="59"/>
      <c r="BD467" s="59"/>
      <c r="BE467" s="59"/>
      <c r="BF467" s="59"/>
      <c r="BG467" s="59"/>
      <c r="BH467" s="59"/>
      <c r="BI467" s="59"/>
      <c r="BJ467" s="59"/>
    </row>
    <row r="468" spans="1:62" x14ac:dyDescent="0.2">
      <c r="A468" s="189"/>
      <c r="B468" s="59"/>
      <c r="C468" s="59"/>
      <c r="D468" s="59"/>
      <c r="E468" s="59"/>
      <c r="F468" s="59"/>
      <c r="G468" s="59"/>
      <c r="H468" s="59"/>
      <c r="I468" s="59"/>
      <c r="J468" s="59"/>
      <c r="K468" s="59"/>
      <c r="L468" s="59"/>
      <c r="M468" s="59"/>
      <c r="N468" s="59"/>
      <c r="O468" s="59"/>
      <c r="P468" s="59"/>
      <c r="Q468" s="59"/>
      <c r="R468" s="59"/>
      <c r="S468" s="59"/>
      <c r="T468" s="59"/>
      <c r="U468" s="59"/>
      <c r="V468" s="59"/>
      <c r="W468" s="59"/>
      <c r="X468" s="59"/>
      <c r="Y468" s="59"/>
      <c r="Z468" s="59"/>
      <c r="AA468" s="59"/>
      <c r="AB468" s="59"/>
      <c r="AC468" s="59"/>
      <c r="AD468" s="59"/>
      <c r="AE468" s="59"/>
      <c r="AF468" s="59"/>
      <c r="AG468" s="59"/>
      <c r="AH468" s="59"/>
      <c r="AI468" s="59"/>
      <c r="AJ468" s="59"/>
      <c r="AK468" s="59"/>
      <c r="AL468" s="59"/>
      <c r="AM468" s="59"/>
      <c r="AN468" s="59"/>
      <c r="AO468" s="59"/>
      <c r="AP468" s="59"/>
      <c r="AQ468" s="59"/>
      <c r="AR468" s="59"/>
      <c r="AS468" s="59"/>
      <c r="AT468" s="59"/>
      <c r="AU468" s="59"/>
      <c r="AV468" s="59"/>
      <c r="AW468" s="59"/>
      <c r="AX468" s="59"/>
      <c r="AY468" s="59"/>
      <c r="AZ468" s="59"/>
      <c r="BA468" s="59"/>
      <c r="BB468" s="59"/>
      <c r="BC468" s="59"/>
      <c r="BD468" s="59"/>
      <c r="BE468" s="59"/>
      <c r="BF468" s="59"/>
      <c r="BG468" s="59"/>
      <c r="BH468" s="59"/>
      <c r="BI468" s="59"/>
      <c r="BJ468" s="59"/>
    </row>
    <row r="469" spans="1:62" x14ac:dyDescent="0.2">
      <c r="A469" s="189"/>
      <c r="B469" s="59"/>
      <c r="C469" s="59"/>
      <c r="D469" s="59"/>
      <c r="E469" s="59"/>
      <c r="F469" s="59"/>
      <c r="G469" s="59"/>
      <c r="H469" s="59"/>
      <c r="I469" s="59"/>
      <c r="J469" s="59"/>
      <c r="K469" s="59"/>
      <c r="L469" s="59"/>
      <c r="M469" s="59"/>
      <c r="N469" s="59"/>
      <c r="O469" s="59"/>
      <c r="P469" s="59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  <c r="AB469" s="59"/>
      <c r="AC469" s="59"/>
      <c r="AD469" s="59"/>
      <c r="AE469" s="59"/>
      <c r="AF469" s="59"/>
      <c r="AG469" s="59"/>
      <c r="AH469" s="59"/>
      <c r="AI469" s="59"/>
      <c r="AJ469" s="59"/>
      <c r="AK469" s="59"/>
      <c r="AL469" s="59"/>
      <c r="AM469" s="59"/>
      <c r="AN469" s="59"/>
      <c r="AO469" s="59"/>
      <c r="AP469" s="59"/>
      <c r="AQ469" s="59"/>
      <c r="AR469" s="59"/>
      <c r="AS469" s="59"/>
      <c r="AT469" s="59"/>
      <c r="AU469" s="59"/>
      <c r="AV469" s="59"/>
      <c r="AW469" s="59"/>
      <c r="AX469" s="59"/>
      <c r="AY469" s="59"/>
      <c r="AZ469" s="59"/>
      <c r="BA469" s="59"/>
      <c r="BB469" s="59"/>
      <c r="BC469" s="59"/>
      <c r="BD469" s="59"/>
      <c r="BE469" s="59"/>
      <c r="BF469" s="59"/>
      <c r="BG469" s="59"/>
      <c r="BH469" s="59"/>
      <c r="BI469" s="59"/>
      <c r="BJ469" s="59"/>
    </row>
    <row r="470" spans="1:62" x14ac:dyDescent="0.2">
      <c r="A470" s="189"/>
      <c r="B470" s="59"/>
      <c r="C470" s="59"/>
      <c r="D470" s="59"/>
      <c r="E470" s="59"/>
      <c r="F470" s="59"/>
      <c r="G470" s="59"/>
      <c r="H470" s="59"/>
      <c r="I470" s="59"/>
      <c r="J470" s="59"/>
      <c r="K470" s="59"/>
      <c r="L470" s="59"/>
      <c r="M470" s="59"/>
      <c r="N470" s="59"/>
      <c r="O470" s="59"/>
      <c r="P470" s="59"/>
      <c r="Q470" s="59"/>
      <c r="R470" s="59"/>
      <c r="S470" s="59"/>
      <c r="T470" s="59"/>
      <c r="U470" s="59"/>
      <c r="V470" s="59"/>
      <c r="W470" s="59"/>
      <c r="X470" s="59"/>
      <c r="Y470" s="59"/>
      <c r="Z470" s="59"/>
      <c r="AA470" s="59"/>
      <c r="AB470" s="59"/>
      <c r="AC470" s="59"/>
      <c r="AD470" s="59"/>
      <c r="AE470" s="59"/>
      <c r="AF470" s="59"/>
      <c r="AG470" s="59"/>
      <c r="AH470" s="59"/>
      <c r="AI470" s="59"/>
      <c r="AJ470" s="59"/>
      <c r="AK470" s="59"/>
      <c r="AL470" s="59"/>
      <c r="AM470" s="59"/>
      <c r="AN470" s="59"/>
      <c r="AO470" s="59"/>
      <c r="AP470" s="59"/>
      <c r="AQ470" s="59"/>
      <c r="AR470" s="59"/>
      <c r="AS470" s="59"/>
      <c r="AT470" s="59"/>
      <c r="AU470" s="59"/>
      <c r="AV470" s="59"/>
      <c r="AW470" s="59"/>
      <c r="AX470" s="59"/>
      <c r="AY470" s="59"/>
      <c r="AZ470" s="59"/>
      <c r="BA470" s="59"/>
      <c r="BB470" s="59"/>
      <c r="BC470" s="59"/>
      <c r="BD470" s="59"/>
      <c r="BE470" s="59"/>
      <c r="BF470" s="59"/>
      <c r="BG470" s="59"/>
      <c r="BH470" s="59"/>
      <c r="BI470" s="59"/>
      <c r="BJ470" s="59"/>
    </row>
    <row r="471" spans="1:62" x14ac:dyDescent="0.2">
      <c r="A471" s="189"/>
      <c r="B471" s="59"/>
      <c r="C471" s="59"/>
      <c r="D471" s="59"/>
      <c r="E471" s="59"/>
      <c r="F471" s="59"/>
      <c r="G471" s="59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59"/>
      <c r="S471" s="59"/>
      <c r="T471" s="59"/>
      <c r="U471" s="59"/>
      <c r="V471" s="59"/>
      <c r="W471" s="59"/>
      <c r="X471" s="59"/>
      <c r="Y471" s="59"/>
      <c r="Z471" s="59"/>
      <c r="AA471" s="59"/>
      <c r="AB471" s="59"/>
      <c r="AC471" s="59"/>
      <c r="AD471" s="59"/>
      <c r="AE471" s="59"/>
      <c r="AF471" s="59"/>
      <c r="AG471" s="59"/>
      <c r="AH471" s="59"/>
      <c r="AI471" s="59"/>
      <c r="AJ471" s="59"/>
      <c r="AK471" s="59"/>
      <c r="AL471" s="59"/>
      <c r="AM471" s="59"/>
      <c r="AN471" s="59"/>
      <c r="AO471" s="59"/>
      <c r="AP471" s="59"/>
      <c r="AQ471" s="59"/>
      <c r="AR471" s="59"/>
      <c r="AS471" s="59"/>
      <c r="AT471" s="59"/>
      <c r="AU471" s="59"/>
      <c r="AV471" s="59"/>
      <c r="AW471" s="59"/>
      <c r="AX471" s="59"/>
      <c r="AY471" s="59"/>
      <c r="AZ471" s="59"/>
      <c r="BA471" s="59"/>
      <c r="BB471" s="59"/>
      <c r="BC471" s="59"/>
      <c r="BD471" s="59"/>
      <c r="BE471" s="59"/>
      <c r="BF471" s="59"/>
      <c r="BG471" s="59"/>
      <c r="BH471" s="59"/>
      <c r="BI471" s="59"/>
      <c r="BJ471" s="59"/>
    </row>
    <row r="472" spans="1:62" x14ac:dyDescent="0.2">
      <c r="A472" s="189"/>
      <c r="B472" s="59"/>
      <c r="C472" s="59"/>
      <c r="D472" s="59"/>
      <c r="E472" s="59"/>
      <c r="F472" s="59"/>
      <c r="G472" s="59"/>
      <c r="H472" s="59"/>
      <c r="I472" s="59"/>
      <c r="J472" s="59"/>
      <c r="K472" s="59"/>
      <c r="L472" s="59"/>
      <c r="M472" s="59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  <c r="Z472" s="59"/>
      <c r="AA472" s="59"/>
      <c r="AB472" s="59"/>
      <c r="AC472" s="59"/>
      <c r="AD472" s="59"/>
      <c r="AE472" s="59"/>
      <c r="AF472" s="59"/>
      <c r="AG472" s="59"/>
      <c r="AH472" s="59"/>
      <c r="AI472" s="59"/>
      <c r="AJ472" s="59"/>
      <c r="AK472" s="59"/>
      <c r="AL472" s="59"/>
      <c r="AM472" s="59"/>
      <c r="AN472" s="59"/>
      <c r="AO472" s="59"/>
      <c r="AP472" s="59"/>
      <c r="AQ472" s="59"/>
      <c r="AR472" s="59"/>
      <c r="AS472" s="59"/>
      <c r="AT472" s="59"/>
      <c r="AU472" s="59"/>
      <c r="AV472" s="59"/>
      <c r="AW472" s="59"/>
      <c r="AX472" s="59"/>
      <c r="AY472" s="59"/>
      <c r="AZ472" s="59"/>
      <c r="BA472" s="59"/>
      <c r="BB472" s="59"/>
      <c r="BC472" s="59"/>
      <c r="BD472" s="59"/>
      <c r="BE472" s="59"/>
      <c r="BF472" s="59"/>
      <c r="BG472" s="59"/>
      <c r="BH472" s="59"/>
      <c r="BI472" s="59"/>
      <c r="BJ472" s="59"/>
    </row>
  </sheetData>
  <sheetProtection selectLockedCells="1" selectUnlockedCells="1"/>
  <mergeCells count="2">
    <mergeCell ref="A6:D6"/>
    <mergeCell ref="A7:D7"/>
  </mergeCells>
  <printOptions horizontalCentered="1"/>
  <pageMargins left="0.78740157480314965" right="0.78740157480314965" top="1.0236220472440944" bottom="0.98425196850393704" header="0.78740157480314965" footer="0.51181102362204722"/>
  <pageSetup paperSize="9" scale="105" firstPageNumber="0" orientation="landscape" horizontalDpi="300" verticalDpi="300" r:id="rId1"/>
  <headerFooter alignWithMargins="0">
    <oddHeader>&amp;R&amp;"Times New Roman CE,Félkövér dőlt"&amp;11 3. melléklet a     /2017. (V.31.)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workbookViewId="0">
      <selection activeCell="E8" sqref="E8"/>
    </sheetView>
  </sheetViews>
  <sheetFormatPr defaultRowHeight="12.75" x14ac:dyDescent="0.2"/>
  <cols>
    <col min="1" max="1" width="5.5" style="440" customWidth="1"/>
    <col min="2" max="2" width="71.6640625" style="440" bestFit="1" customWidth="1"/>
    <col min="3" max="3" width="16" style="440" customWidth="1"/>
    <col min="4" max="256" width="9.33203125" style="440"/>
    <col min="257" max="257" width="5.5" style="440" customWidth="1"/>
    <col min="258" max="258" width="71.6640625" style="440" bestFit="1" customWidth="1"/>
    <col min="259" max="259" width="16" style="440" customWidth="1"/>
    <col min="260" max="512" width="9.33203125" style="440"/>
    <col min="513" max="513" width="5.5" style="440" customWidth="1"/>
    <col min="514" max="514" width="71.6640625" style="440" bestFit="1" customWidth="1"/>
    <col min="515" max="515" width="16" style="440" customWidth="1"/>
    <col min="516" max="768" width="9.33203125" style="440"/>
    <col min="769" max="769" width="5.5" style="440" customWidth="1"/>
    <col min="770" max="770" width="71.6640625" style="440" bestFit="1" customWidth="1"/>
    <col min="771" max="771" width="16" style="440" customWidth="1"/>
    <col min="772" max="1024" width="9.33203125" style="440"/>
    <col min="1025" max="1025" width="5.5" style="440" customWidth="1"/>
    <col min="1026" max="1026" width="71.6640625" style="440" bestFit="1" customWidth="1"/>
    <col min="1027" max="1027" width="16" style="440" customWidth="1"/>
    <col min="1028" max="1280" width="9.33203125" style="440"/>
    <col min="1281" max="1281" width="5.5" style="440" customWidth="1"/>
    <col min="1282" max="1282" width="71.6640625" style="440" bestFit="1" customWidth="1"/>
    <col min="1283" max="1283" width="16" style="440" customWidth="1"/>
    <col min="1284" max="1536" width="9.33203125" style="440"/>
    <col min="1537" max="1537" width="5.5" style="440" customWidth="1"/>
    <col min="1538" max="1538" width="71.6640625" style="440" bestFit="1" customWidth="1"/>
    <col min="1539" max="1539" width="16" style="440" customWidth="1"/>
    <col min="1540" max="1792" width="9.33203125" style="440"/>
    <col min="1793" max="1793" width="5.5" style="440" customWidth="1"/>
    <col min="1794" max="1794" width="71.6640625" style="440" bestFit="1" customWidth="1"/>
    <col min="1795" max="1795" width="16" style="440" customWidth="1"/>
    <col min="1796" max="2048" width="9.33203125" style="440"/>
    <col min="2049" max="2049" width="5.5" style="440" customWidth="1"/>
    <col min="2050" max="2050" width="71.6640625" style="440" bestFit="1" customWidth="1"/>
    <col min="2051" max="2051" width="16" style="440" customWidth="1"/>
    <col min="2052" max="2304" width="9.33203125" style="440"/>
    <col min="2305" max="2305" width="5.5" style="440" customWidth="1"/>
    <col min="2306" max="2306" width="71.6640625" style="440" bestFit="1" customWidth="1"/>
    <col min="2307" max="2307" width="16" style="440" customWidth="1"/>
    <col min="2308" max="2560" width="9.33203125" style="440"/>
    <col min="2561" max="2561" width="5.5" style="440" customWidth="1"/>
    <col min="2562" max="2562" width="71.6640625" style="440" bestFit="1" customWidth="1"/>
    <col min="2563" max="2563" width="16" style="440" customWidth="1"/>
    <col min="2564" max="2816" width="9.33203125" style="440"/>
    <col min="2817" max="2817" width="5.5" style="440" customWidth="1"/>
    <col min="2818" max="2818" width="71.6640625" style="440" bestFit="1" customWidth="1"/>
    <col min="2819" max="2819" width="16" style="440" customWidth="1"/>
    <col min="2820" max="3072" width="9.33203125" style="440"/>
    <col min="3073" max="3073" width="5.5" style="440" customWidth="1"/>
    <col min="3074" max="3074" width="71.6640625" style="440" bestFit="1" customWidth="1"/>
    <col min="3075" max="3075" width="16" style="440" customWidth="1"/>
    <col min="3076" max="3328" width="9.33203125" style="440"/>
    <col min="3329" max="3329" width="5.5" style="440" customWidth="1"/>
    <col min="3330" max="3330" width="71.6640625" style="440" bestFit="1" customWidth="1"/>
    <col min="3331" max="3331" width="16" style="440" customWidth="1"/>
    <col min="3332" max="3584" width="9.33203125" style="440"/>
    <col min="3585" max="3585" width="5.5" style="440" customWidth="1"/>
    <col min="3586" max="3586" width="71.6640625" style="440" bestFit="1" customWidth="1"/>
    <col min="3587" max="3587" width="16" style="440" customWidth="1"/>
    <col min="3588" max="3840" width="9.33203125" style="440"/>
    <col min="3841" max="3841" width="5.5" style="440" customWidth="1"/>
    <col min="3842" max="3842" width="71.6640625" style="440" bestFit="1" customWidth="1"/>
    <col min="3843" max="3843" width="16" style="440" customWidth="1"/>
    <col min="3844" max="4096" width="9.33203125" style="440"/>
    <col min="4097" max="4097" width="5.5" style="440" customWidth="1"/>
    <col min="4098" max="4098" width="71.6640625" style="440" bestFit="1" customWidth="1"/>
    <col min="4099" max="4099" width="16" style="440" customWidth="1"/>
    <col min="4100" max="4352" width="9.33203125" style="440"/>
    <col min="4353" max="4353" width="5.5" style="440" customWidth="1"/>
    <col min="4354" max="4354" width="71.6640625" style="440" bestFit="1" customWidth="1"/>
    <col min="4355" max="4355" width="16" style="440" customWidth="1"/>
    <col min="4356" max="4608" width="9.33203125" style="440"/>
    <col min="4609" max="4609" width="5.5" style="440" customWidth="1"/>
    <col min="4610" max="4610" width="71.6640625" style="440" bestFit="1" customWidth="1"/>
    <col min="4611" max="4611" width="16" style="440" customWidth="1"/>
    <col min="4612" max="4864" width="9.33203125" style="440"/>
    <col min="4865" max="4865" width="5.5" style="440" customWidth="1"/>
    <col min="4866" max="4866" width="71.6640625" style="440" bestFit="1" customWidth="1"/>
    <col min="4867" max="4867" width="16" style="440" customWidth="1"/>
    <col min="4868" max="5120" width="9.33203125" style="440"/>
    <col min="5121" max="5121" width="5.5" style="440" customWidth="1"/>
    <col min="5122" max="5122" width="71.6640625" style="440" bestFit="1" customWidth="1"/>
    <col min="5123" max="5123" width="16" style="440" customWidth="1"/>
    <col min="5124" max="5376" width="9.33203125" style="440"/>
    <col min="5377" max="5377" width="5.5" style="440" customWidth="1"/>
    <col min="5378" max="5378" width="71.6640625" style="440" bestFit="1" customWidth="1"/>
    <col min="5379" max="5379" width="16" style="440" customWidth="1"/>
    <col min="5380" max="5632" width="9.33203125" style="440"/>
    <col min="5633" max="5633" width="5.5" style="440" customWidth="1"/>
    <col min="5634" max="5634" width="71.6640625" style="440" bestFit="1" customWidth="1"/>
    <col min="5635" max="5635" width="16" style="440" customWidth="1"/>
    <col min="5636" max="5888" width="9.33203125" style="440"/>
    <col min="5889" max="5889" width="5.5" style="440" customWidth="1"/>
    <col min="5890" max="5890" width="71.6640625" style="440" bestFit="1" customWidth="1"/>
    <col min="5891" max="5891" width="16" style="440" customWidth="1"/>
    <col min="5892" max="6144" width="9.33203125" style="440"/>
    <col min="6145" max="6145" width="5.5" style="440" customWidth="1"/>
    <col min="6146" max="6146" width="71.6640625" style="440" bestFit="1" customWidth="1"/>
    <col min="6147" max="6147" width="16" style="440" customWidth="1"/>
    <col min="6148" max="6400" width="9.33203125" style="440"/>
    <col min="6401" max="6401" width="5.5" style="440" customWidth="1"/>
    <col min="6402" max="6402" width="71.6640625" style="440" bestFit="1" customWidth="1"/>
    <col min="6403" max="6403" width="16" style="440" customWidth="1"/>
    <col min="6404" max="6656" width="9.33203125" style="440"/>
    <col min="6657" max="6657" width="5.5" style="440" customWidth="1"/>
    <col min="6658" max="6658" width="71.6640625" style="440" bestFit="1" customWidth="1"/>
    <col min="6659" max="6659" width="16" style="440" customWidth="1"/>
    <col min="6660" max="6912" width="9.33203125" style="440"/>
    <col min="6913" max="6913" width="5.5" style="440" customWidth="1"/>
    <col min="6914" max="6914" width="71.6640625" style="440" bestFit="1" customWidth="1"/>
    <col min="6915" max="6915" width="16" style="440" customWidth="1"/>
    <col min="6916" max="7168" width="9.33203125" style="440"/>
    <col min="7169" max="7169" width="5.5" style="440" customWidth="1"/>
    <col min="7170" max="7170" width="71.6640625" style="440" bestFit="1" customWidth="1"/>
    <col min="7171" max="7171" width="16" style="440" customWidth="1"/>
    <col min="7172" max="7424" width="9.33203125" style="440"/>
    <col min="7425" max="7425" width="5.5" style="440" customWidth="1"/>
    <col min="7426" max="7426" width="71.6640625" style="440" bestFit="1" customWidth="1"/>
    <col min="7427" max="7427" width="16" style="440" customWidth="1"/>
    <col min="7428" max="7680" width="9.33203125" style="440"/>
    <col min="7681" max="7681" width="5.5" style="440" customWidth="1"/>
    <col min="7682" max="7682" width="71.6640625" style="440" bestFit="1" customWidth="1"/>
    <col min="7683" max="7683" width="16" style="440" customWidth="1"/>
    <col min="7684" max="7936" width="9.33203125" style="440"/>
    <col min="7937" max="7937" width="5.5" style="440" customWidth="1"/>
    <col min="7938" max="7938" width="71.6640625" style="440" bestFit="1" customWidth="1"/>
    <col min="7939" max="7939" width="16" style="440" customWidth="1"/>
    <col min="7940" max="8192" width="9.33203125" style="440"/>
    <col min="8193" max="8193" width="5.5" style="440" customWidth="1"/>
    <col min="8194" max="8194" width="71.6640625" style="440" bestFit="1" customWidth="1"/>
    <col min="8195" max="8195" width="16" style="440" customWidth="1"/>
    <col min="8196" max="8448" width="9.33203125" style="440"/>
    <col min="8449" max="8449" width="5.5" style="440" customWidth="1"/>
    <col min="8450" max="8450" width="71.6640625" style="440" bestFit="1" customWidth="1"/>
    <col min="8451" max="8451" width="16" style="440" customWidth="1"/>
    <col min="8452" max="8704" width="9.33203125" style="440"/>
    <col min="8705" max="8705" width="5.5" style="440" customWidth="1"/>
    <col min="8706" max="8706" width="71.6640625" style="440" bestFit="1" customWidth="1"/>
    <col min="8707" max="8707" width="16" style="440" customWidth="1"/>
    <col min="8708" max="8960" width="9.33203125" style="440"/>
    <col min="8961" max="8961" width="5.5" style="440" customWidth="1"/>
    <col min="8962" max="8962" width="71.6640625" style="440" bestFit="1" customWidth="1"/>
    <col min="8963" max="8963" width="16" style="440" customWidth="1"/>
    <col min="8964" max="9216" width="9.33203125" style="440"/>
    <col min="9217" max="9217" width="5.5" style="440" customWidth="1"/>
    <col min="9218" max="9218" width="71.6640625" style="440" bestFit="1" customWidth="1"/>
    <col min="9219" max="9219" width="16" style="440" customWidth="1"/>
    <col min="9220" max="9472" width="9.33203125" style="440"/>
    <col min="9473" max="9473" width="5.5" style="440" customWidth="1"/>
    <col min="9474" max="9474" width="71.6640625" style="440" bestFit="1" customWidth="1"/>
    <col min="9475" max="9475" width="16" style="440" customWidth="1"/>
    <col min="9476" max="9728" width="9.33203125" style="440"/>
    <col min="9729" max="9729" width="5.5" style="440" customWidth="1"/>
    <col min="9730" max="9730" width="71.6640625" style="440" bestFit="1" customWidth="1"/>
    <col min="9731" max="9731" width="16" style="440" customWidth="1"/>
    <col min="9732" max="9984" width="9.33203125" style="440"/>
    <col min="9985" max="9985" width="5.5" style="440" customWidth="1"/>
    <col min="9986" max="9986" width="71.6640625" style="440" bestFit="1" customWidth="1"/>
    <col min="9987" max="9987" width="16" style="440" customWidth="1"/>
    <col min="9988" max="10240" width="9.33203125" style="440"/>
    <col min="10241" max="10241" width="5.5" style="440" customWidth="1"/>
    <col min="10242" max="10242" width="71.6640625" style="440" bestFit="1" customWidth="1"/>
    <col min="10243" max="10243" width="16" style="440" customWidth="1"/>
    <col min="10244" max="10496" width="9.33203125" style="440"/>
    <col min="10497" max="10497" width="5.5" style="440" customWidth="1"/>
    <col min="10498" max="10498" width="71.6640625" style="440" bestFit="1" customWidth="1"/>
    <col min="10499" max="10499" width="16" style="440" customWidth="1"/>
    <col min="10500" max="10752" width="9.33203125" style="440"/>
    <col min="10753" max="10753" width="5.5" style="440" customWidth="1"/>
    <col min="10754" max="10754" width="71.6640625" style="440" bestFit="1" customWidth="1"/>
    <col min="10755" max="10755" width="16" style="440" customWidth="1"/>
    <col min="10756" max="11008" width="9.33203125" style="440"/>
    <col min="11009" max="11009" width="5.5" style="440" customWidth="1"/>
    <col min="11010" max="11010" width="71.6640625" style="440" bestFit="1" customWidth="1"/>
    <col min="11011" max="11011" width="16" style="440" customWidth="1"/>
    <col min="11012" max="11264" width="9.33203125" style="440"/>
    <col min="11265" max="11265" width="5.5" style="440" customWidth="1"/>
    <col min="11266" max="11266" width="71.6640625" style="440" bestFit="1" customWidth="1"/>
    <col min="11267" max="11267" width="16" style="440" customWidth="1"/>
    <col min="11268" max="11520" width="9.33203125" style="440"/>
    <col min="11521" max="11521" width="5.5" style="440" customWidth="1"/>
    <col min="11522" max="11522" width="71.6640625" style="440" bestFit="1" customWidth="1"/>
    <col min="11523" max="11523" width="16" style="440" customWidth="1"/>
    <col min="11524" max="11776" width="9.33203125" style="440"/>
    <col min="11777" max="11777" width="5.5" style="440" customWidth="1"/>
    <col min="11778" max="11778" width="71.6640625" style="440" bestFit="1" customWidth="1"/>
    <col min="11779" max="11779" width="16" style="440" customWidth="1"/>
    <col min="11780" max="12032" width="9.33203125" style="440"/>
    <col min="12033" max="12033" width="5.5" style="440" customWidth="1"/>
    <col min="12034" max="12034" width="71.6640625" style="440" bestFit="1" customWidth="1"/>
    <col min="12035" max="12035" width="16" style="440" customWidth="1"/>
    <col min="12036" max="12288" width="9.33203125" style="440"/>
    <col min="12289" max="12289" width="5.5" style="440" customWidth="1"/>
    <col min="12290" max="12290" width="71.6640625" style="440" bestFit="1" customWidth="1"/>
    <col min="12291" max="12291" width="16" style="440" customWidth="1"/>
    <col min="12292" max="12544" width="9.33203125" style="440"/>
    <col min="12545" max="12545" width="5.5" style="440" customWidth="1"/>
    <col min="12546" max="12546" width="71.6640625" style="440" bestFit="1" customWidth="1"/>
    <col min="12547" max="12547" width="16" style="440" customWidth="1"/>
    <col min="12548" max="12800" width="9.33203125" style="440"/>
    <col min="12801" max="12801" width="5.5" style="440" customWidth="1"/>
    <col min="12802" max="12802" width="71.6640625" style="440" bestFit="1" customWidth="1"/>
    <col min="12803" max="12803" width="16" style="440" customWidth="1"/>
    <col min="12804" max="13056" width="9.33203125" style="440"/>
    <col min="13057" max="13057" width="5.5" style="440" customWidth="1"/>
    <col min="13058" max="13058" width="71.6640625" style="440" bestFit="1" customWidth="1"/>
    <col min="13059" max="13059" width="16" style="440" customWidth="1"/>
    <col min="13060" max="13312" width="9.33203125" style="440"/>
    <col min="13313" max="13313" width="5.5" style="440" customWidth="1"/>
    <col min="13314" max="13314" width="71.6640625" style="440" bestFit="1" customWidth="1"/>
    <col min="13315" max="13315" width="16" style="440" customWidth="1"/>
    <col min="13316" max="13568" width="9.33203125" style="440"/>
    <col min="13569" max="13569" width="5.5" style="440" customWidth="1"/>
    <col min="13570" max="13570" width="71.6640625" style="440" bestFit="1" customWidth="1"/>
    <col min="13571" max="13571" width="16" style="440" customWidth="1"/>
    <col min="13572" max="13824" width="9.33203125" style="440"/>
    <col min="13825" max="13825" width="5.5" style="440" customWidth="1"/>
    <col min="13826" max="13826" width="71.6640625" style="440" bestFit="1" customWidth="1"/>
    <col min="13827" max="13827" width="16" style="440" customWidth="1"/>
    <col min="13828" max="14080" width="9.33203125" style="440"/>
    <col min="14081" max="14081" width="5.5" style="440" customWidth="1"/>
    <col min="14082" max="14082" width="71.6640625" style="440" bestFit="1" customWidth="1"/>
    <col min="14083" max="14083" width="16" style="440" customWidth="1"/>
    <col min="14084" max="14336" width="9.33203125" style="440"/>
    <col min="14337" max="14337" width="5.5" style="440" customWidth="1"/>
    <col min="14338" max="14338" width="71.6640625" style="440" bestFit="1" customWidth="1"/>
    <col min="14339" max="14339" width="16" style="440" customWidth="1"/>
    <col min="14340" max="14592" width="9.33203125" style="440"/>
    <col min="14593" max="14593" width="5.5" style="440" customWidth="1"/>
    <col min="14594" max="14594" width="71.6640625" style="440" bestFit="1" customWidth="1"/>
    <col min="14595" max="14595" width="16" style="440" customWidth="1"/>
    <col min="14596" max="14848" width="9.33203125" style="440"/>
    <col min="14849" max="14849" width="5.5" style="440" customWidth="1"/>
    <col min="14850" max="14850" width="71.6640625" style="440" bestFit="1" customWidth="1"/>
    <col min="14851" max="14851" width="16" style="440" customWidth="1"/>
    <col min="14852" max="15104" width="9.33203125" style="440"/>
    <col min="15105" max="15105" width="5.5" style="440" customWidth="1"/>
    <col min="15106" max="15106" width="71.6640625" style="440" bestFit="1" customWidth="1"/>
    <col min="15107" max="15107" width="16" style="440" customWidth="1"/>
    <col min="15108" max="15360" width="9.33203125" style="440"/>
    <col min="15361" max="15361" width="5.5" style="440" customWidth="1"/>
    <col min="15362" max="15362" width="71.6640625" style="440" bestFit="1" customWidth="1"/>
    <col min="15363" max="15363" width="16" style="440" customWidth="1"/>
    <col min="15364" max="15616" width="9.33203125" style="440"/>
    <col min="15617" max="15617" width="5.5" style="440" customWidth="1"/>
    <col min="15618" max="15618" width="71.6640625" style="440" bestFit="1" customWidth="1"/>
    <col min="15619" max="15619" width="16" style="440" customWidth="1"/>
    <col min="15620" max="15872" width="9.33203125" style="440"/>
    <col min="15873" max="15873" width="5.5" style="440" customWidth="1"/>
    <col min="15874" max="15874" width="71.6640625" style="440" bestFit="1" customWidth="1"/>
    <col min="15875" max="15875" width="16" style="440" customWidth="1"/>
    <col min="15876" max="16128" width="9.33203125" style="440"/>
    <col min="16129" max="16129" width="5.5" style="440" customWidth="1"/>
    <col min="16130" max="16130" width="71.6640625" style="440" bestFit="1" customWidth="1"/>
    <col min="16131" max="16131" width="16" style="440" customWidth="1"/>
    <col min="16132" max="16384" width="9.33203125" style="440"/>
  </cols>
  <sheetData>
    <row r="2" spans="1:5" ht="15" x14ac:dyDescent="0.25">
      <c r="A2" s="481" t="s">
        <v>883</v>
      </c>
      <c r="B2" s="482"/>
      <c r="C2" s="482"/>
      <c r="D2" s="439"/>
      <c r="E2" s="439"/>
    </row>
    <row r="3" spans="1:5" x14ac:dyDescent="0.2">
      <c r="A3" s="441"/>
      <c r="B3" s="439"/>
      <c r="C3" s="439"/>
      <c r="D3" s="439"/>
      <c r="E3" s="439"/>
    </row>
    <row r="4" spans="1:5" ht="18.75" x14ac:dyDescent="0.3">
      <c r="A4" s="483" t="s">
        <v>834</v>
      </c>
      <c r="B4" s="483"/>
      <c r="C4" s="483"/>
      <c r="D4" s="442"/>
      <c r="E4" s="442"/>
    </row>
    <row r="5" spans="1:5" ht="18.75" x14ac:dyDescent="0.3">
      <c r="A5" s="483" t="str">
        <f>'[1]Óvoda    7. sz. mell'!A2:F2</f>
        <v>2016.évi költségvetési beszámoló</v>
      </c>
      <c r="B5" s="483"/>
      <c r="C5" s="483"/>
      <c r="D5" s="442"/>
      <c r="E5" s="442"/>
    </row>
    <row r="6" spans="1:5" ht="18.75" x14ac:dyDescent="0.3">
      <c r="A6" s="484" t="s">
        <v>850</v>
      </c>
      <c r="B6" s="484"/>
      <c r="C6" s="484"/>
      <c r="D6" s="443"/>
      <c r="E6" s="443"/>
    </row>
    <row r="7" spans="1:5" ht="13.5" thickBot="1" x14ac:dyDescent="0.25">
      <c r="A7" s="441"/>
      <c r="B7" s="439"/>
      <c r="C7" s="439"/>
      <c r="D7" s="439"/>
      <c r="E7" s="439"/>
    </row>
    <row r="8" spans="1:5" ht="24" customHeight="1" x14ac:dyDescent="0.2">
      <c r="A8" s="485" t="s">
        <v>851</v>
      </c>
      <c r="B8" s="486"/>
      <c r="C8" s="487"/>
    </row>
    <row r="9" spans="1:5" ht="32.25" thickBot="1" x14ac:dyDescent="0.25">
      <c r="A9" s="444"/>
      <c r="B9" s="445" t="s">
        <v>274</v>
      </c>
      <c r="C9" s="446" t="s">
        <v>852</v>
      </c>
    </row>
    <row r="10" spans="1:5" ht="16.5" thickBot="1" x14ac:dyDescent="0.25">
      <c r="A10" s="447">
        <v>1</v>
      </c>
      <c r="B10" s="447">
        <v>2</v>
      </c>
      <c r="C10" s="448">
        <v>3</v>
      </c>
    </row>
    <row r="11" spans="1:5" ht="20.100000000000001" customHeight="1" x14ac:dyDescent="0.2">
      <c r="A11" s="449" t="s">
        <v>363</v>
      </c>
      <c r="B11" s="450" t="s">
        <v>853</v>
      </c>
      <c r="C11" s="451">
        <v>112260588</v>
      </c>
    </row>
    <row r="12" spans="1:5" ht="20.100000000000001" customHeight="1" x14ac:dyDescent="0.2">
      <c r="A12" s="452" t="s">
        <v>511</v>
      </c>
      <c r="B12" s="453" t="s">
        <v>854</v>
      </c>
      <c r="C12" s="454">
        <v>109493058</v>
      </c>
    </row>
    <row r="13" spans="1:5" ht="20.100000000000001" customHeight="1" x14ac:dyDescent="0.2">
      <c r="A13" s="455" t="s">
        <v>385</v>
      </c>
      <c r="B13" s="456" t="s">
        <v>855</v>
      </c>
      <c r="C13" s="457">
        <f>C11-C12</f>
        <v>2767530</v>
      </c>
    </row>
    <row r="14" spans="1:5" ht="20.100000000000001" customHeight="1" x14ac:dyDescent="0.2">
      <c r="A14" s="452" t="s">
        <v>514</v>
      </c>
      <c r="B14" s="453" t="s">
        <v>856</v>
      </c>
      <c r="C14" s="454">
        <v>37916951</v>
      </c>
    </row>
    <row r="15" spans="1:5" ht="20.100000000000001" customHeight="1" x14ac:dyDescent="0.2">
      <c r="A15" s="452" t="s">
        <v>516</v>
      </c>
      <c r="B15" s="453" t="s">
        <v>857</v>
      </c>
      <c r="C15" s="454">
        <v>27396130</v>
      </c>
    </row>
    <row r="16" spans="1:5" ht="20.100000000000001" customHeight="1" x14ac:dyDescent="0.2">
      <c r="A16" s="455" t="s">
        <v>518</v>
      </c>
      <c r="B16" s="456" t="s">
        <v>858</v>
      </c>
      <c r="C16" s="457">
        <f>C14-C15</f>
        <v>10520821</v>
      </c>
    </row>
    <row r="17" spans="1:3" ht="20.100000000000001" customHeight="1" x14ac:dyDescent="0.2">
      <c r="A17" s="455" t="s">
        <v>520</v>
      </c>
      <c r="B17" s="456" t="s">
        <v>859</v>
      </c>
      <c r="C17" s="457">
        <f>C13+C16</f>
        <v>13288351</v>
      </c>
    </row>
    <row r="18" spans="1:3" ht="20.100000000000001" customHeight="1" x14ac:dyDescent="0.2">
      <c r="A18" s="452" t="s">
        <v>522</v>
      </c>
      <c r="B18" s="453" t="s">
        <v>860</v>
      </c>
      <c r="C18" s="454">
        <v>0</v>
      </c>
    </row>
    <row r="19" spans="1:3" ht="20.100000000000001" customHeight="1" x14ac:dyDescent="0.2">
      <c r="A19" s="452" t="s">
        <v>524</v>
      </c>
      <c r="B19" s="453" t="s">
        <v>861</v>
      </c>
      <c r="C19" s="454">
        <v>0</v>
      </c>
    </row>
    <row r="20" spans="1:3" ht="20.100000000000001" customHeight="1" x14ac:dyDescent="0.2">
      <c r="A20" s="455" t="s">
        <v>526</v>
      </c>
      <c r="B20" s="456" t="s">
        <v>862</v>
      </c>
      <c r="C20" s="457">
        <v>0</v>
      </c>
    </row>
    <row r="21" spans="1:3" ht="20.100000000000001" customHeight="1" x14ac:dyDescent="0.2">
      <c r="A21" s="452" t="s">
        <v>528</v>
      </c>
      <c r="B21" s="453" t="s">
        <v>863</v>
      </c>
      <c r="C21" s="454">
        <v>0</v>
      </c>
    </row>
    <row r="22" spans="1:3" ht="20.100000000000001" customHeight="1" x14ac:dyDescent="0.2">
      <c r="A22" s="452" t="s">
        <v>530</v>
      </c>
      <c r="B22" s="453" t="s">
        <v>864</v>
      </c>
      <c r="C22" s="454">
        <v>0</v>
      </c>
    </row>
    <row r="23" spans="1:3" ht="20.100000000000001" customHeight="1" x14ac:dyDescent="0.2">
      <c r="A23" s="455" t="s">
        <v>531</v>
      </c>
      <c r="B23" s="456" t="s">
        <v>865</v>
      </c>
      <c r="C23" s="457">
        <v>0</v>
      </c>
    </row>
    <row r="24" spans="1:3" ht="20.100000000000001" customHeight="1" x14ac:dyDescent="0.2">
      <c r="A24" s="455" t="s">
        <v>532</v>
      </c>
      <c r="B24" s="456" t="s">
        <v>866</v>
      </c>
      <c r="C24" s="457">
        <v>0</v>
      </c>
    </row>
    <row r="25" spans="1:3" ht="20.100000000000001" customHeight="1" x14ac:dyDescent="0.2">
      <c r="A25" s="455" t="s">
        <v>534</v>
      </c>
      <c r="B25" s="456" t="s">
        <v>867</v>
      </c>
      <c r="C25" s="457">
        <f>C17</f>
        <v>13288351</v>
      </c>
    </row>
    <row r="26" spans="1:3" ht="20.100000000000001" customHeight="1" x14ac:dyDescent="0.2">
      <c r="A26" s="455" t="s">
        <v>536</v>
      </c>
      <c r="B26" s="456" t="s">
        <v>868</v>
      </c>
      <c r="C26" s="457">
        <v>0</v>
      </c>
    </row>
    <row r="27" spans="1:3" ht="20.100000000000001" customHeight="1" x14ac:dyDescent="0.2">
      <c r="A27" s="455" t="s">
        <v>538</v>
      </c>
      <c r="B27" s="456" t="s">
        <v>869</v>
      </c>
      <c r="C27" s="457">
        <f>C25-C26</f>
        <v>13288351</v>
      </c>
    </row>
    <row r="28" spans="1:3" ht="20.100000000000001" customHeight="1" x14ac:dyDescent="0.2">
      <c r="A28" s="455" t="s">
        <v>540</v>
      </c>
      <c r="B28" s="456" t="s">
        <v>870</v>
      </c>
      <c r="C28" s="457">
        <v>0</v>
      </c>
    </row>
    <row r="29" spans="1:3" ht="20.100000000000001" customHeight="1" thickBot="1" x14ac:dyDescent="0.25">
      <c r="A29" s="458" t="s">
        <v>542</v>
      </c>
      <c r="B29" s="459" t="s">
        <v>871</v>
      </c>
      <c r="C29" s="460">
        <v>0</v>
      </c>
    </row>
  </sheetData>
  <mergeCells count="5">
    <mergeCell ref="A2:C2"/>
    <mergeCell ref="A4:C4"/>
    <mergeCell ref="A5:C5"/>
    <mergeCell ref="A6:C6"/>
    <mergeCell ref="A8:C8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G163"/>
  <sheetViews>
    <sheetView zoomScaleSheetLayoutView="85" workbookViewId="0">
      <selection activeCell="I5" sqref="I5"/>
    </sheetView>
  </sheetViews>
  <sheetFormatPr defaultRowHeight="12.75" x14ac:dyDescent="0.2"/>
  <cols>
    <col min="1" max="1" width="19.5" style="60" customWidth="1"/>
    <col min="2" max="2" width="85.5" style="61" customWidth="1"/>
    <col min="3" max="3" width="15.83203125" style="62" customWidth="1"/>
    <col min="4" max="4" width="12.83203125" style="200" customWidth="1"/>
    <col min="5" max="5" width="12.83203125" style="417" customWidth="1"/>
    <col min="6" max="16384" width="9.33203125" style="63"/>
  </cols>
  <sheetData>
    <row r="1" spans="1:5" s="65" customFormat="1" ht="16.5" customHeight="1" x14ac:dyDescent="0.2">
      <c r="A1" s="64"/>
      <c r="B1" s="468" t="s">
        <v>874</v>
      </c>
      <c r="C1" s="468"/>
      <c r="D1" s="468"/>
      <c r="E1" s="468"/>
    </row>
    <row r="2" spans="1:5" s="65" customFormat="1" ht="16.5" customHeight="1" x14ac:dyDescent="0.2">
      <c r="A2" s="64"/>
      <c r="B2" s="6">
        <v>0</v>
      </c>
      <c r="C2" s="6"/>
      <c r="D2" s="202"/>
      <c r="E2" s="417"/>
    </row>
    <row r="3" spans="1:5" s="66" customFormat="1" ht="21" customHeight="1" x14ac:dyDescent="0.2">
      <c r="A3" s="109" t="s">
        <v>274</v>
      </c>
      <c r="B3" s="110" t="s">
        <v>360</v>
      </c>
      <c r="C3" s="489">
        <v>1</v>
      </c>
      <c r="D3" s="489"/>
      <c r="E3" s="489"/>
    </row>
    <row r="4" spans="1:5" s="66" customFormat="1" ht="15.75" x14ac:dyDescent="0.2">
      <c r="A4" s="111" t="s">
        <v>361</v>
      </c>
      <c r="B4" s="110" t="s">
        <v>362</v>
      </c>
      <c r="C4" s="490" t="s">
        <v>363</v>
      </c>
      <c r="D4" s="490"/>
      <c r="E4" s="490"/>
    </row>
    <row r="5" spans="1:5" s="67" customFormat="1" ht="15.95" customHeight="1" x14ac:dyDescent="0.2">
      <c r="A5" s="111"/>
      <c r="B5" s="111"/>
      <c r="C5" s="491" t="s">
        <v>357</v>
      </c>
      <c r="D5" s="491"/>
      <c r="E5" s="491"/>
    </row>
    <row r="6" spans="1:5" x14ac:dyDescent="0.2">
      <c r="A6" s="109" t="s">
        <v>364</v>
      </c>
      <c r="B6" s="109" t="s">
        <v>365</v>
      </c>
      <c r="C6" s="112" t="s">
        <v>8</v>
      </c>
      <c r="D6" s="203" t="s">
        <v>9</v>
      </c>
      <c r="E6" s="210" t="s">
        <v>10</v>
      </c>
    </row>
    <row r="7" spans="1:5" s="68" customFormat="1" ht="12.95" customHeight="1" x14ac:dyDescent="0.2">
      <c r="A7" s="114" t="s">
        <v>11</v>
      </c>
      <c r="B7" s="114" t="s">
        <v>12</v>
      </c>
      <c r="C7" s="112" t="s">
        <v>13</v>
      </c>
      <c r="D7" s="203" t="s">
        <v>13</v>
      </c>
      <c r="E7" s="210"/>
    </row>
    <row r="8" spans="1:5" s="68" customFormat="1" ht="15.95" customHeight="1" x14ac:dyDescent="0.2">
      <c r="A8" s="109"/>
      <c r="B8" s="109" t="s">
        <v>272</v>
      </c>
      <c r="C8" s="115"/>
      <c r="D8" s="204"/>
      <c r="E8" s="419"/>
    </row>
    <row r="9" spans="1:5" s="68" customFormat="1" ht="12" customHeight="1" x14ac:dyDescent="0.2">
      <c r="A9" s="116" t="s">
        <v>14</v>
      </c>
      <c r="B9" s="117" t="s">
        <v>15</v>
      </c>
      <c r="C9" s="118">
        <f>SUM(C10:C14)</f>
        <v>84034000</v>
      </c>
      <c r="D9" s="205">
        <f>+D10+D11+D12+D13+D14+D15</f>
        <v>68394851</v>
      </c>
      <c r="E9" s="420">
        <f>+E10+E11+E12+E13+E14+E15</f>
        <v>68394851</v>
      </c>
    </row>
    <row r="10" spans="1:5" s="69" customFormat="1" ht="12" customHeight="1" x14ac:dyDescent="0.2">
      <c r="A10" s="119" t="s">
        <v>16</v>
      </c>
      <c r="B10" s="120" t="s">
        <v>17</v>
      </c>
      <c r="C10" s="121">
        <v>19744033</v>
      </c>
      <c r="D10" s="206">
        <f>19744033+51308+787709-51308</f>
        <v>20531742</v>
      </c>
      <c r="E10" s="418">
        <v>20531742</v>
      </c>
    </row>
    <row r="11" spans="1:5" s="70" customFormat="1" ht="12" customHeight="1" x14ac:dyDescent="0.2">
      <c r="A11" s="119" t="s">
        <v>18</v>
      </c>
      <c r="B11" s="120" t="s">
        <v>19</v>
      </c>
      <c r="C11" s="121">
        <v>24096967</v>
      </c>
      <c r="D11" s="206">
        <f>24096967-400866</f>
        <v>23696101</v>
      </c>
      <c r="E11" s="418">
        <v>23696101</v>
      </c>
    </row>
    <row r="12" spans="1:5" s="70" customFormat="1" ht="12" customHeight="1" x14ac:dyDescent="0.2">
      <c r="A12" s="119" t="s">
        <v>20</v>
      </c>
      <c r="B12" s="120" t="s">
        <v>21</v>
      </c>
      <c r="C12" s="121">
        <v>23925669</v>
      </c>
      <c r="D12" s="206">
        <f>23925669-2218692</f>
        <v>21706977</v>
      </c>
      <c r="E12" s="418">
        <v>21706977</v>
      </c>
    </row>
    <row r="13" spans="1:5" s="70" customFormat="1" ht="12" customHeight="1" x14ac:dyDescent="0.2">
      <c r="A13" s="119" t="s">
        <v>22</v>
      </c>
      <c r="B13" s="120" t="s">
        <v>23</v>
      </c>
      <c r="C13" s="121">
        <v>1739640</v>
      </c>
      <c r="D13" s="206">
        <v>1739640</v>
      </c>
      <c r="E13" s="418">
        <v>1739640</v>
      </c>
    </row>
    <row r="14" spans="1:5" s="70" customFormat="1" ht="12" customHeight="1" x14ac:dyDescent="0.15">
      <c r="A14" s="119" t="s">
        <v>24</v>
      </c>
      <c r="B14" s="167" t="s">
        <v>432</v>
      </c>
      <c r="C14" s="121">
        <f>18804000+49690+24000-4750000+400001</f>
        <v>14527691</v>
      </c>
      <c r="D14" s="206">
        <f>(18804000+49690+24000-4750000+400001)+262048+(359000)-787709+55880-13898623</f>
        <v>518287</v>
      </c>
      <c r="E14" s="418">
        <v>518287</v>
      </c>
    </row>
    <row r="15" spans="1:5" s="69" customFormat="1" ht="12" customHeight="1" x14ac:dyDescent="0.2">
      <c r="A15" s="119" t="s">
        <v>25</v>
      </c>
      <c r="B15" s="120" t="s">
        <v>26</v>
      </c>
      <c r="C15" s="121"/>
      <c r="D15" s="178">
        <v>202104</v>
      </c>
      <c r="E15" s="178">
        <v>202104</v>
      </c>
    </row>
    <row r="16" spans="1:5" s="69" customFormat="1" ht="12" customHeight="1" x14ac:dyDescent="0.2">
      <c r="A16" s="116" t="s">
        <v>27</v>
      </c>
      <c r="B16" s="122" t="s">
        <v>28</v>
      </c>
      <c r="C16" s="118">
        <f>+C17+C18+C19+C20+C21</f>
        <v>0</v>
      </c>
      <c r="D16" s="205">
        <f>+D17+D18+D19+D20+D21+D22</f>
        <v>17317853</v>
      </c>
      <c r="E16" s="205">
        <f>+E17+E18+E19+E20+E21+E22</f>
        <v>17317853</v>
      </c>
    </row>
    <row r="17" spans="1:5" s="69" customFormat="1" ht="12" customHeight="1" x14ac:dyDescent="0.2">
      <c r="A17" s="119"/>
      <c r="B17" s="120" t="s">
        <v>30</v>
      </c>
      <c r="C17" s="121"/>
      <c r="D17" s="207"/>
      <c r="E17" s="172"/>
    </row>
    <row r="18" spans="1:5" s="69" customFormat="1" ht="12" customHeight="1" x14ac:dyDescent="0.2">
      <c r="A18" s="119" t="s">
        <v>31</v>
      </c>
      <c r="B18" s="120" t="s">
        <v>32</v>
      </c>
      <c r="C18" s="121"/>
      <c r="D18" s="207"/>
      <c r="E18" s="172"/>
    </row>
    <row r="19" spans="1:5" s="69" customFormat="1" ht="12" customHeight="1" x14ac:dyDescent="0.2">
      <c r="A19" s="119" t="s">
        <v>33</v>
      </c>
      <c r="B19" s="120" t="s">
        <v>34</v>
      </c>
      <c r="C19" s="121"/>
      <c r="D19" s="207"/>
      <c r="E19" s="172"/>
    </row>
    <row r="20" spans="1:5" s="69" customFormat="1" ht="12" customHeight="1" x14ac:dyDescent="0.2">
      <c r="A20" s="119" t="s">
        <v>35</v>
      </c>
      <c r="B20" s="120" t="s">
        <v>36</v>
      </c>
      <c r="C20" s="121"/>
      <c r="D20" s="207"/>
      <c r="E20" s="172"/>
    </row>
    <row r="21" spans="1:5" s="69" customFormat="1" ht="12" customHeight="1" x14ac:dyDescent="0.2">
      <c r="A21" s="119" t="s">
        <v>37</v>
      </c>
      <c r="B21" s="120" t="s">
        <v>440</v>
      </c>
      <c r="C21" s="121"/>
      <c r="D21" s="170">
        <f>(1630711+8000000)+6390000+1085687</f>
        <v>17106398</v>
      </c>
      <c r="E21" s="172">
        <v>17106398</v>
      </c>
    </row>
    <row r="22" spans="1:5" s="70" customFormat="1" ht="12" customHeight="1" x14ac:dyDescent="0.2">
      <c r="A22" s="119" t="s">
        <v>39</v>
      </c>
      <c r="B22" s="120" t="s">
        <v>441</v>
      </c>
      <c r="C22" s="121"/>
      <c r="D22" s="208">
        <v>211455</v>
      </c>
      <c r="E22" s="172">
        <v>211455</v>
      </c>
    </row>
    <row r="23" spans="1:5" s="70" customFormat="1" ht="12" customHeight="1" x14ac:dyDescent="0.2">
      <c r="A23" s="116" t="s">
        <v>40</v>
      </c>
      <c r="B23" s="117" t="s">
        <v>41</v>
      </c>
      <c r="C23" s="118">
        <f>+C24+C25+C26+C27+C28</f>
        <v>0</v>
      </c>
      <c r="D23" s="205">
        <f>+D24+D25+D26+D27+D28</f>
        <v>0</v>
      </c>
      <c r="E23" s="420">
        <f>+E24+E25+E26+E27+E28</f>
        <v>0</v>
      </c>
    </row>
    <row r="24" spans="1:5" s="70" customFormat="1" ht="12" customHeight="1" x14ac:dyDescent="0.2">
      <c r="A24" s="119" t="s">
        <v>42</v>
      </c>
      <c r="B24" s="120" t="s">
        <v>43</v>
      </c>
      <c r="C24" s="121"/>
      <c r="D24" s="208"/>
      <c r="E24" s="172"/>
    </row>
    <row r="25" spans="1:5" s="69" customFormat="1" ht="12" customHeight="1" x14ac:dyDescent="0.2">
      <c r="A25" s="119" t="s">
        <v>44</v>
      </c>
      <c r="B25" s="120" t="s">
        <v>45</v>
      </c>
      <c r="C25" s="121"/>
      <c r="D25" s="207"/>
      <c r="E25" s="172"/>
    </row>
    <row r="26" spans="1:5" s="70" customFormat="1" ht="12" customHeight="1" x14ac:dyDescent="0.2">
      <c r="A26" s="119" t="s">
        <v>46</v>
      </c>
      <c r="B26" s="120" t="s">
        <v>47</v>
      </c>
      <c r="C26" s="121"/>
      <c r="D26" s="208"/>
      <c r="E26" s="172"/>
    </row>
    <row r="27" spans="1:5" s="70" customFormat="1" ht="12" customHeight="1" x14ac:dyDescent="0.2">
      <c r="A27" s="119" t="s">
        <v>48</v>
      </c>
      <c r="B27" s="120" t="s">
        <v>49</v>
      </c>
      <c r="C27" s="121"/>
      <c r="D27" s="208"/>
      <c r="E27" s="172"/>
    </row>
    <row r="28" spans="1:5" s="70" customFormat="1" ht="12" customHeight="1" x14ac:dyDescent="0.2">
      <c r="A28" s="119" t="s">
        <v>50</v>
      </c>
      <c r="B28" s="120" t="s">
        <v>51</v>
      </c>
      <c r="C28" s="121"/>
      <c r="D28" s="208"/>
      <c r="E28" s="172"/>
    </row>
    <row r="29" spans="1:5" s="70" customFormat="1" ht="12" customHeight="1" x14ac:dyDescent="0.2">
      <c r="A29" s="119" t="s">
        <v>52</v>
      </c>
      <c r="B29" s="120" t="s">
        <v>53</v>
      </c>
      <c r="C29" s="121"/>
      <c r="D29" s="208"/>
      <c r="E29" s="172"/>
    </row>
    <row r="30" spans="1:5" s="70" customFormat="1" ht="12" customHeight="1" x14ac:dyDescent="0.2">
      <c r="A30" s="116" t="s">
        <v>54</v>
      </c>
      <c r="B30" s="117" t="s">
        <v>55</v>
      </c>
      <c r="C30" s="118">
        <f>+C31+C35+C36+C37</f>
        <v>14250000</v>
      </c>
      <c r="D30" s="205">
        <f>+D31+D35+D36+D37</f>
        <v>17343579</v>
      </c>
      <c r="E30" s="420">
        <f>+E31+E35+E36+E37</f>
        <v>18235711</v>
      </c>
    </row>
    <row r="31" spans="1:5" s="70" customFormat="1" ht="12" customHeight="1" x14ac:dyDescent="0.2">
      <c r="A31" s="119" t="s">
        <v>56</v>
      </c>
      <c r="B31" s="120" t="s">
        <v>366</v>
      </c>
      <c r="C31" s="123">
        <f>+C32+C33+C34</f>
        <v>10100000</v>
      </c>
      <c r="D31" s="209">
        <f>+D32+D33+D34</f>
        <v>14246521</v>
      </c>
      <c r="E31" s="209">
        <f>+E32+E33+E34</f>
        <v>15072038</v>
      </c>
    </row>
    <row r="32" spans="1:5" s="70" customFormat="1" ht="12" customHeight="1" x14ac:dyDescent="0.2">
      <c r="A32" s="119" t="s">
        <v>58</v>
      </c>
      <c r="B32" s="120" t="s">
        <v>59</v>
      </c>
      <c r="C32" s="121">
        <v>1900000</v>
      </c>
      <c r="D32" s="206">
        <f>1900000+323727</f>
        <v>2223727</v>
      </c>
      <c r="E32" s="418">
        <f>2222618+1109</f>
        <v>2223727</v>
      </c>
    </row>
    <row r="33" spans="1:5" s="70" customFormat="1" ht="12" customHeight="1" x14ac:dyDescent="0.2">
      <c r="A33" s="119" t="s">
        <v>60</v>
      </c>
      <c r="B33" s="120" t="s">
        <v>61</v>
      </c>
      <c r="C33" s="121"/>
      <c r="D33" s="206"/>
      <c r="E33" s="172"/>
    </row>
    <row r="34" spans="1:5" s="70" customFormat="1" ht="12" customHeight="1" x14ac:dyDescent="0.2">
      <c r="A34" s="119" t="s">
        <v>62</v>
      </c>
      <c r="B34" s="120" t="s">
        <v>63</v>
      </c>
      <c r="C34" s="121">
        <v>8200000</v>
      </c>
      <c r="D34" s="206">
        <f>8200000+1379437+2443357</f>
        <v>12022794</v>
      </c>
      <c r="E34" s="418">
        <v>12848311</v>
      </c>
    </row>
    <row r="35" spans="1:5" s="70" customFormat="1" ht="12" customHeight="1" x14ac:dyDescent="0.2">
      <c r="A35" s="119" t="s">
        <v>64</v>
      </c>
      <c r="B35" s="120" t="s">
        <v>65</v>
      </c>
      <c r="C35" s="121">
        <v>2500000</v>
      </c>
      <c r="D35" s="206">
        <f>2500000-121148</f>
        <v>2378852</v>
      </c>
      <c r="E35" s="418">
        <v>2415183</v>
      </c>
    </row>
    <row r="36" spans="1:5" s="70" customFormat="1" ht="12" customHeight="1" x14ac:dyDescent="0.2">
      <c r="A36" s="119" t="s">
        <v>66</v>
      </c>
      <c r="B36" s="120" t="s">
        <v>67</v>
      </c>
      <c r="C36" s="121">
        <v>100000</v>
      </c>
      <c r="D36" s="206">
        <f>100000+15244</f>
        <v>115244</v>
      </c>
      <c r="E36" s="418">
        <v>0</v>
      </c>
    </row>
    <row r="37" spans="1:5" s="70" customFormat="1" ht="12" customHeight="1" x14ac:dyDescent="0.2">
      <c r="A37" s="119" t="s">
        <v>68</v>
      </c>
      <c r="B37" s="120" t="s">
        <v>69</v>
      </c>
      <c r="C37" s="121">
        <v>1550000</v>
      </c>
      <c r="D37" s="206">
        <f>1550000-947038</f>
        <v>602962</v>
      </c>
      <c r="E37" s="418">
        <v>748490</v>
      </c>
    </row>
    <row r="38" spans="1:5" s="70" customFormat="1" ht="12" customHeight="1" x14ac:dyDescent="0.2">
      <c r="A38" s="116" t="s">
        <v>70</v>
      </c>
      <c r="B38" s="117" t="s">
        <v>71</v>
      </c>
      <c r="C38" s="118">
        <f>SUM(C39:C49)</f>
        <v>2975000</v>
      </c>
      <c r="D38" s="205">
        <f>SUM(D39:D49)</f>
        <v>8193804</v>
      </c>
      <c r="E38" s="420">
        <f>SUM(E39:E49)</f>
        <v>8172639</v>
      </c>
    </row>
    <row r="39" spans="1:5" s="70" customFormat="1" ht="12" customHeight="1" x14ac:dyDescent="0.2">
      <c r="A39" s="119" t="s">
        <v>72</v>
      </c>
      <c r="B39" s="120" t="s">
        <v>73</v>
      </c>
      <c r="C39" s="121"/>
      <c r="D39" s="208"/>
      <c r="E39" s="172"/>
    </row>
    <row r="40" spans="1:5" s="70" customFormat="1" ht="12" customHeight="1" x14ac:dyDescent="0.2">
      <c r="A40" s="119" t="s">
        <v>74</v>
      </c>
      <c r="B40" s="120" t="s">
        <v>75</v>
      </c>
      <c r="C40" s="121">
        <v>2057000</v>
      </c>
      <c r="D40" s="206">
        <f>2057000+4094680</f>
        <v>6151680</v>
      </c>
      <c r="E40" s="418">
        <v>6130578</v>
      </c>
    </row>
    <row r="41" spans="1:5" s="70" customFormat="1" ht="12" customHeight="1" x14ac:dyDescent="0.2">
      <c r="A41" s="119" t="s">
        <v>76</v>
      </c>
      <c r="B41" s="120" t="s">
        <v>77</v>
      </c>
      <c r="C41" s="121"/>
      <c r="D41" s="171">
        <v>48641</v>
      </c>
      <c r="E41" s="172">
        <v>48641</v>
      </c>
    </row>
    <row r="42" spans="1:5" s="70" customFormat="1" ht="12" customHeight="1" x14ac:dyDescent="0.2">
      <c r="A42" s="119" t="s">
        <v>78</v>
      </c>
      <c r="B42" s="120" t="s">
        <v>79</v>
      </c>
      <c r="C42" s="121"/>
      <c r="D42" s="208"/>
      <c r="E42" s="172"/>
    </row>
    <row r="43" spans="1:5" s="70" customFormat="1" ht="12" customHeight="1" x14ac:dyDescent="0.2">
      <c r="A43" s="119" t="s">
        <v>80</v>
      </c>
      <c r="B43" s="120" t="s">
        <v>81</v>
      </c>
      <c r="C43" s="121">
        <f>182000+736000</f>
        <v>918000</v>
      </c>
      <c r="D43" s="206">
        <f>918000+195593-391186+63</f>
        <v>722470</v>
      </c>
      <c r="E43" s="418">
        <v>722407</v>
      </c>
    </row>
    <row r="44" spans="1:5" s="70" customFormat="1" ht="12" customHeight="1" x14ac:dyDescent="0.2">
      <c r="A44" s="119"/>
      <c r="B44" s="120" t="s">
        <v>83</v>
      </c>
      <c r="C44" s="121"/>
      <c r="D44" s="206">
        <f>1105564+164593</f>
        <v>1270157</v>
      </c>
      <c r="E44" s="418">
        <v>1270157</v>
      </c>
    </row>
    <row r="45" spans="1:5" s="70" customFormat="1" ht="12" customHeight="1" x14ac:dyDescent="0.2">
      <c r="A45" s="119" t="s">
        <v>84</v>
      </c>
      <c r="B45" s="120" t="s">
        <v>85</v>
      </c>
      <c r="C45" s="121"/>
      <c r="D45" s="208"/>
      <c r="E45" s="418"/>
    </row>
    <row r="46" spans="1:5" s="70" customFormat="1" ht="12" customHeight="1" x14ac:dyDescent="0.2">
      <c r="A46" s="119" t="s">
        <v>86</v>
      </c>
      <c r="B46" s="120" t="s">
        <v>87</v>
      </c>
      <c r="C46" s="121"/>
      <c r="D46" s="171">
        <v>856</v>
      </c>
      <c r="E46" s="418">
        <v>856</v>
      </c>
    </row>
    <row r="47" spans="1:5" s="70" customFormat="1" ht="12" customHeight="1" x14ac:dyDescent="0.2">
      <c r="A47" s="119" t="s">
        <v>88</v>
      </c>
      <c r="B47" s="120" t="s">
        <v>89</v>
      </c>
      <c r="C47" s="121"/>
      <c r="D47" s="208"/>
      <c r="E47" s="418"/>
    </row>
    <row r="48" spans="1:5" s="70" customFormat="1" ht="12" customHeight="1" x14ac:dyDescent="0.2">
      <c r="A48" s="119" t="s">
        <v>90</v>
      </c>
      <c r="B48" s="120" t="s">
        <v>91</v>
      </c>
      <c r="C48" s="121"/>
      <c r="D48" s="208"/>
      <c r="E48" s="172"/>
    </row>
    <row r="49" spans="1:5" s="70" customFormat="1" ht="12" customHeight="1" x14ac:dyDescent="0.2">
      <c r="A49" s="119" t="s">
        <v>92</v>
      </c>
      <c r="B49" s="120" t="s">
        <v>93</v>
      </c>
      <c r="C49" s="121"/>
      <c r="D49" s="208"/>
      <c r="E49" s="172"/>
    </row>
    <row r="50" spans="1:5" s="70" customFormat="1" ht="12" customHeight="1" x14ac:dyDescent="0.2">
      <c r="A50" s="116" t="s">
        <v>94</v>
      </c>
      <c r="B50" s="117" t="s">
        <v>95</v>
      </c>
      <c r="C50" s="118">
        <f>SUM(C51:C55)</f>
        <v>4750000</v>
      </c>
      <c r="D50" s="205">
        <f>SUM(D51:D55)</f>
        <v>0</v>
      </c>
      <c r="E50" s="420">
        <f>SUM(E51:E55)</f>
        <v>0</v>
      </c>
    </row>
    <row r="51" spans="1:5" s="70" customFormat="1" ht="12" customHeight="1" x14ac:dyDescent="0.2">
      <c r="A51" s="119" t="s">
        <v>96</v>
      </c>
      <c r="B51" s="120" t="s">
        <v>97</v>
      </c>
      <c r="C51" s="121"/>
      <c r="D51" s="208"/>
      <c r="E51" s="172"/>
    </row>
    <row r="52" spans="1:5" s="70" customFormat="1" ht="12" customHeight="1" x14ac:dyDescent="0.2">
      <c r="A52" s="119" t="s">
        <v>98</v>
      </c>
      <c r="B52" s="120" t="s">
        <v>99</v>
      </c>
      <c r="C52" s="121">
        <v>4750000</v>
      </c>
      <c r="D52" s="171">
        <v>0</v>
      </c>
      <c r="E52" s="172"/>
    </row>
    <row r="53" spans="1:5" s="70" customFormat="1" ht="12" customHeight="1" x14ac:dyDescent="0.2">
      <c r="A53" s="119" t="s">
        <v>100</v>
      </c>
      <c r="B53" s="120" t="s">
        <v>101</v>
      </c>
      <c r="C53" s="121"/>
      <c r="D53" s="208"/>
      <c r="E53" s="172"/>
    </row>
    <row r="54" spans="1:5" s="70" customFormat="1" ht="12" customHeight="1" x14ac:dyDescent="0.2">
      <c r="A54" s="119" t="s">
        <v>102</v>
      </c>
      <c r="B54" s="120" t="s">
        <v>103</v>
      </c>
      <c r="C54" s="121"/>
      <c r="D54" s="208"/>
      <c r="E54" s="172"/>
    </row>
    <row r="55" spans="1:5" s="70" customFormat="1" ht="12" customHeight="1" x14ac:dyDescent="0.2">
      <c r="A55" s="119" t="s">
        <v>104</v>
      </c>
      <c r="B55" s="120" t="s">
        <v>105</v>
      </c>
      <c r="C55" s="121"/>
      <c r="D55" s="208"/>
      <c r="E55" s="172"/>
    </row>
    <row r="56" spans="1:5" s="70" customFormat="1" ht="12" customHeight="1" x14ac:dyDescent="0.2">
      <c r="A56" s="116" t="s">
        <v>106</v>
      </c>
      <c r="B56" s="117" t="s">
        <v>107</v>
      </c>
      <c r="C56" s="118">
        <f>SUM(C57:C59)</f>
        <v>0</v>
      </c>
      <c r="D56" s="205">
        <f>SUM(D57:D59)</f>
        <v>0</v>
      </c>
      <c r="E56" s="420">
        <f>SUM(E57:E59)</f>
        <v>0</v>
      </c>
    </row>
    <row r="57" spans="1:5" s="70" customFormat="1" ht="12" customHeight="1" x14ac:dyDescent="0.2">
      <c r="A57" s="119" t="s">
        <v>108</v>
      </c>
      <c r="B57" s="120" t="s">
        <v>109</v>
      </c>
      <c r="C57" s="121"/>
      <c r="D57" s="208"/>
      <c r="E57" s="172"/>
    </row>
    <row r="58" spans="1:5" s="70" customFormat="1" ht="12" customHeight="1" x14ac:dyDescent="0.2">
      <c r="A58" s="119" t="s">
        <v>110</v>
      </c>
      <c r="B58" s="120" t="s">
        <v>111</v>
      </c>
      <c r="C58" s="121"/>
      <c r="D58" s="208"/>
      <c r="E58" s="172"/>
    </row>
    <row r="59" spans="1:5" s="70" customFormat="1" ht="12" customHeight="1" x14ac:dyDescent="0.2">
      <c r="A59" s="119" t="s">
        <v>112</v>
      </c>
      <c r="B59" s="120" t="s">
        <v>113</v>
      </c>
      <c r="C59" s="121"/>
      <c r="D59" s="206"/>
      <c r="E59" s="418"/>
    </row>
    <row r="60" spans="1:5" s="70" customFormat="1" ht="12" customHeight="1" x14ac:dyDescent="0.2">
      <c r="A60" s="119" t="s">
        <v>114</v>
      </c>
      <c r="B60" s="120" t="s">
        <v>115</v>
      </c>
      <c r="C60" s="121"/>
      <c r="D60" s="208"/>
      <c r="E60" s="172"/>
    </row>
    <row r="61" spans="1:5" s="70" customFormat="1" ht="12" customHeight="1" x14ac:dyDescent="0.2">
      <c r="A61" s="116" t="s">
        <v>116</v>
      </c>
      <c r="B61" s="122" t="s">
        <v>117</v>
      </c>
      <c r="C61" s="118">
        <f>SUM(C62:C64)</f>
        <v>0</v>
      </c>
      <c r="D61" s="208"/>
      <c r="E61" s="172"/>
    </row>
    <row r="62" spans="1:5" s="70" customFormat="1" ht="12" customHeight="1" x14ac:dyDescent="0.2">
      <c r="A62" s="119" t="s">
        <v>118</v>
      </c>
      <c r="B62" s="120" t="s">
        <v>119</v>
      </c>
      <c r="C62" s="121"/>
      <c r="D62" s="208"/>
      <c r="E62" s="172"/>
    </row>
    <row r="63" spans="1:5" s="70" customFormat="1" ht="12" customHeight="1" x14ac:dyDescent="0.2">
      <c r="A63" s="119" t="s">
        <v>120</v>
      </c>
      <c r="B63" s="120" t="s">
        <v>121</v>
      </c>
      <c r="C63" s="121"/>
      <c r="D63" s="208"/>
      <c r="E63" s="172"/>
    </row>
    <row r="64" spans="1:5" s="70" customFormat="1" ht="12" customHeight="1" x14ac:dyDescent="0.2">
      <c r="A64" s="119" t="s">
        <v>122</v>
      </c>
      <c r="B64" s="120" t="s">
        <v>367</v>
      </c>
      <c r="C64" s="121"/>
      <c r="D64" s="208"/>
      <c r="E64" s="172"/>
    </row>
    <row r="65" spans="1:5" s="70" customFormat="1" ht="12" customHeight="1" x14ac:dyDescent="0.2">
      <c r="A65" s="119" t="s">
        <v>124</v>
      </c>
      <c r="B65" s="120" t="s">
        <v>125</v>
      </c>
      <c r="C65" s="121"/>
      <c r="D65" s="208"/>
      <c r="E65" s="172"/>
    </row>
    <row r="66" spans="1:5" s="70" customFormat="1" ht="12" customHeight="1" x14ac:dyDescent="0.2">
      <c r="A66" s="116" t="s">
        <v>262</v>
      </c>
      <c r="B66" s="117" t="s">
        <v>127</v>
      </c>
      <c r="C66" s="118">
        <f>+C9+C16+C23+C30+C38+C50+C56+C61</f>
        <v>106009000</v>
      </c>
      <c r="D66" s="205">
        <f>+D9+D16+D23+D30+D38+D50+D56+D61</f>
        <v>111250087</v>
      </c>
      <c r="E66" s="420">
        <f>+E9+E16+E23+E30+E38+E50+E56+E61</f>
        <v>112121054</v>
      </c>
    </row>
    <row r="67" spans="1:5" s="70" customFormat="1" ht="12" customHeight="1" x14ac:dyDescent="0.15">
      <c r="A67" s="124" t="s">
        <v>368</v>
      </c>
      <c r="B67" s="122" t="s">
        <v>129</v>
      </c>
      <c r="C67" s="118">
        <f>SUM(C68:C70)</f>
        <v>0</v>
      </c>
      <c r="D67" s="208"/>
      <c r="E67" s="172"/>
    </row>
    <row r="68" spans="1:5" s="70" customFormat="1" ht="12" customHeight="1" x14ac:dyDescent="0.2">
      <c r="A68" s="119" t="s">
        <v>130</v>
      </c>
      <c r="B68" s="120" t="s">
        <v>131</v>
      </c>
      <c r="C68" s="121"/>
      <c r="D68" s="208"/>
      <c r="E68" s="172"/>
    </row>
    <row r="69" spans="1:5" s="70" customFormat="1" ht="12" customHeight="1" x14ac:dyDescent="0.2">
      <c r="A69" s="119" t="s">
        <v>132</v>
      </c>
      <c r="B69" s="120" t="s">
        <v>133</v>
      </c>
      <c r="C69" s="121"/>
      <c r="D69" s="208"/>
      <c r="E69" s="172"/>
    </row>
    <row r="70" spans="1:5" s="70" customFormat="1" ht="12" customHeight="1" x14ac:dyDescent="0.2">
      <c r="A70" s="119" t="s">
        <v>134</v>
      </c>
      <c r="B70" s="125" t="s">
        <v>369</v>
      </c>
      <c r="C70" s="121"/>
      <c r="D70" s="208"/>
      <c r="E70" s="172"/>
    </row>
    <row r="71" spans="1:5" s="70" customFormat="1" ht="12" customHeight="1" x14ac:dyDescent="0.15">
      <c r="A71" s="124" t="s">
        <v>136</v>
      </c>
      <c r="B71" s="122" t="s">
        <v>137</v>
      </c>
      <c r="C71" s="118">
        <f>SUM(C72:C75)</f>
        <v>0</v>
      </c>
      <c r="D71" s="208"/>
      <c r="E71" s="172"/>
    </row>
    <row r="72" spans="1:5" s="70" customFormat="1" ht="12" customHeight="1" x14ac:dyDescent="0.2">
      <c r="A72" s="119" t="s">
        <v>138</v>
      </c>
      <c r="B72" s="120" t="s">
        <v>139</v>
      </c>
      <c r="C72" s="121"/>
      <c r="D72" s="208"/>
      <c r="E72" s="172"/>
    </row>
    <row r="73" spans="1:5" s="70" customFormat="1" ht="12" customHeight="1" x14ac:dyDescent="0.2">
      <c r="A73" s="119" t="s">
        <v>140</v>
      </c>
      <c r="B73" s="120" t="s">
        <v>141</v>
      </c>
      <c r="C73" s="121"/>
      <c r="D73" s="208"/>
      <c r="E73" s="172"/>
    </row>
    <row r="74" spans="1:5" s="70" customFormat="1" ht="12" customHeight="1" x14ac:dyDescent="0.2">
      <c r="A74" s="119" t="s">
        <v>142</v>
      </c>
      <c r="B74" s="120" t="s">
        <v>143</v>
      </c>
      <c r="C74" s="121"/>
      <c r="D74" s="208"/>
      <c r="E74" s="172"/>
    </row>
    <row r="75" spans="1:5" s="70" customFormat="1" ht="12" customHeight="1" x14ac:dyDescent="0.2">
      <c r="A75" s="119" t="s">
        <v>144</v>
      </c>
      <c r="B75" s="120" t="s">
        <v>145</v>
      </c>
      <c r="C75" s="121"/>
      <c r="D75" s="208"/>
      <c r="E75" s="172"/>
    </row>
    <row r="76" spans="1:5" s="70" customFormat="1" ht="12" customHeight="1" x14ac:dyDescent="0.15">
      <c r="A76" s="124" t="s">
        <v>146</v>
      </c>
      <c r="B76" s="122" t="s">
        <v>147</v>
      </c>
      <c r="C76" s="118">
        <f>SUM(C77:C78)</f>
        <v>0</v>
      </c>
      <c r="D76" s="205">
        <f>SUM(D77:D78)</f>
        <v>10585773</v>
      </c>
      <c r="E76" s="420">
        <f>SUM(E77:E78)</f>
        <v>10585773</v>
      </c>
    </row>
    <row r="77" spans="1:5" s="70" customFormat="1" ht="12" customHeight="1" x14ac:dyDescent="0.2">
      <c r="A77" s="119" t="s">
        <v>148</v>
      </c>
      <c r="B77" s="120" t="s">
        <v>149</v>
      </c>
      <c r="C77" s="121"/>
      <c r="D77" s="206">
        <v>10585773</v>
      </c>
      <c r="E77" s="418">
        <v>10585773</v>
      </c>
    </row>
    <row r="78" spans="1:5" s="70" customFormat="1" ht="12" customHeight="1" x14ac:dyDescent="0.2">
      <c r="A78" s="119" t="s">
        <v>150</v>
      </c>
      <c r="B78" s="120" t="s">
        <v>151</v>
      </c>
      <c r="C78" s="121"/>
      <c r="D78" s="208"/>
      <c r="E78" s="172"/>
    </row>
    <row r="79" spans="1:5" s="69" customFormat="1" ht="12" customHeight="1" x14ac:dyDescent="0.15">
      <c r="A79" s="124" t="s">
        <v>152</v>
      </c>
      <c r="B79" s="122" t="s">
        <v>153</v>
      </c>
      <c r="C79" s="118">
        <f>SUM(C80:C82)</f>
        <v>0</v>
      </c>
      <c r="D79" s="118">
        <f>SUM(D80:D82)</f>
        <v>2295663</v>
      </c>
      <c r="E79" s="118">
        <f>SUM(E80:E82)</f>
        <v>2295663</v>
      </c>
    </row>
    <row r="80" spans="1:5" s="70" customFormat="1" ht="12" customHeight="1" x14ac:dyDescent="0.2">
      <c r="A80" s="119" t="s">
        <v>154</v>
      </c>
      <c r="B80" s="120" t="s">
        <v>155</v>
      </c>
      <c r="C80" s="121"/>
      <c r="D80" s="170">
        <v>2295663</v>
      </c>
      <c r="E80" s="172">
        <v>2295663</v>
      </c>
    </row>
    <row r="81" spans="1:5" s="70" customFormat="1" ht="12" customHeight="1" x14ac:dyDescent="0.2">
      <c r="A81" s="119" t="s">
        <v>156</v>
      </c>
      <c r="B81" s="120" t="s">
        <v>157</v>
      </c>
      <c r="C81" s="121"/>
      <c r="D81" s="170"/>
      <c r="E81" s="172"/>
    </row>
    <row r="82" spans="1:5" s="70" customFormat="1" ht="12" customHeight="1" x14ac:dyDescent="0.2">
      <c r="A82" s="119" t="s">
        <v>158</v>
      </c>
      <c r="B82" s="120" t="s">
        <v>159</v>
      </c>
      <c r="C82" s="121"/>
      <c r="D82" s="170"/>
      <c r="E82" s="172"/>
    </row>
    <row r="83" spans="1:5" s="70" customFormat="1" ht="12" customHeight="1" x14ac:dyDescent="0.15">
      <c r="A83" s="124" t="s">
        <v>160</v>
      </c>
      <c r="B83" s="122" t="s">
        <v>161</v>
      </c>
      <c r="C83" s="118">
        <f>SUM(C84:C87)</f>
        <v>0</v>
      </c>
      <c r="D83" s="170"/>
      <c r="E83" s="172"/>
    </row>
    <row r="84" spans="1:5" s="70" customFormat="1" ht="12" customHeight="1" x14ac:dyDescent="0.2">
      <c r="A84" s="126" t="s">
        <v>162</v>
      </c>
      <c r="B84" s="120" t="s">
        <v>163</v>
      </c>
      <c r="C84" s="121"/>
      <c r="D84" s="170"/>
      <c r="E84" s="172"/>
    </row>
    <row r="85" spans="1:5" s="70" customFormat="1" ht="12" customHeight="1" x14ac:dyDescent="0.2">
      <c r="A85" s="126" t="s">
        <v>164</v>
      </c>
      <c r="B85" s="120" t="s">
        <v>165</v>
      </c>
      <c r="C85" s="121"/>
      <c r="D85" s="170"/>
      <c r="E85" s="172"/>
    </row>
    <row r="86" spans="1:5" s="70" customFormat="1" ht="12" customHeight="1" x14ac:dyDescent="0.2">
      <c r="A86" s="126" t="s">
        <v>166</v>
      </c>
      <c r="B86" s="120" t="s">
        <v>167</v>
      </c>
      <c r="C86" s="121"/>
      <c r="D86" s="170"/>
      <c r="E86" s="172"/>
    </row>
    <row r="87" spans="1:5" s="69" customFormat="1" ht="12" customHeight="1" x14ac:dyDescent="0.2">
      <c r="A87" s="126" t="s">
        <v>168</v>
      </c>
      <c r="B87" s="120" t="s">
        <v>169</v>
      </c>
      <c r="C87" s="121"/>
      <c r="D87" s="207"/>
      <c r="E87" s="172"/>
    </row>
    <row r="88" spans="1:5" s="69" customFormat="1" ht="12" customHeight="1" x14ac:dyDescent="0.15">
      <c r="A88" s="124" t="s">
        <v>170</v>
      </c>
      <c r="B88" s="122" t="s">
        <v>171</v>
      </c>
      <c r="C88" s="127"/>
      <c r="D88" s="207"/>
      <c r="E88" s="172"/>
    </row>
    <row r="89" spans="1:5" s="69" customFormat="1" ht="12" customHeight="1" x14ac:dyDescent="0.15">
      <c r="A89" s="124" t="s">
        <v>370</v>
      </c>
      <c r="B89" s="122" t="s">
        <v>173</v>
      </c>
      <c r="C89" s="127"/>
      <c r="D89" s="207"/>
      <c r="E89" s="172"/>
    </row>
    <row r="90" spans="1:5" s="69" customFormat="1" ht="12" customHeight="1" x14ac:dyDescent="0.15">
      <c r="A90" s="124" t="s">
        <v>371</v>
      </c>
      <c r="B90" s="128" t="s">
        <v>175</v>
      </c>
      <c r="C90" s="118">
        <f>+C67+C71+C76+C79+C83+C89+C88</f>
        <v>0</v>
      </c>
      <c r="D90" s="205">
        <f>+D67+D71+D76+D79+D83+D89+D88</f>
        <v>12881436</v>
      </c>
      <c r="E90" s="420">
        <f>+E67+E71+E76+E79+E83+E89+E88</f>
        <v>12881436</v>
      </c>
    </row>
    <row r="91" spans="1:5" s="69" customFormat="1" ht="12" customHeight="1" x14ac:dyDescent="0.15">
      <c r="A91" s="124" t="s">
        <v>372</v>
      </c>
      <c r="B91" s="128" t="s">
        <v>373</v>
      </c>
      <c r="C91" s="118">
        <f>+C66+C90</f>
        <v>106009000</v>
      </c>
      <c r="D91" s="205">
        <f>+D66+D90</f>
        <v>124131523</v>
      </c>
      <c r="E91" s="420">
        <f>+E66+E90</f>
        <v>125002490</v>
      </c>
    </row>
    <row r="92" spans="1:5" s="70" customFormat="1" ht="15" customHeight="1" x14ac:dyDescent="0.2">
      <c r="A92" s="71"/>
      <c r="B92" s="72"/>
      <c r="C92" s="73"/>
      <c r="D92" s="201"/>
      <c r="E92" s="417"/>
    </row>
    <row r="93" spans="1:5" s="70" customFormat="1" ht="15" customHeight="1" x14ac:dyDescent="0.2">
      <c r="A93" s="71"/>
      <c r="B93" s="72"/>
      <c r="C93" s="73"/>
      <c r="D93" s="201"/>
      <c r="E93" s="417"/>
    </row>
    <row r="94" spans="1:5" s="70" customFormat="1" ht="15" customHeight="1" x14ac:dyDescent="0.2">
      <c r="A94" s="129"/>
      <c r="B94" s="130"/>
      <c r="C94" s="112" t="s">
        <v>8</v>
      </c>
      <c r="D94" s="210" t="s">
        <v>9</v>
      </c>
      <c r="E94" s="210" t="s">
        <v>10</v>
      </c>
    </row>
    <row r="95" spans="1:5" s="68" customFormat="1" ht="16.5" customHeight="1" x14ac:dyDescent="0.2">
      <c r="A95" s="114"/>
      <c r="B95" s="109" t="s">
        <v>273</v>
      </c>
      <c r="C95" s="112" t="s">
        <v>13</v>
      </c>
      <c r="D95" s="203" t="s">
        <v>13</v>
      </c>
      <c r="E95" s="210"/>
    </row>
    <row r="96" spans="1:5" s="74" customFormat="1" ht="12" customHeight="1" x14ac:dyDescent="0.2">
      <c r="A96" s="116" t="s">
        <v>14</v>
      </c>
      <c r="B96" s="131" t="s">
        <v>374</v>
      </c>
      <c r="C96" s="118">
        <f>+C97+C98+C99+C100+C101+C114</f>
        <v>75367000</v>
      </c>
      <c r="D96" s="211">
        <f>+D97+D98+D99+D100+D101+D114</f>
        <v>84109183</v>
      </c>
      <c r="E96" s="420">
        <f>+E97+E98+E99+E100+E101+E114</f>
        <v>75677446</v>
      </c>
    </row>
    <row r="97" spans="1:5" ht="12" customHeight="1" x14ac:dyDescent="0.2">
      <c r="A97" s="119" t="s">
        <v>16</v>
      </c>
      <c r="B97" s="132" t="s">
        <v>182</v>
      </c>
      <c r="C97" s="121">
        <v>16066000</v>
      </c>
      <c r="D97" s="212">
        <f>(16066000+1436750)+(7050000+100437+183000)+4965000+166500+553100+74026</f>
        <v>30594813</v>
      </c>
      <c r="E97" s="418">
        <v>30175416</v>
      </c>
    </row>
    <row r="98" spans="1:5" ht="12" customHeight="1" x14ac:dyDescent="0.2">
      <c r="A98" s="119" t="s">
        <v>18</v>
      </c>
      <c r="B98" s="132" t="s">
        <v>183</v>
      </c>
      <c r="C98" s="121">
        <v>4316000</v>
      </c>
      <c r="D98" s="212">
        <f>(4316000+193961)+(950000+27118+49000)+715000+44955+149337-27525</f>
        <v>6417846</v>
      </c>
      <c r="E98" s="418">
        <v>6284695</v>
      </c>
    </row>
    <row r="99" spans="1:5" ht="12" customHeight="1" x14ac:dyDescent="0.2">
      <c r="A99" s="119" t="s">
        <v>20</v>
      </c>
      <c r="B99" s="132" t="s">
        <v>184</v>
      </c>
      <c r="C99" s="121">
        <v>38262000</v>
      </c>
      <c r="D99" s="212">
        <f>38262000+8146344+(411000+110970+863530)-21642942</f>
        <v>26150902</v>
      </c>
      <c r="E99" s="418">
        <v>24281331</v>
      </c>
    </row>
    <row r="100" spans="1:5" ht="12" customHeight="1" x14ac:dyDescent="0.2">
      <c r="A100" s="119" t="s">
        <v>22</v>
      </c>
      <c r="B100" s="132" t="s">
        <v>185</v>
      </c>
      <c r="C100" s="121">
        <v>6901000</v>
      </c>
      <c r="D100" s="212">
        <f>6901000+1484336</f>
        <v>8385336</v>
      </c>
      <c r="E100" s="418">
        <v>8385336</v>
      </c>
    </row>
    <row r="101" spans="1:5" ht="12" customHeight="1" x14ac:dyDescent="0.2">
      <c r="A101" s="119" t="s">
        <v>186</v>
      </c>
      <c r="B101" s="132" t="s">
        <v>187</v>
      </c>
      <c r="C101" s="121">
        <f>SUM(C102:C113)</f>
        <v>7822000</v>
      </c>
      <c r="D101" s="212">
        <f>SUM(D102:D113)</f>
        <v>8889708</v>
      </c>
      <c r="E101" s="418">
        <f>SUM(E102:E113)</f>
        <v>6550668</v>
      </c>
    </row>
    <row r="102" spans="1:5" ht="12" customHeight="1" x14ac:dyDescent="0.2">
      <c r="A102" s="119" t="s">
        <v>25</v>
      </c>
      <c r="B102" s="132" t="s">
        <v>375</v>
      </c>
      <c r="C102" s="121"/>
      <c r="D102" s="213">
        <v>7550</v>
      </c>
      <c r="E102" s="172">
        <v>7550</v>
      </c>
    </row>
    <row r="103" spans="1:5" ht="12" customHeight="1" x14ac:dyDescent="0.2">
      <c r="A103" s="119" t="s">
        <v>189</v>
      </c>
      <c r="B103" s="133" t="s">
        <v>190</v>
      </c>
      <c r="C103" s="121"/>
      <c r="D103" s="213"/>
      <c r="E103" s="172"/>
    </row>
    <row r="104" spans="1:5" ht="12" customHeight="1" x14ac:dyDescent="0.2">
      <c r="A104" s="119" t="s">
        <v>191</v>
      </c>
      <c r="B104" s="133" t="s">
        <v>192</v>
      </c>
      <c r="C104" s="121"/>
      <c r="D104" s="213"/>
      <c r="E104" s="172"/>
    </row>
    <row r="105" spans="1:5" ht="12" customHeight="1" x14ac:dyDescent="0.2">
      <c r="A105" s="119" t="s">
        <v>193</v>
      </c>
      <c r="B105" s="133" t="s">
        <v>194</v>
      </c>
      <c r="C105" s="121"/>
      <c r="D105" s="213"/>
      <c r="E105" s="172"/>
    </row>
    <row r="106" spans="1:5" ht="12" customHeight="1" x14ac:dyDescent="0.2">
      <c r="A106" s="119" t="s">
        <v>195</v>
      </c>
      <c r="B106" s="134" t="s">
        <v>196</v>
      </c>
      <c r="C106" s="121"/>
      <c r="D106" s="213"/>
      <c r="E106" s="172"/>
    </row>
    <row r="107" spans="1:5" ht="12" customHeight="1" x14ac:dyDescent="0.2">
      <c r="A107" s="119" t="s">
        <v>197</v>
      </c>
      <c r="B107" s="134" t="s">
        <v>198</v>
      </c>
      <c r="C107" s="121"/>
      <c r="D107" s="213"/>
      <c r="E107" s="172"/>
    </row>
    <row r="108" spans="1:5" ht="12" customHeight="1" x14ac:dyDescent="0.2">
      <c r="A108" s="119" t="s">
        <v>199</v>
      </c>
      <c r="B108" s="133" t="s">
        <v>200</v>
      </c>
      <c r="C108" s="121">
        <v>5422000</v>
      </c>
      <c r="D108" s="212">
        <f>5422000+337000+677000+46158</f>
        <v>6482158</v>
      </c>
      <c r="E108" s="418">
        <v>6482158</v>
      </c>
    </row>
    <row r="109" spans="1:5" ht="12" customHeight="1" x14ac:dyDescent="0.2">
      <c r="A109" s="119" t="s">
        <v>201</v>
      </c>
      <c r="B109" s="133" t="s">
        <v>202</v>
      </c>
      <c r="C109" s="121"/>
      <c r="D109" s="213"/>
      <c r="E109" s="172"/>
    </row>
    <row r="110" spans="1:5" ht="12" customHeight="1" x14ac:dyDescent="0.2">
      <c r="A110" s="119" t="s">
        <v>203</v>
      </c>
      <c r="B110" s="134" t="s">
        <v>204</v>
      </c>
      <c r="C110" s="121"/>
      <c r="D110" s="213"/>
      <c r="E110" s="172"/>
    </row>
    <row r="111" spans="1:5" ht="12" customHeight="1" x14ac:dyDescent="0.2">
      <c r="A111" s="119" t="s">
        <v>205</v>
      </c>
      <c r="B111" s="134" t="s">
        <v>206</v>
      </c>
      <c r="C111" s="121"/>
      <c r="D111" s="213"/>
      <c r="E111" s="172"/>
    </row>
    <row r="112" spans="1:5" ht="12" customHeight="1" x14ac:dyDescent="0.2">
      <c r="A112" s="119" t="s">
        <v>207</v>
      </c>
      <c r="B112" s="134" t="s">
        <v>208</v>
      </c>
      <c r="C112" s="121"/>
      <c r="D112" s="213"/>
      <c r="E112" s="172"/>
    </row>
    <row r="113" spans="1:5" ht="12" customHeight="1" x14ac:dyDescent="0.2">
      <c r="A113" s="119" t="s">
        <v>209</v>
      </c>
      <c r="B113" s="134" t="s">
        <v>210</v>
      </c>
      <c r="C113" s="121">
        <f>2000000+400000</f>
        <v>2400000</v>
      </c>
      <c r="D113" s="212">
        <v>2400000</v>
      </c>
      <c r="E113" s="418">
        <v>60960</v>
      </c>
    </row>
    <row r="114" spans="1:5" ht="12" customHeight="1" x14ac:dyDescent="0.2">
      <c r="A114" s="119" t="s">
        <v>211</v>
      </c>
      <c r="B114" s="132" t="s">
        <v>212</v>
      </c>
      <c r="C114" s="121">
        <f>C115+C116</f>
        <v>2000000</v>
      </c>
      <c r="D114" s="212">
        <f>D115+D116</f>
        <v>3670578</v>
      </c>
      <c r="E114" s="418"/>
    </row>
    <row r="115" spans="1:5" ht="12" customHeight="1" x14ac:dyDescent="0.2">
      <c r="A115" s="119" t="s">
        <v>213</v>
      </c>
      <c r="B115" s="132" t="s">
        <v>376</v>
      </c>
      <c r="C115" s="121">
        <v>1000000</v>
      </c>
      <c r="D115" s="212">
        <f>1202104-7550-337000</f>
        <v>857554</v>
      </c>
      <c r="E115" s="418"/>
    </row>
    <row r="116" spans="1:5" ht="12" customHeight="1" x14ac:dyDescent="0.2">
      <c r="A116" s="119" t="s">
        <v>215</v>
      </c>
      <c r="B116" s="134" t="s">
        <v>428</v>
      </c>
      <c r="C116" s="121">
        <v>1000000</v>
      </c>
      <c r="D116" s="212">
        <f>1000000+1813024</f>
        <v>2813024</v>
      </c>
      <c r="E116" s="418"/>
    </row>
    <row r="117" spans="1:5" ht="12" customHeight="1" x14ac:dyDescent="0.2">
      <c r="A117" s="116" t="s">
        <v>27</v>
      </c>
      <c r="B117" s="131" t="s">
        <v>216</v>
      </c>
      <c r="C117" s="118">
        <f>+C118+C120+C122</f>
        <v>4750000</v>
      </c>
      <c r="D117" s="211">
        <f>+D118+D120+D122</f>
        <v>10330544</v>
      </c>
      <c r="E117" s="420">
        <f>+E118+E120+E122</f>
        <v>8689918</v>
      </c>
    </row>
    <row r="118" spans="1:5" ht="12" customHeight="1" x14ac:dyDescent="0.2">
      <c r="A118" s="119" t="s">
        <v>29</v>
      </c>
      <c r="B118" s="132" t="s">
        <v>217</v>
      </c>
      <c r="C118" s="121">
        <f>C119</f>
        <v>4000000</v>
      </c>
      <c r="D118" s="212">
        <f>D119</f>
        <v>4511798</v>
      </c>
      <c r="E118" s="418">
        <f>E119</f>
        <v>2871172</v>
      </c>
    </row>
    <row r="119" spans="1:5" ht="12" customHeight="1" x14ac:dyDescent="0.2">
      <c r="A119" s="119" t="s">
        <v>31</v>
      </c>
      <c r="B119" s="132" t="s">
        <v>427</v>
      </c>
      <c r="C119" s="121">
        <v>4000000</v>
      </c>
      <c r="D119" s="212">
        <f>4000000+710000-198202</f>
        <v>4511798</v>
      </c>
      <c r="E119" s="418">
        <v>2871172</v>
      </c>
    </row>
    <row r="120" spans="1:5" ht="12" customHeight="1" x14ac:dyDescent="0.2">
      <c r="A120" s="119" t="s">
        <v>33</v>
      </c>
      <c r="B120" s="132" t="s">
        <v>218</v>
      </c>
      <c r="C120" s="121">
        <f>C121</f>
        <v>0</v>
      </c>
      <c r="D120" s="212">
        <f>3003735+811009+1254002</f>
        <v>5068746</v>
      </c>
      <c r="E120" s="418">
        <v>5068746</v>
      </c>
    </row>
    <row r="121" spans="1:5" ht="12" customHeight="1" x14ac:dyDescent="0.2">
      <c r="A121" s="119" t="s">
        <v>35</v>
      </c>
      <c r="B121" s="132" t="s">
        <v>219</v>
      </c>
      <c r="C121" s="121">
        <v>0</v>
      </c>
      <c r="D121" s="212"/>
      <c r="E121" s="418"/>
    </row>
    <row r="122" spans="1:5" ht="12" customHeight="1" x14ac:dyDescent="0.2">
      <c r="A122" s="119" t="s">
        <v>37</v>
      </c>
      <c r="B122" s="135" t="s">
        <v>220</v>
      </c>
      <c r="C122" s="127">
        <f>SUM(C123:C130)</f>
        <v>750000</v>
      </c>
      <c r="D122" s="214">
        <f>SUM(D123:D130)</f>
        <v>750000</v>
      </c>
      <c r="E122" s="421">
        <f>SUM(E123:E130)</f>
        <v>750000</v>
      </c>
    </row>
    <row r="123" spans="1:5" ht="12" customHeight="1" x14ac:dyDescent="0.2">
      <c r="A123" s="119" t="s">
        <v>39</v>
      </c>
      <c r="B123" s="135" t="s">
        <v>221</v>
      </c>
      <c r="C123" s="121"/>
      <c r="D123" s="213"/>
      <c r="E123" s="172"/>
    </row>
    <row r="124" spans="1:5" ht="12" customHeight="1" x14ac:dyDescent="0.2">
      <c r="A124" s="119" t="s">
        <v>222</v>
      </c>
      <c r="B124" s="134" t="s">
        <v>223</v>
      </c>
      <c r="C124" s="121"/>
      <c r="D124" s="213"/>
      <c r="E124" s="172"/>
    </row>
    <row r="125" spans="1:5" ht="12" customHeight="1" x14ac:dyDescent="0.2">
      <c r="A125" s="119" t="s">
        <v>224</v>
      </c>
      <c r="B125" s="134" t="s">
        <v>377</v>
      </c>
      <c r="C125" s="121">
        <v>750000</v>
      </c>
      <c r="D125" s="212">
        <v>750000</v>
      </c>
      <c r="E125" s="418">
        <v>750000</v>
      </c>
    </row>
    <row r="126" spans="1:5" ht="12" customHeight="1" x14ac:dyDescent="0.2">
      <c r="A126" s="119" t="s">
        <v>226</v>
      </c>
      <c r="B126" s="134" t="s">
        <v>227</v>
      </c>
      <c r="C126" s="121"/>
      <c r="D126" s="213"/>
      <c r="E126" s="172"/>
    </row>
    <row r="127" spans="1:5" ht="12" customHeight="1" x14ac:dyDescent="0.2">
      <c r="A127" s="119" t="s">
        <v>228</v>
      </c>
      <c r="B127" s="134" t="s">
        <v>229</v>
      </c>
      <c r="C127" s="121"/>
      <c r="D127" s="213"/>
      <c r="E127" s="172"/>
    </row>
    <row r="128" spans="1:5" ht="12" customHeight="1" x14ac:dyDescent="0.2">
      <c r="A128" s="119" t="s">
        <v>230</v>
      </c>
      <c r="B128" s="134" t="s">
        <v>204</v>
      </c>
      <c r="C128" s="121"/>
      <c r="D128" s="213"/>
      <c r="E128" s="172"/>
    </row>
    <row r="129" spans="1:7" ht="12" customHeight="1" x14ac:dyDescent="0.2">
      <c r="A129" s="119" t="s">
        <v>231</v>
      </c>
      <c r="B129" s="134" t="s">
        <v>232</v>
      </c>
      <c r="C129" s="121"/>
      <c r="D129" s="213"/>
      <c r="E129" s="172"/>
    </row>
    <row r="130" spans="1:7" ht="12" customHeight="1" x14ac:dyDescent="0.2">
      <c r="A130" s="119" t="s">
        <v>233</v>
      </c>
      <c r="B130" s="134" t="s">
        <v>234</v>
      </c>
      <c r="C130" s="121"/>
      <c r="D130" s="213"/>
      <c r="E130" s="172"/>
    </row>
    <row r="131" spans="1:7" ht="12" customHeight="1" x14ac:dyDescent="0.2">
      <c r="A131" s="116" t="s">
        <v>40</v>
      </c>
      <c r="B131" s="117" t="s">
        <v>235</v>
      </c>
      <c r="C131" s="118">
        <f>+C96+C117</f>
        <v>80117000</v>
      </c>
      <c r="D131" s="211">
        <f t="shared" ref="D131:E131" si="0">+D96+D117</f>
        <v>94439727</v>
      </c>
      <c r="E131" s="420">
        <f t="shared" si="0"/>
        <v>84367364</v>
      </c>
    </row>
    <row r="132" spans="1:7" ht="12" customHeight="1" x14ac:dyDescent="0.2">
      <c r="A132" s="116" t="s">
        <v>236</v>
      </c>
      <c r="B132" s="117" t="s">
        <v>237</v>
      </c>
      <c r="C132" s="118">
        <f>+C133+C134+C135</f>
        <v>0</v>
      </c>
      <c r="D132" s="211">
        <f>+D133+D134+D135</f>
        <v>0</v>
      </c>
      <c r="E132" s="420">
        <f>+E133+E134+E135</f>
        <v>0</v>
      </c>
    </row>
    <row r="133" spans="1:7" s="74" customFormat="1" ht="12" customHeight="1" x14ac:dyDescent="0.2">
      <c r="A133" s="119" t="s">
        <v>56</v>
      </c>
      <c r="B133" s="132" t="s">
        <v>378</v>
      </c>
      <c r="C133" s="121"/>
      <c r="D133" s="215"/>
      <c r="E133" s="172"/>
    </row>
    <row r="134" spans="1:7" ht="12" customHeight="1" x14ac:dyDescent="0.2">
      <c r="A134" s="119" t="s">
        <v>64</v>
      </c>
      <c r="B134" s="132" t="s">
        <v>239</v>
      </c>
      <c r="C134" s="121"/>
      <c r="D134" s="213"/>
      <c r="E134" s="172"/>
    </row>
    <row r="135" spans="1:7" ht="12" customHeight="1" x14ac:dyDescent="0.2">
      <c r="A135" s="119" t="s">
        <v>66</v>
      </c>
      <c r="B135" s="132" t="s">
        <v>240</v>
      </c>
      <c r="C135" s="121">
        <v>0</v>
      </c>
      <c r="D135" s="212"/>
      <c r="E135" s="418"/>
    </row>
    <row r="136" spans="1:7" ht="12" customHeight="1" x14ac:dyDescent="0.2">
      <c r="A136" s="116" t="s">
        <v>70</v>
      </c>
      <c r="B136" s="117" t="s">
        <v>241</v>
      </c>
      <c r="C136" s="118">
        <f>+C137+C138+C139+C140+C141+C142</f>
        <v>0</v>
      </c>
      <c r="D136" s="213"/>
      <c r="E136" s="172"/>
    </row>
    <row r="137" spans="1:7" ht="12" customHeight="1" x14ac:dyDescent="0.2">
      <c r="A137" s="119" t="s">
        <v>72</v>
      </c>
      <c r="B137" s="132" t="s">
        <v>242</v>
      </c>
      <c r="C137" s="121"/>
      <c r="D137" s="213"/>
      <c r="E137" s="172"/>
    </row>
    <row r="138" spans="1:7" ht="12" customHeight="1" x14ac:dyDescent="0.2">
      <c r="A138" s="119" t="s">
        <v>74</v>
      </c>
      <c r="B138" s="132" t="s">
        <v>243</v>
      </c>
      <c r="C138" s="121"/>
      <c r="D138" s="213"/>
      <c r="E138" s="172"/>
    </row>
    <row r="139" spans="1:7" ht="12" customHeight="1" x14ac:dyDescent="0.2">
      <c r="A139" s="119" t="s">
        <v>76</v>
      </c>
      <c r="B139" s="132" t="s">
        <v>244</v>
      </c>
      <c r="C139" s="121"/>
      <c r="D139" s="213"/>
      <c r="E139" s="172"/>
    </row>
    <row r="140" spans="1:7" ht="12" customHeight="1" x14ac:dyDescent="0.2">
      <c r="A140" s="119" t="s">
        <v>78</v>
      </c>
      <c r="B140" s="132" t="s">
        <v>379</v>
      </c>
      <c r="C140" s="121"/>
      <c r="D140" s="213"/>
      <c r="E140" s="172"/>
    </row>
    <row r="141" spans="1:7" ht="12" customHeight="1" x14ac:dyDescent="0.2">
      <c r="A141" s="119" t="s">
        <v>80</v>
      </c>
      <c r="B141" s="132" t="s">
        <v>246</v>
      </c>
      <c r="C141" s="121"/>
      <c r="D141" s="213"/>
      <c r="E141" s="172"/>
    </row>
    <row r="142" spans="1:7" s="74" customFormat="1" ht="12" customHeight="1" x14ac:dyDescent="0.2">
      <c r="A142" s="119" t="s">
        <v>82</v>
      </c>
      <c r="B142" s="132" t="s">
        <v>247</v>
      </c>
      <c r="C142" s="121"/>
      <c r="D142" s="215"/>
      <c r="E142" s="172"/>
    </row>
    <row r="143" spans="1:7" ht="12" customHeight="1" x14ac:dyDescent="0.2">
      <c r="A143" s="116" t="s">
        <v>94</v>
      </c>
      <c r="B143" s="117" t="s">
        <v>380</v>
      </c>
      <c r="C143" s="118">
        <f>+C144+C145+C147+C148+C146</f>
        <v>25892000</v>
      </c>
      <c r="D143" s="211">
        <f>+D144+D145+D147+D148+D146</f>
        <v>29691796</v>
      </c>
      <c r="E143" s="420">
        <f>+E144+E145+E147+E148+E146</f>
        <v>27396130</v>
      </c>
      <c r="G143" s="75"/>
    </row>
    <row r="144" spans="1:7" x14ac:dyDescent="0.2">
      <c r="A144" s="119" t="s">
        <v>96</v>
      </c>
      <c r="B144" s="132" t="s">
        <v>249</v>
      </c>
      <c r="C144" s="121"/>
      <c r="D144" s="213"/>
      <c r="E144" s="172"/>
    </row>
    <row r="145" spans="1:5" ht="12" customHeight="1" x14ac:dyDescent="0.2">
      <c r="A145" s="119" t="s">
        <v>98</v>
      </c>
      <c r="B145" s="132" t="s">
        <v>250</v>
      </c>
      <c r="C145" s="121"/>
      <c r="D145" s="172">
        <f>2439429+2295663</f>
        <v>4735092</v>
      </c>
      <c r="E145" s="172">
        <v>2439429</v>
      </c>
    </row>
    <row r="146" spans="1:5" ht="12" customHeight="1" x14ac:dyDescent="0.2">
      <c r="A146" s="119" t="s">
        <v>100</v>
      </c>
      <c r="B146" s="132" t="s">
        <v>381</v>
      </c>
      <c r="C146" s="121">
        <v>25892000</v>
      </c>
      <c r="D146" s="206">
        <f>25892000+185801+127000+55880-1303977</f>
        <v>24956704</v>
      </c>
      <c r="E146" s="418">
        <v>24956701</v>
      </c>
    </row>
    <row r="147" spans="1:5" s="74" customFormat="1" ht="12" customHeight="1" x14ac:dyDescent="0.2">
      <c r="A147" s="119" t="s">
        <v>102</v>
      </c>
      <c r="B147" s="132" t="s">
        <v>251</v>
      </c>
      <c r="C147" s="121"/>
      <c r="D147" s="215"/>
      <c r="E147" s="172"/>
    </row>
    <row r="148" spans="1:5" s="74" customFormat="1" ht="12" customHeight="1" x14ac:dyDescent="0.2">
      <c r="A148" s="119" t="s">
        <v>104</v>
      </c>
      <c r="B148" s="132" t="s">
        <v>252</v>
      </c>
      <c r="C148" s="121"/>
      <c r="D148" s="215"/>
      <c r="E148" s="172"/>
    </row>
    <row r="149" spans="1:5" s="74" customFormat="1" ht="12" customHeight="1" x14ac:dyDescent="0.2">
      <c r="A149" s="116" t="s">
        <v>253</v>
      </c>
      <c r="B149" s="117" t="s">
        <v>254</v>
      </c>
      <c r="C149" s="136">
        <f>+C150+C151+C152+C153+C154</f>
        <v>0</v>
      </c>
      <c r="D149" s="215"/>
      <c r="E149" s="172"/>
    </row>
    <row r="150" spans="1:5" s="74" customFormat="1" ht="12" customHeight="1" x14ac:dyDescent="0.2">
      <c r="A150" s="119" t="s">
        <v>108</v>
      </c>
      <c r="B150" s="132" t="s">
        <v>255</v>
      </c>
      <c r="C150" s="121"/>
      <c r="D150" s="215"/>
      <c r="E150" s="172"/>
    </row>
    <row r="151" spans="1:5" s="74" customFormat="1" ht="12" customHeight="1" x14ac:dyDescent="0.2">
      <c r="A151" s="119" t="s">
        <v>110</v>
      </c>
      <c r="B151" s="132" t="s">
        <v>256</v>
      </c>
      <c r="C151" s="121"/>
      <c r="D151" s="215"/>
      <c r="E151" s="172"/>
    </row>
    <row r="152" spans="1:5" s="74" customFormat="1" ht="12" customHeight="1" x14ac:dyDescent="0.2">
      <c r="A152" s="119" t="s">
        <v>112</v>
      </c>
      <c r="B152" s="132" t="s">
        <v>257</v>
      </c>
      <c r="C152" s="121"/>
      <c r="D152" s="215"/>
      <c r="E152" s="172"/>
    </row>
    <row r="153" spans="1:5" s="74" customFormat="1" ht="12" customHeight="1" x14ac:dyDescent="0.2">
      <c r="A153" s="119" t="s">
        <v>114</v>
      </c>
      <c r="B153" s="132" t="s">
        <v>382</v>
      </c>
      <c r="C153" s="121"/>
      <c r="D153" s="215"/>
      <c r="E153" s="172"/>
    </row>
    <row r="154" spans="1:5" ht="12.75" customHeight="1" x14ac:dyDescent="0.2">
      <c r="A154" s="119" t="s">
        <v>259</v>
      </c>
      <c r="B154" s="132" t="s">
        <v>260</v>
      </c>
      <c r="C154" s="121"/>
      <c r="D154" s="213"/>
      <c r="E154" s="172"/>
    </row>
    <row r="155" spans="1:5" ht="12.75" customHeight="1" x14ac:dyDescent="0.2">
      <c r="A155" s="137" t="s">
        <v>116</v>
      </c>
      <c r="B155" s="117" t="s">
        <v>261</v>
      </c>
      <c r="C155" s="136"/>
      <c r="D155" s="213"/>
      <c r="E155" s="172"/>
    </row>
    <row r="156" spans="1:5" ht="12.75" customHeight="1" x14ac:dyDescent="0.2">
      <c r="A156" s="137" t="s">
        <v>262</v>
      </c>
      <c r="B156" s="117" t="s">
        <v>263</v>
      </c>
      <c r="C156" s="136"/>
      <c r="D156" s="213"/>
      <c r="E156" s="172"/>
    </row>
    <row r="157" spans="1:5" ht="12" customHeight="1" x14ac:dyDescent="0.2">
      <c r="A157" s="116" t="s">
        <v>264</v>
      </c>
      <c r="B157" s="117" t="s">
        <v>265</v>
      </c>
      <c r="C157" s="138">
        <f>+C132+C136+C143+C149+C155+C156</f>
        <v>25892000</v>
      </c>
      <c r="D157" s="216">
        <f>+D132+D136+D143+D149+D155+D156</f>
        <v>29691796</v>
      </c>
      <c r="E157" s="422">
        <f>+E132+E136+E143+E149+E155+E156</f>
        <v>27396130</v>
      </c>
    </row>
    <row r="158" spans="1:5" ht="15" customHeight="1" x14ac:dyDescent="0.2">
      <c r="A158" s="139" t="s">
        <v>266</v>
      </c>
      <c r="B158" s="140" t="s">
        <v>267</v>
      </c>
      <c r="C158" s="138">
        <f>+C131+C157</f>
        <v>106009000</v>
      </c>
      <c r="D158" s="216">
        <f>+D131+D157</f>
        <v>124131523</v>
      </c>
      <c r="E158" s="422">
        <f>+E131+E157</f>
        <v>111763494</v>
      </c>
    </row>
    <row r="159" spans="1:5" x14ac:dyDescent="0.2">
      <c r="A159" s="141"/>
      <c r="B159" s="142"/>
      <c r="C159" s="143"/>
      <c r="D159" s="213"/>
      <c r="E159" s="172"/>
    </row>
    <row r="160" spans="1:5" ht="15" customHeight="1" x14ac:dyDescent="0.2">
      <c r="A160" s="488" t="s">
        <v>383</v>
      </c>
      <c r="B160" s="488"/>
      <c r="C160" s="145">
        <v>4</v>
      </c>
      <c r="D160" s="145">
        <v>4</v>
      </c>
      <c r="E160" s="423"/>
    </row>
    <row r="161" spans="1:5" ht="14.25" customHeight="1" x14ac:dyDescent="0.2">
      <c r="A161" s="488" t="s">
        <v>384</v>
      </c>
      <c r="B161" s="488"/>
      <c r="C161" s="145">
        <v>8</v>
      </c>
      <c r="D161" s="145">
        <v>8</v>
      </c>
      <c r="E161" s="423"/>
    </row>
    <row r="163" spans="1:5" x14ac:dyDescent="0.2">
      <c r="C163" s="108"/>
    </row>
  </sheetData>
  <sheetProtection selectLockedCells="1" selectUnlockedCells="1"/>
  <mergeCells count="6">
    <mergeCell ref="A161:B161"/>
    <mergeCell ref="B1:E1"/>
    <mergeCell ref="C3:E3"/>
    <mergeCell ref="C4:E4"/>
    <mergeCell ref="C5:E5"/>
    <mergeCell ref="A160:B160"/>
  </mergeCells>
  <printOptions horizontalCentered="1"/>
  <pageMargins left="0.78749999999999998" right="0.78749999999999998" top="0.98402777777777772" bottom="0.51180555555555551" header="0.51180555555555551" footer="0.51180555555555551"/>
  <pageSetup paperSize="9" scale="62" firstPageNumber="0" orientation="portrait" horizontalDpi="300" verticalDpi="300" r:id="rId1"/>
  <headerFooter alignWithMargins="0"/>
  <rowBreaks count="1" manualBreakCount="1">
    <brk id="9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E64"/>
  <sheetViews>
    <sheetView workbookViewId="0">
      <selection activeCell="G9" sqref="G9"/>
    </sheetView>
  </sheetViews>
  <sheetFormatPr defaultRowHeight="12.75" x14ac:dyDescent="0.2"/>
  <cols>
    <col min="1" max="1" width="13.83203125" style="76" customWidth="1"/>
    <col min="2" max="2" width="79.1640625" style="77" customWidth="1"/>
    <col min="3" max="4" width="12.83203125" style="77" customWidth="1"/>
    <col min="5" max="5" width="12.5" style="77" customWidth="1"/>
    <col min="6" max="6" width="10.5" style="77" bestFit="1" customWidth="1"/>
    <col min="7" max="7" width="9.33203125" style="77"/>
    <col min="8" max="8" width="11.83203125" style="77" bestFit="1" customWidth="1"/>
    <col min="9" max="16384" width="9.33203125" style="77"/>
  </cols>
  <sheetData>
    <row r="1" spans="1:5" s="78" customFormat="1" ht="21" customHeight="1" x14ac:dyDescent="0.2">
      <c r="A1" s="64"/>
      <c r="B1" s="468" t="s">
        <v>875</v>
      </c>
      <c r="C1" s="468"/>
      <c r="D1" s="468"/>
      <c r="E1" s="468"/>
    </row>
    <row r="2" spans="1:5" s="78" customFormat="1" ht="21" customHeight="1" x14ac:dyDescent="0.2">
      <c r="A2" s="64"/>
      <c r="B2" s="6"/>
      <c r="C2" s="6"/>
    </row>
    <row r="3" spans="1:5" s="78" customFormat="1" ht="21" customHeight="1" x14ac:dyDescent="0.2">
      <c r="A3" s="64"/>
      <c r="B3" s="6"/>
      <c r="C3" s="6"/>
    </row>
    <row r="4" spans="1:5" s="79" customFormat="1" ht="36" x14ac:dyDescent="0.2">
      <c r="A4" s="109" t="s">
        <v>386</v>
      </c>
      <c r="B4" s="110" t="s">
        <v>387</v>
      </c>
      <c r="C4" s="492" t="s">
        <v>385</v>
      </c>
      <c r="D4" s="492"/>
      <c r="E4" s="492"/>
    </row>
    <row r="5" spans="1:5" s="79" customFormat="1" ht="24" x14ac:dyDescent="0.2">
      <c r="A5" s="109" t="s">
        <v>361</v>
      </c>
      <c r="B5" s="110" t="s">
        <v>362</v>
      </c>
      <c r="C5" s="492" t="s">
        <v>363</v>
      </c>
      <c r="D5" s="492"/>
      <c r="E5" s="492"/>
    </row>
    <row r="6" spans="1:5" s="80" customFormat="1" ht="15.95" customHeight="1" x14ac:dyDescent="0.2">
      <c r="A6" s="111"/>
      <c r="B6" s="493" t="s">
        <v>357</v>
      </c>
      <c r="C6" s="493"/>
      <c r="D6" s="493"/>
      <c r="E6" s="493"/>
    </row>
    <row r="7" spans="1:5" x14ac:dyDescent="0.2">
      <c r="A7" s="109" t="s">
        <v>364</v>
      </c>
      <c r="B7" s="109" t="s">
        <v>365</v>
      </c>
      <c r="C7" s="112" t="s">
        <v>8</v>
      </c>
      <c r="D7" s="113" t="s">
        <v>9</v>
      </c>
      <c r="E7" s="113" t="s">
        <v>10</v>
      </c>
    </row>
    <row r="8" spans="1:5" s="81" customFormat="1" ht="12.95" customHeight="1" x14ac:dyDescent="0.2">
      <c r="A8" s="114" t="s">
        <v>11</v>
      </c>
      <c r="B8" s="114" t="s">
        <v>12</v>
      </c>
      <c r="C8" s="112" t="s">
        <v>13</v>
      </c>
      <c r="D8" s="112" t="s">
        <v>13</v>
      </c>
      <c r="E8" s="112"/>
    </row>
    <row r="9" spans="1:5" s="81" customFormat="1" ht="15.95" customHeight="1" x14ac:dyDescent="0.2">
      <c r="A9" s="109"/>
      <c r="B9" s="109" t="s">
        <v>272</v>
      </c>
      <c r="C9" s="146"/>
      <c r="D9" s="147"/>
      <c r="E9" s="147"/>
    </row>
    <row r="10" spans="1:5" s="82" customFormat="1" ht="12" customHeight="1" x14ac:dyDescent="0.2">
      <c r="A10" s="114" t="s">
        <v>14</v>
      </c>
      <c r="B10" s="148" t="s">
        <v>388</v>
      </c>
      <c r="C10" s="149">
        <f>SUM(C12:C20)</f>
        <v>0</v>
      </c>
      <c r="D10" s="173">
        <f>SUM(D12:D20)</f>
        <v>163325</v>
      </c>
      <c r="E10" s="149">
        <f>SUM(E12:E20)</f>
        <v>139534</v>
      </c>
    </row>
    <row r="11" spans="1:5" s="82" customFormat="1" ht="12" customHeight="1" x14ac:dyDescent="0.2">
      <c r="A11" s="150" t="s">
        <v>16</v>
      </c>
      <c r="B11" s="132" t="s">
        <v>73</v>
      </c>
      <c r="C11" s="151"/>
      <c r="D11" s="152"/>
      <c r="E11" s="152"/>
    </row>
    <row r="12" spans="1:5" s="82" customFormat="1" ht="12" customHeight="1" x14ac:dyDescent="0.2">
      <c r="A12" s="150" t="s">
        <v>18</v>
      </c>
      <c r="B12" s="132" t="s">
        <v>75</v>
      </c>
      <c r="C12" s="151"/>
      <c r="D12" s="152"/>
      <c r="E12" s="152"/>
    </row>
    <row r="13" spans="1:5" s="82" customFormat="1" ht="12" customHeight="1" x14ac:dyDescent="0.2">
      <c r="A13" s="150" t="s">
        <v>20</v>
      </c>
      <c r="B13" s="132" t="s">
        <v>77</v>
      </c>
      <c r="C13" s="151"/>
      <c r="D13" s="175">
        <v>163325</v>
      </c>
      <c r="E13" s="175">
        <v>139531</v>
      </c>
    </row>
    <row r="14" spans="1:5" s="82" customFormat="1" ht="12" customHeight="1" x14ac:dyDescent="0.2">
      <c r="A14" s="150" t="s">
        <v>22</v>
      </c>
      <c r="B14" s="132" t="s">
        <v>79</v>
      </c>
      <c r="C14" s="151"/>
      <c r="D14" s="152"/>
      <c r="E14" s="152"/>
    </row>
    <row r="15" spans="1:5" s="82" customFormat="1" ht="12" customHeight="1" x14ac:dyDescent="0.2">
      <c r="A15" s="150" t="s">
        <v>24</v>
      </c>
      <c r="B15" s="132" t="s">
        <v>81</v>
      </c>
      <c r="C15" s="151"/>
      <c r="D15" s="152"/>
      <c r="E15" s="152"/>
    </row>
    <row r="16" spans="1:5" s="82" customFormat="1" ht="12" customHeight="1" x14ac:dyDescent="0.2">
      <c r="A16" s="150" t="s">
        <v>25</v>
      </c>
      <c r="B16" s="132" t="s">
        <v>389</v>
      </c>
      <c r="C16" s="151"/>
      <c r="D16" s="152"/>
      <c r="E16" s="152"/>
    </row>
    <row r="17" spans="1:5" s="82" customFormat="1" ht="12" customHeight="1" x14ac:dyDescent="0.2">
      <c r="A17" s="150" t="s">
        <v>189</v>
      </c>
      <c r="B17" s="132" t="s">
        <v>390</v>
      </c>
      <c r="C17" s="151"/>
      <c r="D17" s="152"/>
      <c r="E17" s="152"/>
    </row>
    <row r="18" spans="1:5" s="82" customFormat="1" ht="12" customHeight="1" x14ac:dyDescent="0.2">
      <c r="A18" s="150" t="s">
        <v>191</v>
      </c>
      <c r="B18" s="132" t="s">
        <v>87</v>
      </c>
      <c r="C18" s="151"/>
      <c r="D18" s="152"/>
      <c r="E18" s="415">
        <v>3</v>
      </c>
    </row>
    <row r="19" spans="1:5" s="83" customFormat="1" ht="12" customHeight="1" x14ac:dyDescent="0.2">
      <c r="A19" s="150" t="s">
        <v>193</v>
      </c>
      <c r="B19" s="132" t="s">
        <v>89</v>
      </c>
      <c r="C19" s="151"/>
      <c r="D19" s="153"/>
      <c r="E19" s="153"/>
    </row>
    <row r="20" spans="1:5" s="83" customFormat="1" ht="12" customHeight="1" x14ac:dyDescent="0.2">
      <c r="A20" s="150" t="s">
        <v>195</v>
      </c>
      <c r="B20" s="132" t="s">
        <v>91</v>
      </c>
      <c r="C20" s="151"/>
      <c r="D20" s="153"/>
      <c r="E20" s="153"/>
    </row>
    <row r="21" spans="1:5" s="83" customFormat="1" ht="12" customHeight="1" x14ac:dyDescent="0.2">
      <c r="A21" s="150" t="s">
        <v>197</v>
      </c>
      <c r="B21" s="132" t="s">
        <v>93</v>
      </c>
      <c r="C21" s="151"/>
      <c r="D21" s="153"/>
      <c r="E21" s="153"/>
    </row>
    <row r="22" spans="1:5" s="82" customFormat="1" ht="12" customHeight="1" x14ac:dyDescent="0.2">
      <c r="A22" s="114" t="s">
        <v>27</v>
      </c>
      <c r="B22" s="148" t="s">
        <v>391</v>
      </c>
      <c r="C22" s="149">
        <f>SUM(C23:C25)</f>
        <v>0</v>
      </c>
      <c r="D22" s="152"/>
      <c r="E22" s="152"/>
    </row>
    <row r="23" spans="1:5" s="83" customFormat="1" ht="12" customHeight="1" x14ac:dyDescent="0.2">
      <c r="A23" s="150" t="s">
        <v>29</v>
      </c>
      <c r="B23" s="132" t="s">
        <v>30</v>
      </c>
      <c r="C23" s="151"/>
      <c r="D23" s="153"/>
      <c r="E23" s="153"/>
    </row>
    <row r="24" spans="1:5" s="83" customFormat="1" ht="12" customHeight="1" x14ac:dyDescent="0.2">
      <c r="A24" s="150" t="s">
        <v>31</v>
      </c>
      <c r="B24" s="132" t="s">
        <v>392</v>
      </c>
      <c r="C24" s="151"/>
      <c r="D24" s="153"/>
      <c r="E24" s="153"/>
    </row>
    <row r="25" spans="1:5" s="83" customFormat="1" ht="12" customHeight="1" x14ac:dyDescent="0.2">
      <c r="A25" s="150" t="s">
        <v>33</v>
      </c>
      <c r="B25" s="132" t="s">
        <v>393</v>
      </c>
      <c r="C25" s="151"/>
      <c r="D25" s="153"/>
      <c r="E25" s="153"/>
    </row>
    <row r="26" spans="1:5" s="83" customFormat="1" ht="12" customHeight="1" x14ac:dyDescent="0.2">
      <c r="A26" s="150" t="s">
        <v>35</v>
      </c>
      <c r="B26" s="132" t="s">
        <v>394</v>
      </c>
      <c r="C26" s="151"/>
      <c r="D26" s="153"/>
      <c r="E26" s="153"/>
    </row>
    <row r="27" spans="1:5" s="83" customFormat="1" ht="12" customHeight="1" x14ac:dyDescent="0.2">
      <c r="A27" s="114" t="s">
        <v>40</v>
      </c>
      <c r="B27" s="117" t="s">
        <v>281</v>
      </c>
      <c r="C27" s="154"/>
      <c r="D27" s="153"/>
      <c r="E27" s="153"/>
    </row>
    <row r="28" spans="1:5" s="83" customFormat="1" ht="12" customHeight="1" x14ac:dyDescent="0.2">
      <c r="A28" s="114" t="s">
        <v>236</v>
      </c>
      <c r="B28" s="117" t="s">
        <v>395</v>
      </c>
      <c r="C28" s="149">
        <f>+C29+C30</f>
        <v>0</v>
      </c>
      <c r="D28" s="153"/>
      <c r="E28" s="153"/>
    </row>
    <row r="29" spans="1:5" s="83" customFormat="1" ht="12" customHeight="1" x14ac:dyDescent="0.2">
      <c r="A29" s="150" t="s">
        <v>56</v>
      </c>
      <c r="B29" s="132" t="s">
        <v>392</v>
      </c>
      <c r="C29" s="151"/>
      <c r="D29" s="153"/>
      <c r="E29" s="153"/>
    </row>
    <row r="30" spans="1:5" s="83" customFormat="1" ht="12" customHeight="1" x14ac:dyDescent="0.2">
      <c r="A30" s="150" t="s">
        <v>64</v>
      </c>
      <c r="B30" s="132" t="s">
        <v>396</v>
      </c>
      <c r="C30" s="151"/>
      <c r="D30" s="153"/>
      <c r="E30" s="153"/>
    </row>
    <row r="31" spans="1:5" s="83" customFormat="1" ht="12" customHeight="1" x14ac:dyDescent="0.2">
      <c r="A31" s="150" t="s">
        <v>66</v>
      </c>
      <c r="B31" s="132" t="s">
        <v>397</v>
      </c>
      <c r="C31" s="151"/>
      <c r="D31" s="153"/>
      <c r="E31" s="153"/>
    </row>
    <row r="32" spans="1:5" s="83" customFormat="1" ht="12" customHeight="1" x14ac:dyDescent="0.2">
      <c r="A32" s="114" t="s">
        <v>70</v>
      </c>
      <c r="B32" s="117" t="s">
        <v>398</v>
      </c>
      <c r="C32" s="149">
        <f>+C33+C34+C35</f>
        <v>0</v>
      </c>
      <c r="D32" s="153"/>
      <c r="E32" s="153"/>
    </row>
    <row r="33" spans="1:5" s="83" customFormat="1" ht="12" customHeight="1" x14ac:dyDescent="0.2">
      <c r="A33" s="150" t="s">
        <v>72</v>
      </c>
      <c r="B33" s="132" t="s">
        <v>97</v>
      </c>
      <c r="C33" s="151"/>
      <c r="D33" s="153"/>
      <c r="E33" s="153"/>
    </row>
    <row r="34" spans="1:5" s="83" customFormat="1" ht="12" customHeight="1" x14ac:dyDescent="0.2">
      <c r="A34" s="150" t="s">
        <v>74</v>
      </c>
      <c r="B34" s="132" t="s">
        <v>99</v>
      </c>
      <c r="C34" s="151"/>
      <c r="D34" s="153"/>
      <c r="E34" s="153"/>
    </row>
    <row r="35" spans="1:5" s="83" customFormat="1" ht="12" customHeight="1" x14ac:dyDescent="0.2">
      <c r="A35" s="150" t="s">
        <v>76</v>
      </c>
      <c r="B35" s="132" t="s">
        <v>101</v>
      </c>
      <c r="C35" s="151"/>
      <c r="D35" s="153"/>
      <c r="E35" s="153"/>
    </row>
    <row r="36" spans="1:5" s="82" customFormat="1" ht="12" customHeight="1" x14ac:dyDescent="0.2">
      <c r="A36" s="114" t="s">
        <v>94</v>
      </c>
      <c r="B36" s="117" t="s">
        <v>399</v>
      </c>
      <c r="C36" s="154"/>
      <c r="D36" s="152"/>
      <c r="E36" s="152"/>
    </row>
    <row r="37" spans="1:5" s="82" customFormat="1" ht="12" customHeight="1" x14ac:dyDescent="0.2">
      <c r="A37" s="114" t="s">
        <v>253</v>
      </c>
      <c r="B37" s="117" t="s">
        <v>400</v>
      </c>
      <c r="C37" s="154"/>
      <c r="D37" s="152"/>
      <c r="E37" s="152"/>
    </row>
    <row r="38" spans="1:5" s="82" customFormat="1" ht="12" customHeight="1" x14ac:dyDescent="0.2">
      <c r="A38" s="114" t="s">
        <v>116</v>
      </c>
      <c r="B38" s="117" t="s">
        <v>401</v>
      </c>
      <c r="C38" s="149">
        <f>+C10+C22+C27+C28+C32+C36+C37</f>
        <v>0</v>
      </c>
      <c r="D38" s="175">
        <f>D32+D28+D27+D22+D10</f>
        <v>163325</v>
      </c>
      <c r="E38" s="463">
        <f>E32+E28+E27+E22+E10</f>
        <v>139534</v>
      </c>
    </row>
    <row r="39" spans="1:5" s="82" customFormat="1" ht="12" customHeight="1" x14ac:dyDescent="0.2">
      <c r="A39" s="139" t="s">
        <v>262</v>
      </c>
      <c r="B39" s="117" t="s">
        <v>402</v>
      </c>
      <c r="C39" s="173">
        <f>+C40+C41+C42</f>
        <v>25892000</v>
      </c>
      <c r="D39" s="173">
        <f>+D40+D41+D42</f>
        <v>25035518</v>
      </c>
      <c r="E39" s="149">
        <f>+E40+E41+E42</f>
        <v>25035515</v>
      </c>
    </row>
    <row r="40" spans="1:5" s="82" customFormat="1" ht="12" customHeight="1" x14ac:dyDescent="0.2">
      <c r="A40" s="150" t="s">
        <v>403</v>
      </c>
      <c r="B40" s="132" t="s">
        <v>335</v>
      </c>
      <c r="C40" s="174"/>
      <c r="D40" s="175">
        <v>78814</v>
      </c>
      <c r="E40" s="175">
        <v>78814</v>
      </c>
    </row>
    <row r="41" spans="1:5" s="82" customFormat="1" ht="12" customHeight="1" x14ac:dyDescent="0.2">
      <c r="A41" s="150" t="s">
        <v>404</v>
      </c>
      <c r="B41" s="132" t="s">
        <v>405</v>
      </c>
      <c r="C41" s="174"/>
      <c r="D41" s="152"/>
      <c r="E41" s="175"/>
    </row>
    <row r="42" spans="1:5" s="83" customFormat="1" ht="12" customHeight="1" x14ac:dyDescent="0.2">
      <c r="A42" s="150" t="s">
        <v>406</v>
      </c>
      <c r="B42" s="132" t="s">
        <v>407</v>
      </c>
      <c r="C42" s="174">
        <v>25892000</v>
      </c>
      <c r="D42" s="174">
        <f>25892000+185801+127000+55880-1225163-78814</f>
        <v>24956704</v>
      </c>
      <c r="E42" s="416">
        <v>24956701</v>
      </c>
    </row>
    <row r="43" spans="1:5" s="83" customFormat="1" ht="15" customHeight="1" x14ac:dyDescent="0.2">
      <c r="A43" s="139" t="s">
        <v>264</v>
      </c>
      <c r="B43" s="155" t="s">
        <v>408</v>
      </c>
      <c r="C43" s="173">
        <f>+C38+C39</f>
        <v>25892000</v>
      </c>
      <c r="D43" s="173">
        <f>+D38+D39</f>
        <v>25198843</v>
      </c>
      <c r="E43" s="149">
        <f>+E38+E39</f>
        <v>25175049</v>
      </c>
    </row>
    <row r="44" spans="1:5" s="83" customFormat="1" ht="15" customHeight="1" x14ac:dyDescent="0.2">
      <c r="A44" s="71"/>
      <c r="B44" s="72"/>
      <c r="C44" s="73"/>
    </row>
    <row r="45" spans="1:5" x14ac:dyDescent="0.2">
      <c r="A45" s="156"/>
      <c r="B45" s="157"/>
      <c r="C45" s="158"/>
      <c r="D45" s="159"/>
      <c r="E45" s="159"/>
    </row>
    <row r="46" spans="1:5" s="81" customFormat="1" ht="16.5" customHeight="1" x14ac:dyDescent="0.2">
      <c r="A46" s="114"/>
      <c r="B46" s="109" t="s">
        <v>273</v>
      </c>
      <c r="C46" s="149"/>
      <c r="D46" s="147"/>
      <c r="E46" s="147"/>
    </row>
    <row r="47" spans="1:5" s="84" customFormat="1" ht="12" customHeight="1" x14ac:dyDescent="0.2">
      <c r="A47" s="114" t="s">
        <v>14</v>
      </c>
      <c r="B47" s="117" t="s">
        <v>409</v>
      </c>
      <c r="C47" s="173">
        <f>SUM(C48:C52)</f>
        <v>25892000</v>
      </c>
      <c r="D47" s="173">
        <f>SUM(D48:D52)</f>
        <v>24995556</v>
      </c>
      <c r="E47" s="149">
        <f>SUM(E48:E52)</f>
        <v>24922407</v>
      </c>
    </row>
    <row r="48" spans="1:5" ht="12" customHeight="1" x14ac:dyDescent="0.2">
      <c r="A48" s="150" t="s">
        <v>16</v>
      </c>
      <c r="B48" s="132" t="s">
        <v>182</v>
      </c>
      <c r="C48" s="174">
        <v>17698000</v>
      </c>
      <c r="D48" s="174">
        <f>17698000+146300+100000+44000-310410</f>
        <v>17677890</v>
      </c>
      <c r="E48" s="151">
        <v>17677890</v>
      </c>
    </row>
    <row r="49" spans="1:5" ht="12" customHeight="1" x14ac:dyDescent="0.2">
      <c r="A49" s="150" t="s">
        <v>18</v>
      </c>
      <c r="B49" s="132" t="s">
        <v>183</v>
      </c>
      <c r="C49" s="174">
        <v>4815000</v>
      </c>
      <c r="D49" s="174">
        <f>4815000+39501+27000+11880-14145</f>
        <v>4879236</v>
      </c>
      <c r="E49" s="151">
        <v>4806087</v>
      </c>
    </row>
    <row r="50" spans="1:5" ht="12" customHeight="1" x14ac:dyDescent="0.2">
      <c r="A50" s="150" t="s">
        <v>20</v>
      </c>
      <c r="B50" s="132" t="s">
        <v>184</v>
      </c>
      <c r="C50" s="174">
        <v>3379000</v>
      </c>
      <c r="D50" s="174">
        <f>(3379000+78814+100000-7811)-1111573</f>
        <v>2438430</v>
      </c>
      <c r="E50" s="151">
        <v>2438430</v>
      </c>
    </row>
    <row r="51" spans="1:5" ht="12" customHeight="1" x14ac:dyDescent="0.2">
      <c r="A51" s="150" t="s">
        <v>22</v>
      </c>
      <c r="B51" s="132" t="s">
        <v>185</v>
      </c>
      <c r="C51" s="174"/>
      <c r="D51" s="160"/>
      <c r="E51" s="160"/>
    </row>
    <row r="52" spans="1:5" ht="12" customHeight="1" x14ac:dyDescent="0.2">
      <c r="A52" s="150" t="s">
        <v>24</v>
      </c>
      <c r="B52" s="132" t="s">
        <v>187</v>
      </c>
      <c r="C52" s="174"/>
      <c r="D52" s="160"/>
      <c r="E52" s="160"/>
    </row>
    <row r="53" spans="1:5" ht="12" customHeight="1" x14ac:dyDescent="0.2">
      <c r="A53" s="114" t="s">
        <v>27</v>
      </c>
      <c r="B53" s="117" t="s">
        <v>410</v>
      </c>
      <c r="C53" s="173">
        <f>SUM(C54:C56)</f>
        <v>0</v>
      </c>
      <c r="D53" s="173">
        <f>SUM(D54:D56)</f>
        <v>203287</v>
      </c>
      <c r="E53" s="173">
        <f>SUM(E54:E56)</f>
        <v>203287</v>
      </c>
    </row>
    <row r="54" spans="1:5" s="84" customFormat="1" ht="12" customHeight="1" x14ac:dyDescent="0.2">
      <c r="A54" s="150" t="s">
        <v>29</v>
      </c>
      <c r="B54" s="132" t="s">
        <v>217</v>
      </c>
      <c r="C54" s="174"/>
      <c r="D54" s="175">
        <f>7811+195476</f>
        <v>203287</v>
      </c>
      <c r="E54" s="175">
        <v>203287</v>
      </c>
    </row>
    <row r="55" spans="1:5" ht="12" customHeight="1" x14ac:dyDescent="0.2">
      <c r="A55" s="150" t="s">
        <v>31</v>
      </c>
      <c r="B55" s="132" t="s">
        <v>218</v>
      </c>
      <c r="C55" s="174"/>
      <c r="D55" s="160"/>
      <c r="E55" s="160"/>
    </row>
    <row r="56" spans="1:5" ht="12" customHeight="1" x14ac:dyDescent="0.2">
      <c r="A56" s="150" t="s">
        <v>33</v>
      </c>
      <c r="B56" s="132" t="s">
        <v>411</v>
      </c>
      <c r="C56" s="174"/>
      <c r="D56" s="160"/>
      <c r="E56" s="160"/>
    </row>
    <row r="57" spans="1:5" ht="12" customHeight="1" x14ac:dyDescent="0.2">
      <c r="A57" s="150" t="s">
        <v>35</v>
      </c>
      <c r="B57" s="132" t="s">
        <v>412</v>
      </c>
      <c r="C57" s="174"/>
      <c r="D57" s="160"/>
      <c r="E57" s="160"/>
    </row>
    <row r="58" spans="1:5" ht="15" customHeight="1" x14ac:dyDescent="0.2">
      <c r="A58" s="114" t="s">
        <v>40</v>
      </c>
      <c r="B58" s="117" t="s">
        <v>413</v>
      </c>
      <c r="C58" s="176"/>
      <c r="D58" s="160"/>
      <c r="E58" s="160"/>
    </row>
    <row r="59" spans="1:5" x14ac:dyDescent="0.2">
      <c r="A59" s="114" t="s">
        <v>236</v>
      </c>
      <c r="B59" s="130" t="s">
        <v>414</v>
      </c>
      <c r="C59" s="173">
        <f>+C47+C53+C58</f>
        <v>25892000</v>
      </c>
      <c r="D59" s="173">
        <f>+D47+D53+D58</f>
        <v>25198843</v>
      </c>
      <c r="E59" s="149">
        <f>+E47+E53+E58</f>
        <v>25125694</v>
      </c>
    </row>
    <row r="60" spans="1:5" ht="15" customHeight="1" x14ac:dyDescent="0.2">
      <c r="A60" s="161"/>
      <c r="B60" s="160"/>
      <c r="C60" s="162"/>
      <c r="D60" s="160"/>
      <c r="E60" s="160"/>
    </row>
    <row r="61" spans="1:5" ht="14.25" customHeight="1" x14ac:dyDescent="0.2">
      <c r="A61" s="144" t="s">
        <v>383</v>
      </c>
      <c r="B61" s="163"/>
      <c r="C61" s="145">
        <v>6</v>
      </c>
      <c r="D61" s="145">
        <v>6</v>
      </c>
      <c r="E61" s="145">
        <v>6</v>
      </c>
    </row>
    <row r="62" spans="1:5" x14ac:dyDescent="0.2">
      <c r="A62" s="144" t="s">
        <v>384</v>
      </c>
      <c r="B62" s="163"/>
      <c r="C62" s="164">
        <v>0</v>
      </c>
      <c r="D62" s="160">
        <v>0</v>
      </c>
      <c r="E62" s="160">
        <v>0</v>
      </c>
    </row>
    <row r="64" spans="1:5" x14ac:dyDescent="0.2">
      <c r="D64" s="54">
        <f>D43-D59</f>
        <v>0</v>
      </c>
    </row>
  </sheetData>
  <sheetProtection selectLockedCells="1" selectUnlockedCells="1"/>
  <mergeCells count="4">
    <mergeCell ref="B1:E1"/>
    <mergeCell ref="C4:E4"/>
    <mergeCell ref="C5:E5"/>
    <mergeCell ref="B6:E6"/>
  </mergeCells>
  <printOptions horizontalCentered="1"/>
  <pageMargins left="0.59055118110236227" right="0.19685039370078741" top="0.98425196850393704" bottom="0.98425196850393704" header="0.51181102362204722" footer="0.51181102362204722"/>
  <pageSetup paperSize="9" scale="75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SheetLayoutView="100" workbookViewId="0">
      <selection activeCell="G8" sqref="G8"/>
    </sheetView>
  </sheetViews>
  <sheetFormatPr defaultColWidth="10" defaultRowHeight="15.75" x14ac:dyDescent="0.25"/>
  <cols>
    <col min="1" max="1" width="20.5" style="85" bestFit="1" customWidth="1"/>
    <col min="2" max="2" width="51.6640625" style="85" customWidth="1"/>
    <col min="3" max="3" width="17.33203125" style="85" customWidth="1"/>
    <col min="4" max="16384" width="10" style="85"/>
  </cols>
  <sheetData>
    <row r="1" spans="1:10" x14ac:dyDescent="0.25">
      <c r="A1" s="494" t="s">
        <v>876</v>
      </c>
      <c r="B1" s="494"/>
      <c r="C1" s="494"/>
    </row>
    <row r="2" spans="1:10" x14ac:dyDescent="0.25">
      <c r="A2" s="86"/>
      <c r="B2" s="87"/>
      <c r="C2" s="88"/>
      <c r="D2" s="88"/>
      <c r="E2" s="88"/>
      <c r="F2" s="88"/>
      <c r="G2" s="88"/>
      <c r="H2" s="88"/>
      <c r="I2" s="88"/>
      <c r="J2" s="88"/>
    </row>
    <row r="4" spans="1:10" x14ac:dyDescent="0.25">
      <c r="A4" s="495" t="s">
        <v>360</v>
      </c>
      <c r="B4" s="495"/>
      <c r="C4" s="495"/>
    </row>
    <row r="5" spans="1:10" x14ac:dyDescent="0.25">
      <c r="A5" s="495" t="s">
        <v>455</v>
      </c>
      <c r="B5" s="495"/>
      <c r="C5" s="495"/>
    </row>
    <row r="8" spans="1:10" x14ac:dyDescent="0.25">
      <c r="A8" s="89"/>
      <c r="B8" s="90" t="s">
        <v>274</v>
      </c>
      <c r="C8" s="91" t="s">
        <v>415</v>
      </c>
    </row>
    <row r="9" spans="1:10" x14ac:dyDescent="0.25">
      <c r="A9" s="89"/>
      <c r="B9" s="90"/>
      <c r="C9" s="91"/>
    </row>
    <row r="10" spans="1:10" x14ac:dyDescent="0.25">
      <c r="A10" s="92" t="s">
        <v>416</v>
      </c>
      <c r="B10" s="89"/>
      <c r="C10" s="93"/>
    </row>
    <row r="11" spans="1:10" x14ac:dyDescent="0.25">
      <c r="A11" s="92" t="s">
        <v>417</v>
      </c>
      <c r="B11" s="94"/>
      <c r="C11" s="93"/>
    </row>
    <row r="12" spans="1:10" x14ac:dyDescent="0.25">
      <c r="A12" s="89"/>
      <c r="B12" s="95" t="s">
        <v>418</v>
      </c>
      <c r="C12" s="93"/>
    </row>
    <row r="13" spans="1:10" x14ac:dyDescent="0.25">
      <c r="A13" s="89"/>
      <c r="B13" s="95" t="s">
        <v>419</v>
      </c>
      <c r="C13" s="93">
        <v>1</v>
      </c>
    </row>
    <row r="14" spans="1:10" x14ac:dyDescent="0.25">
      <c r="A14" s="89"/>
      <c r="B14" s="95" t="s">
        <v>438</v>
      </c>
      <c r="C14" s="93">
        <f>4+1</f>
        <v>5</v>
      </c>
    </row>
    <row r="15" spans="1:10" x14ac:dyDescent="0.25">
      <c r="A15" s="89"/>
      <c r="B15" s="95" t="s">
        <v>439</v>
      </c>
      <c r="C15" s="93">
        <v>0.5</v>
      </c>
    </row>
    <row r="16" spans="1:10" x14ac:dyDescent="0.25">
      <c r="A16" s="89"/>
      <c r="B16" s="95" t="s">
        <v>435</v>
      </c>
      <c r="C16" s="93">
        <v>1</v>
      </c>
    </row>
    <row r="17" spans="1:3" x14ac:dyDescent="0.25">
      <c r="A17" s="89"/>
      <c r="B17" s="95" t="s">
        <v>434</v>
      </c>
      <c r="C17" s="93">
        <v>1</v>
      </c>
    </row>
    <row r="18" spans="1:3" x14ac:dyDescent="0.25">
      <c r="A18" s="89"/>
      <c r="B18" s="96" t="s">
        <v>420</v>
      </c>
      <c r="C18" s="97">
        <v>0.5</v>
      </c>
    </row>
    <row r="19" spans="1:3" x14ac:dyDescent="0.25">
      <c r="A19" s="98"/>
      <c r="B19" s="99" t="s">
        <v>356</v>
      </c>
      <c r="C19" s="100">
        <f>SUM(C12:C18)</f>
        <v>9</v>
      </c>
    </row>
    <row r="20" spans="1:3" x14ac:dyDescent="0.25">
      <c r="A20" s="92" t="s">
        <v>421</v>
      </c>
      <c r="B20" s="101" t="s">
        <v>422</v>
      </c>
      <c r="C20" s="93">
        <v>3</v>
      </c>
    </row>
    <row r="21" spans="1:3" x14ac:dyDescent="0.25">
      <c r="A21" s="89"/>
      <c r="B21" s="101" t="s">
        <v>423</v>
      </c>
      <c r="C21" s="93">
        <v>2</v>
      </c>
    </row>
    <row r="22" spans="1:3" s="102" customFormat="1" x14ac:dyDescent="0.25">
      <c r="A22" s="100"/>
      <c r="B22" s="99" t="s">
        <v>356</v>
      </c>
      <c r="C22" s="100">
        <f>SUM(C20:C21)</f>
        <v>5</v>
      </c>
    </row>
    <row r="23" spans="1:3" x14ac:dyDescent="0.25">
      <c r="A23" s="89"/>
      <c r="B23" s="92"/>
      <c r="C23" s="93"/>
    </row>
    <row r="24" spans="1:3" x14ac:dyDescent="0.25">
      <c r="A24" s="98"/>
      <c r="B24" s="103" t="s">
        <v>424</v>
      </c>
      <c r="C24" s="100">
        <f>C22+C19</f>
        <v>14</v>
      </c>
    </row>
    <row r="25" spans="1:3" x14ac:dyDescent="0.25">
      <c r="A25" s="89"/>
      <c r="B25" s="104"/>
      <c r="C25" s="93"/>
    </row>
    <row r="26" spans="1:3" ht="38.25" customHeight="1" x14ac:dyDescent="0.25">
      <c r="A26" s="496" t="s">
        <v>425</v>
      </c>
      <c r="B26" s="496"/>
      <c r="C26" s="496"/>
    </row>
    <row r="27" spans="1:3" x14ac:dyDescent="0.25">
      <c r="A27" s="105"/>
      <c r="B27" s="100" t="s">
        <v>426</v>
      </c>
      <c r="C27" s="105">
        <v>15</v>
      </c>
    </row>
    <row r="30" spans="1:3" x14ac:dyDescent="0.25">
      <c r="A30" s="106"/>
      <c r="B30" s="107" t="s">
        <v>424</v>
      </c>
      <c r="C30" s="169">
        <f>C27+C24</f>
        <v>29</v>
      </c>
    </row>
  </sheetData>
  <sheetProtection selectLockedCells="1" selectUnlockedCells="1"/>
  <mergeCells count="4">
    <mergeCell ref="A1:C1"/>
    <mergeCell ref="A4:C4"/>
    <mergeCell ref="A5:C5"/>
    <mergeCell ref="A26:C26"/>
  </mergeCells>
  <pageMargins left="0.78749999999999998" right="0.78749999999999998" top="0.88611111111111107" bottom="0.88611111111111107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2</vt:i4>
      </vt:variant>
    </vt:vector>
  </HeadingPairs>
  <TitlesOfParts>
    <vt:vector size="20" baseType="lpstr">
      <vt:lpstr>Előlap</vt:lpstr>
      <vt:lpstr>1. összesítő</vt:lpstr>
      <vt:lpstr>2.1.sz.mell  </vt:lpstr>
      <vt:lpstr>2.2.sz.mell  </vt:lpstr>
      <vt:lpstr>3.sz.mell.</vt:lpstr>
      <vt:lpstr>4. maradvány</vt:lpstr>
      <vt:lpstr>5. sz. mell Önkormányzat</vt:lpstr>
      <vt:lpstr>Óvoda 6.sz.mell</vt:lpstr>
      <vt:lpstr>7. Létszám</vt:lpstr>
      <vt:lpstr>8.Közvetett</vt:lpstr>
      <vt:lpstr>9.több éves</vt:lpstr>
      <vt:lpstr>10. ellátások</vt:lpstr>
      <vt:lpstr>11. civil szerevezetek</vt:lpstr>
      <vt:lpstr>12.  vagyon</vt:lpstr>
      <vt:lpstr>13. eredmény</vt:lpstr>
      <vt:lpstr>Munka3</vt:lpstr>
      <vt:lpstr>Munka2</vt:lpstr>
      <vt:lpstr>Munka1</vt:lpstr>
      <vt:lpstr>'5. sz. mell Önkormányzat'!Nyomtatási_cím</vt:lpstr>
      <vt:lpstr>'Óvoda 6.sz.mell'!Nyomtatási_cím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</dc:creator>
  <cp:lastModifiedBy>User</cp:lastModifiedBy>
  <cp:lastPrinted>2017-05-25T08:27:58Z</cp:lastPrinted>
  <dcterms:created xsi:type="dcterms:W3CDTF">2016-03-04T09:05:31Z</dcterms:created>
  <dcterms:modified xsi:type="dcterms:W3CDTF">2017-06-01T07:50:10Z</dcterms:modified>
</cp:coreProperties>
</file>