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060" tabRatio="597" firstSheet="17" activeTab="20"/>
  </bookViews>
  <sheets>
    <sheet name="1.Címrend" sheetId="1" r:id="rId1"/>
    <sheet name="2.sz. Finansz. hiány" sheetId="2" r:id="rId2"/>
    <sheet name="3.Bev-kiadások" sheetId="3" r:id="rId3"/>
    <sheet name="4.sz.Bev. forrásonként" sheetId="4" r:id="rId4"/>
    <sheet name="5A.sz.Műk. kiadások" sheetId="5" r:id="rId5"/>
    <sheet name="5B.sz. Személy-dologi bontás" sheetId="6" r:id="rId6"/>
    <sheet name="6.sz. Össz.mérleg" sheetId="7" r:id="rId7"/>
    <sheet name="7.sz. Felújítások" sheetId="8" r:id="rId8"/>
    <sheet name="8.sz.Felhalm. kiadások" sheetId="9" r:id="rId9"/>
    <sheet name="9.sz. Létszám" sheetId="10" r:id="rId10"/>
    <sheet name="10.sz. Uniós pr." sheetId="11" r:id="rId11"/>
    <sheet name="11.sz. Tartalék" sheetId="12" r:id="rId12"/>
    <sheet name="12.sz. Stabilitás" sheetId="13" r:id="rId13"/>
    <sheet name="13.sz. Többéves" sheetId="14" r:id="rId14"/>
    <sheet name="12.sz.Előir.felh.ütemterv" sheetId="15" state="hidden" r:id="rId15"/>
    <sheet name="13.Közvetett tám." sheetId="16" state="hidden" r:id="rId16"/>
    <sheet name="14.sz. Ei. felhasználás " sheetId="17" r:id="rId17"/>
    <sheet name="15.-16sz Közvetett és közvetlen" sheetId="18" r:id="rId18"/>
    <sheet name="17.sz. Spec.célú tám" sheetId="19" r:id="rId19"/>
    <sheet name="18.sz. Köv. 3 év" sheetId="20" r:id="rId20"/>
    <sheet name="19.sz.Vagyonkimutatás" sheetId="21" r:id="rId21"/>
    <sheet name="16. Köv 2 év" sheetId="22" state="hidden" r:id="rId22"/>
    <sheet name="17. Ált és Céltart" sheetId="23" state="hidden" r:id="rId23"/>
    <sheet name="18.sz Stabilitás" sheetId="24" state="hidden" r:id="rId24"/>
  </sheets>
  <definedNames/>
  <calcPr fullCalcOnLoad="1"/>
</workbook>
</file>

<file path=xl/sharedStrings.xml><?xml version="1.0" encoding="utf-8"?>
<sst xmlns="http://schemas.openxmlformats.org/spreadsheetml/2006/main" count="890" uniqueCount="525">
  <si>
    <t>Sorszám</t>
  </si>
  <si>
    <t>Megnevezés</t>
  </si>
  <si>
    <t>Működési bevételek</t>
  </si>
  <si>
    <t>1.</t>
  </si>
  <si>
    <t>2.</t>
  </si>
  <si>
    <t>Helyi adók</t>
  </si>
  <si>
    <t>Felhalmozási és tőke jellegű bevételek</t>
  </si>
  <si>
    <t>Összesen</t>
  </si>
  <si>
    <t>Működési kiadások</t>
  </si>
  <si>
    <t>3.</t>
  </si>
  <si>
    <t>4.</t>
  </si>
  <si>
    <t>Összesen:</t>
  </si>
  <si>
    <t>7.</t>
  </si>
  <si>
    <t>Személyi juttatások</t>
  </si>
  <si>
    <t>Dologi kiadások</t>
  </si>
  <si>
    <t>Felhalmozási bevételek</t>
  </si>
  <si>
    <t>Ssz.</t>
  </si>
  <si>
    <t>Személyi</t>
  </si>
  <si>
    <t>Létszám</t>
  </si>
  <si>
    <t xml:space="preserve">I. </t>
  </si>
  <si>
    <t>Tartalék</t>
  </si>
  <si>
    <t>Felújítás</t>
  </si>
  <si>
    <t xml:space="preserve"> </t>
  </si>
  <si>
    <t>II.</t>
  </si>
  <si>
    <t>eredeti ei.</t>
  </si>
  <si>
    <t xml:space="preserve">III. </t>
  </si>
  <si>
    <t>IV.</t>
  </si>
  <si>
    <t>V.</t>
  </si>
  <si>
    <t>összesen</t>
  </si>
  <si>
    <t>előirányzat</t>
  </si>
  <si>
    <t>Támogatás, támogatásértékű kiadások</t>
  </si>
  <si>
    <t>ÖSSZESEN</t>
  </si>
  <si>
    <t>hosszú lejáratra kapott kölcsönök</t>
  </si>
  <si>
    <t>tartozások fejlesztési célú 
kötvénykibocsátásból</t>
  </si>
  <si>
    <t>tartozások működési célú 
kötvénykibocsátásból</t>
  </si>
  <si>
    <t>működési célú hosszú lejáratú hitelek</t>
  </si>
  <si>
    <t>egyéb hosszú lejáratú kötelezettségek</t>
  </si>
  <si>
    <t>támogatás</t>
  </si>
  <si>
    <t>A.</t>
  </si>
  <si>
    <t>Ellátottak juttatásai</t>
  </si>
  <si>
    <t>II:</t>
  </si>
  <si>
    <t>Felhalmozási kiadások</t>
  </si>
  <si>
    <t>VII.</t>
  </si>
  <si>
    <t xml:space="preserve">Összesen: </t>
  </si>
  <si>
    <t xml:space="preserve">5. </t>
  </si>
  <si>
    <t xml:space="preserve">4. </t>
  </si>
  <si>
    <t xml:space="preserve">1. </t>
  </si>
  <si>
    <t>e Ft-ban</t>
  </si>
  <si>
    <t>Évek</t>
  </si>
  <si>
    <t>Feladatok</t>
  </si>
  <si>
    <t>Támogatási kölcsönök visszatérülése</t>
  </si>
  <si>
    <t>Értékpapírtok értékesítésének bevétele</t>
  </si>
  <si>
    <t xml:space="preserve">B. </t>
  </si>
  <si>
    <t>Személyi jellegű kiadások</t>
  </si>
  <si>
    <t>Munkaadói jellegű kiadások</t>
  </si>
  <si>
    <t>Felújítások</t>
  </si>
  <si>
    <t>1. Működési célú hitel felvétele</t>
  </si>
  <si>
    <t>Bevételek</t>
  </si>
  <si>
    <t>Összevont költségvetési mérleg</t>
  </si>
  <si>
    <t>Eredeti</t>
  </si>
  <si>
    <t>I.</t>
  </si>
  <si>
    <t>5.</t>
  </si>
  <si>
    <t>6.</t>
  </si>
  <si>
    <t>Kiadások</t>
  </si>
  <si>
    <t>Munkaadói juttatások</t>
  </si>
  <si>
    <t>Kiadások össz:</t>
  </si>
  <si>
    <t>Bevételek forrásonként</t>
  </si>
  <si>
    <t xml:space="preserve"> - iparűzési adó</t>
  </si>
  <si>
    <t xml:space="preserve">           Szakfeladatok</t>
  </si>
  <si>
    <t>Felújítási előirányzatok célonként</t>
  </si>
  <si>
    <t xml:space="preserve">S.sz. </t>
  </si>
  <si>
    <t>Több éves kihatással járó feladatok  előirányzatai éves bontásban</t>
  </si>
  <si>
    <t xml:space="preserve">Sz: </t>
  </si>
  <si>
    <t>tervezett</t>
  </si>
  <si>
    <t>Uniós támogatásokkal megvalósuló programok bevételei, kiadásai</t>
  </si>
  <si>
    <t>Hulladékgazdálkodási Társulás Kaposvár</t>
  </si>
  <si>
    <t>Munka és tűzvédelmi társulás- Kaposvár</t>
  </si>
  <si>
    <t>lakosság részére lakásépítéshez, lakásfelújításhoz nyújtott kölcsönök elengedésének összege</t>
  </si>
  <si>
    <t>fő</t>
  </si>
  <si>
    <t>egyéb nyújtott kedvezmény vagy kölcsön elengedésének összege</t>
  </si>
  <si>
    <t>ellátottak térítési díjának, illetve kártérítésének méltányossági alapon történő elengedésének összege</t>
  </si>
  <si>
    <t>Bírságok, és egyéb sajátos folyó bevételek</t>
  </si>
  <si>
    <t>Költségvetési hiány belső finansz.</t>
  </si>
  <si>
    <t>Tárgyi eszközök , imm. javak értékesítése</t>
  </si>
  <si>
    <t>Értékpapírok értékesítésének bevétele</t>
  </si>
  <si>
    <t>Hitelek  - felhalmozási célú</t>
  </si>
  <si>
    <t>BEVÉTELEK ÖSSZESEN:</t>
  </si>
  <si>
    <t>8.</t>
  </si>
  <si>
    <t xml:space="preserve">Összesen: működési kiadások: </t>
  </si>
  <si>
    <t>9.</t>
  </si>
  <si>
    <t>10.</t>
  </si>
  <si>
    <t>11.</t>
  </si>
  <si>
    <t>13.</t>
  </si>
  <si>
    <t>15.</t>
  </si>
  <si>
    <t>16.</t>
  </si>
  <si>
    <t>18.</t>
  </si>
  <si>
    <t>19.</t>
  </si>
  <si>
    <t>21.</t>
  </si>
  <si>
    <t>2. Felhalmozási célú hitel felvétele</t>
  </si>
  <si>
    <t>Felhalmozási kiadások feladatonként</t>
  </si>
  <si>
    <t>Fejlesztési cél megnevezése</t>
  </si>
  <si>
    <t>Előirányzat összege</t>
  </si>
  <si>
    <t xml:space="preserve">Létszám előirányzat  </t>
  </si>
  <si>
    <t>Speciális célú támogatások - átadott pénzeszközök</t>
  </si>
  <si>
    <t>Óvoda fennt.hj.- Somogyjád</t>
  </si>
  <si>
    <t>Dologi,folyó kiadások</t>
  </si>
  <si>
    <t>Kölcsönnyújtás</t>
  </si>
  <si>
    <t>Kölcsönök visszatérülése</t>
  </si>
  <si>
    <t>Működési bevételek összesen:</t>
  </si>
  <si>
    <t>Felhalmozási bevételek összesen:</t>
  </si>
  <si>
    <t>VIII.</t>
  </si>
  <si>
    <t>Támogatás értékű kiadások</t>
  </si>
  <si>
    <t>Leader tagdíj</t>
  </si>
  <si>
    <t>Véglegesen átadott pénzeszközök</t>
  </si>
  <si>
    <t>Ívóvízminőségjavító Társulás</t>
  </si>
  <si>
    <t xml:space="preserve">Hitelek - működési célú </t>
  </si>
  <si>
    <t>Felújítási cél megnevezése</t>
  </si>
  <si>
    <t>Előirányzat</t>
  </si>
  <si>
    <t>6. sz. melléklet</t>
  </si>
  <si>
    <t>KIADÁSOK ÖSSZESEN:</t>
  </si>
  <si>
    <t xml:space="preserve">Működési kiadások összesen: </t>
  </si>
  <si>
    <t xml:space="preserve">Felhalmozási kiadások összesen: </t>
  </si>
  <si>
    <t>5/B. sz. melléklet</t>
  </si>
  <si>
    <t>Szakfeladatok</t>
  </si>
  <si>
    <t>Rendsz</t>
  </si>
  <si>
    <t>Nem rend</t>
  </si>
  <si>
    <t>Külső</t>
  </si>
  <si>
    <t>Igazgatási tevékenys.</t>
  </si>
  <si>
    <t>Város- és községgazd</t>
  </si>
  <si>
    <t>Falugondnoki szolg.</t>
  </si>
  <si>
    <t xml:space="preserve">Működési kiadások: </t>
  </si>
  <si>
    <t>Utak, hidak üzemelt.</t>
  </si>
  <si>
    <t>Igazgatási tev.</t>
  </si>
  <si>
    <t>Közvilágítás</t>
  </si>
  <si>
    <t>Város-és községgazd.</t>
  </si>
  <si>
    <t>Köztemető fenntartás</t>
  </si>
  <si>
    <t>január</t>
  </si>
  <si>
    <t>február</t>
  </si>
  <si>
    <t>márc.</t>
  </si>
  <si>
    <t>április</t>
  </si>
  <si>
    <t>május</t>
  </si>
  <si>
    <t>június</t>
  </si>
  <si>
    <t>július</t>
  </si>
  <si>
    <t>aug.</t>
  </si>
  <si>
    <t>szept.</t>
  </si>
  <si>
    <t>okt.</t>
  </si>
  <si>
    <t>nov.</t>
  </si>
  <si>
    <t>dec.</t>
  </si>
  <si>
    <t>Előző évi pénzmaradvány</t>
  </si>
  <si>
    <t>Működési bevételek összesen</t>
  </si>
  <si>
    <t>Felhalmozási bevételek összesen</t>
  </si>
  <si>
    <t>Bevételek mindösszesen</t>
  </si>
  <si>
    <t xml:space="preserve">Kiadások  </t>
  </si>
  <si>
    <t>Munkaadókat terhelő járulékok</t>
  </si>
  <si>
    <t>Támogatásértékű működési kiadás</t>
  </si>
  <si>
    <t>Ellátottak pénzbeli juttatásai</t>
  </si>
  <si>
    <t>Működési kiadások összesen</t>
  </si>
  <si>
    <t>VI.</t>
  </si>
  <si>
    <t>Működési, fenntartási előirányzatok kiemelt előirányzatonként</t>
  </si>
  <si>
    <t>Beruházás</t>
  </si>
  <si>
    <t>Dologi kiadások, folyó</t>
  </si>
  <si>
    <t>Felhalmozási kiadások összesen:</t>
  </si>
  <si>
    <t>Az önkormányzat önállóan gazdálkodó költségvetési szervekkel nem rendelkezik</t>
  </si>
  <si>
    <t xml:space="preserve"> - építményadó</t>
  </si>
  <si>
    <t>A költségvetési évet követő 2 év várható előirányzatai</t>
  </si>
  <si>
    <t>B.</t>
  </si>
  <si>
    <t>Járulékok</t>
  </si>
  <si>
    <t>Támogatásértékú működési</t>
  </si>
  <si>
    <t>Kölcsön nyújtása</t>
  </si>
  <si>
    <t>C.</t>
  </si>
  <si>
    <t xml:space="preserve">                     Fejlesztési bevételek és kiadások</t>
  </si>
  <si>
    <t>Fejlesztési bevételek</t>
  </si>
  <si>
    <t>Fejlesztési kiadások</t>
  </si>
  <si>
    <t>Kiadások mindösszesen</t>
  </si>
  <si>
    <t xml:space="preserve">Általános és céltartalék felosztása </t>
  </si>
  <si>
    <t>Általános tartalék</t>
  </si>
  <si>
    <t>összeg</t>
  </si>
  <si>
    <t>Cél megnevezése</t>
  </si>
  <si>
    <t>terven felüli működési kiadások</t>
  </si>
  <si>
    <t>finanszírozása</t>
  </si>
  <si>
    <t>Általános és céltartalék összesen</t>
  </si>
  <si>
    <t>Víz</t>
  </si>
  <si>
    <t>9.sz. melléklet</t>
  </si>
  <si>
    <t>Igazgatás</t>
  </si>
  <si>
    <t xml:space="preserve">          1 fő polgármester</t>
  </si>
  <si>
    <t xml:space="preserve">          4 fő képviselő</t>
  </si>
  <si>
    <t>Községgazdálkodás</t>
  </si>
  <si>
    <t xml:space="preserve">Falugondnoki szolgálat </t>
  </si>
  <si>
    <t xml:space="preserve">          1 fő közalkalmazott</t>
  </si>
  <si>
    <t>Könyvtár</t>
  </si>
  <si>
    <t xml:space="preserve">          1 fő megbízási díjas</t>
  </si>
  <si>
    <t>beruházási és fejlesztési hitelek</t>
  </si>
  <si>
    <t>13. sz. melléklet</t>
  </si>
  <si>
    <t>Közvetlen és közvetett támogatásokat tartalmazó kimutatás</t>
  </si>
  <si>
    <t>helyi adóknál, gépjárműadónál biztosított kedvezmény, mentesség összege adónemenként</t>
  </si>
  <si>
    <t>helyiségek , eszközök hasznosításából származó bevételből nyújtott kedvezmény, mentesség összege</t>
  </si>
  <si>
    <t xml:space="preserve">összesen: </t>
  </si>
  <si>
    <t>gépjárműadónál mozgáskorlátozott része</t>
  </si>
  <si>
    <t>Fogorvosi szolgálat Mernye</t>
  </si>
  <si>
    <t>16. sz. melléklet</t>
  </si>
  <si>
    <t>Támogatás államháztartáson belülről</t>
  </si>
  <si>
    <t>A saját bevételek és az adósságot keletkeztető ügyletekből és kezességvállalásokból</t>
  </si>
  <si>
    <t xml:space="preserve">                        fennálló kötelezettségek aránya</t>
  </si>
  <si>
    <t xml:space="preserve"> Saját bevételek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</si>
  <si>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</si>
  <si>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</si>
  <si>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</si>
  <si>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</si>
  <si>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</si>
  <si>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</si>
  <si>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>Adósságot keletkeztető ügyletek</t>
  </si>
  <si>
    <t>hitel,( kölcsön) felvétele - működési</t>
  </si>
  <si>
    <t>hitel,( kölcsön) felvétele - fejlesztési</t>
  </si>
  <si>
    <t xml:space="preserve">értékpapír </t>
  </si>
  <si>
    <t xml:space="preserve">váltó </t>
  </si>
  <si>
    <t xml:space="preserve"> 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</si>
  <si>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</si>
  <si>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</si>
  <si>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</si>
  <si>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Víztermelés</t>
  </si>
  <si>
    <t>17.</t>
  </si>
  <si>
    <t>Hosszú időtart. (START</t>
  </si>
  <si>
    <t xml:space="preserve">     18.számú melléklet</t>
  </si>
  <si>
    <t>III.</t>
  </si>
  <si>
    <t>Kötelező
feladat</t>
  </si>
  <si>
    <t>Önként váll
feladat</t>
  </si>
  <si>
    <t>Áll.ig 
feladat</t>
  </si>
  <si>
    <t>Üzemeltetésből, koncesszióból szárm bev</t>
  </si>
  <si>
    <t>Telefon</t>
  </si>
  <si>
    <t xml:space="preserve">ebből: </t>
  </si>
  <si>
    <t>Hosszú közfogl. START</t>
  </si>
  <si>
    <t>Hiány/Többlet</t>
  </si>
  <si>
    <t>Bevételek főösszesen</t>
  </si>
  <si>
    <t>Kiadások főösszesen</t>
  </si>
  <si>
    <t>Hiány főösszesen</t>
  </si>
  <si>
    <t>Bérleti díjak</t>
  </si>
  <si>
    <t>Áru-, és készletértékesítés</t>
  </si>
  <si>
    <t>Közhatalmi bevételek</t>
  </si>
  <si>
    <t>Központi adók (gjműadó)</t>
  </si>
  <si>
    <t>12.</t>
  </si>
  <si>
    <t>14.</t>
  </si>
  <si>
    <t>12. számú melléklet</t>
  </si>
  <si>
    <t>17. sz. melléklet</t>
  </si>
  <si>
    <t xml:space="preserve">              063020 - Víztermelés, vízellátás</t>
  </si>
  <si>
    <t xml:space="preserve">              051030-  Települési hulladék kezelés </t>
  </si>
  <si>
    <t xml:space="preserve">              045160 - Utak, hidak üzemeltetése</t>
  </si>
  <si>
    <t xml:space="preserve">              011130 - Igazgatási tev</t>
  </si>
  <si>
    <t xml:space="preserve">              066020 - Város- és községgazd</t>
  </si>
  <si>
    <t xml:space="preserve">              064010 - Közvilágítás</t>
  </si>
  <si>
    <t xml:space="preserve">              018010 - Önk. Elszámolásai</t>
  </si>
  <si>
    <t xml:space="preserve">              072311 - Fogorvosi alapellátás</t>
  </si>
  <si>
    <t xml:space="preserve">              074031 - Család-, és nővédelmi egészségügyi gondozás</t>
  </si>
  <si>
    <t xml:space="preserve">              107052 - Házi segítségnyújtás</t>
  </si>
  <si>
    <t xml:space="preserve">              107055 - Falugondnoki szolgáltatás</t>
  </si>
  <si>
    <t xml:space="preserve">              041232 - Startm.pr., Téli közfoglalkoztatás</t>
  </si>
  <si>
    <t xml:space="preserve">              082044 - Könyvtári szolgáltatás</t>
  </si>
  <si>
    <t xml:space="preserve">              013320 - Köztemető fenntartás</t>
  </si>
  <si>
    <t xml:space="preserve">              091140 - Óvodai nevelés intézményeinek támogatása</t>
  </si>
  <si>
    <t>1. Előző évi pénzmaradány igénybevétele</t>
  </si>
  <si>
    <t>Önkormányzatok működési támogatásai</t>
  </si>
  <si>
    <t>Pénzmaradvány</t>
  </si>
  <si>
    <t>Felújítások áfája</t>
  </si>
  <si>
    <t>Beruházások</t>
  </si>
  <si>
    <t>Beruházás áfája</t>
  </si>
  <si>
    <t>Előző évek pénzmaradványa</t>
  </si>
  <si>
    <t>066020 - Város- és községgazd</t>
  </si>
  <si>
    <t>107055 - Falugondnoki szolgáltatás</t>
  </si>
  <si>
    <t>063020 - Víztermelés, vízellátás</t>
  </si>
  <si>
    <t xml:space="preserve">051030-  Települési hulladék kezelés </t>
  </si>
  <si>
    <t>045160 - Utak, hidak üzemeltetése</t>
  </si>
  <si>
    <t>016080 - Kiemelt önkormányzati rendezv.-ek</t>
  </si>
  <si>
    <t>064010 - Közvilágítás</t>
  </si>
  <si>
    <t>091140 - Óvoda támogatása (Sjád)</t>
  </si>
  <si>
    <t>072311 - Fogorvosi szolgálat (Mernye)</t>
  </si>
  <si>
    <t>013320 - Köztemető fenntartás és működtetés</t>
  </si>
  <si>
    <t>011130 - Önkormányzatok igazgatási tev.</t>
  </si>
  <si>
    <t>Munkaad.</t>
  </si>
  <si>
    <t>Dologi</t>
  </si>
  <si>
    <t>Ellátottak</t>
  </si>
  <si>
    <t>Tám.,kölcs.</t>
  </si>
  <si>
    <t>Finansz.</t>
  </si>
  <si>
    <t>Össz.</t>
  </si>
  <si>
    <t>Kötelező</t>
  </si>
  <si>
    <t>Irodaszer</t>
  </si>
  <si>
    <t>Műk.tám.-ok áht-on belülről</t>
  </si>
  <si>
    <t>Felh.célu önkormányzati tám.-ok</t>
  </si>
  <si>
    <t>Felhalmozási és tőkejellegű bev.-ek</t>
  </si>
  <si>
    <t>Felh.célu tám.-ok áht-on belülről</t>
  </si>
  <si>
    <t>Felhalm.célu támogatások</t>
  </si>
  <si>
    <t>Startmunka programok</t>
  </si>
  <si>
    <t>Önkormányzatok működési tám.-ai</t>
  </si>
  <si>
    <t>Kölcsönök nyújtása</t>
  </si>
  <si>
    <t>Felhalmozási célu támogatás</t>
  </si>
  <si>
    <t>Hitel felvétel</t>
  </si>
  <si>
    <t>Működési pénzeszköz átad.</t>
  </si>
  <si>
    <t>Felsőmocsolád</t>
  </si>
  <si>
    <t>Hitel törlesztés</t>
  </si>
  <si>
    <t>Szolgáltatások díja</t>
  </si>
  <si>
    <t xml:space="preserve"> - tartózkodás utáni idegenf.adó</t>
  </si>
  <si>
    <t>I.1.</t>
  </si>
  <si>
    <t>I.2.</t>
  </si>
  <si>
    <t>I.3.</t>
  </si>
  <si>
    <t>082044 - Könyvtári szolgáltatások</t>
  </si>
  <si>
    <t>Járulék</t>
  </si>
  <si>
    <t>Likvid hitel törlesztés</t>
  </si>
  <si>
    <t>Katasztrófavédelmi Társulás</t>
  </si>
  <si>
    <t>Polány</t>
  </si>
  <si>
    <t>107052 - Házi segítségnyújtás(Sjád)</t>
  </si>
  <si>
    <t>107051 - Szociális étkeztetés(Mernye)</t>
  </si>
  <si>
    <t>20.</t>
  </si>
  <si>
    <t>Szociális Étkeztetés-Mernye</t>
  </si>
  <si>
    <t>Házi segítségnyújtás -Somogyjád</t>
  </si>
  <si>
    <t>Belső ellenőrzési díj - Sjád</t>
  </si>
  <si>
    <t>Szociális Társulás-Mernye</t>
  </si>
  <si>
    <t>Működési támogatás vállalkozásnak (érd.hj.)</t>
  </si>
  <si>
    <t xml:space="preserve">              104042 - Család és gyermekvédelmi szolgáltatás</t>
  </si>
  <si>
    <t xml:space="preserve">              082092 - Közművelődés – hagyományos közösségi kulturális értékek gondozása</t>
  </si>
  <si>
    <t>Működési célú kiadások - ÁH-n belül</t>
  </si>
  <si>
    <t>Működési célú kiadások - ÁH-n kívül</t>
  </si>
  <si>
    <t>Finanszírozási kiadások</t>
  </si>
  <si>
    <t>Helyi önkormányzatok működésének ált.tám</t>
  </si>
  <si>
    <t>Igazgatási szolgáltatás díja</t>
  </si>
  <si>
    <t>Közhatalmi bevétel</t>
  </si>
  <si>
    <t>magánszemélyek komm adója</t>
  </si>
  <si>
    <t>Települési önkormányzatok szociális, gyermekjóléti és gyermekétkeztetési fel. támogatása</t>
  </si>
  <si>
    <t>Települési önkormányzatok kulturális felada
tainak támogatása</t>
  </si>
  <si>
    <t>Műk. Célú visszatér. támogatás áht-n belülről</t>
  </si>
  <si>
    <t>Ft-ban</t>
  </si>
  <si>
    <t>066010 - Zöldterületkezelés</t>
  </si>
  <si>
    <t>041233 - Hosszabb időtartamú közfoglalk.</t>
  </si>
  <si>
    <t>082092 - Közművelődés</t>
  </si>
  <si>
    <t xml:space="preserve">           - Települési támogatás</t>
  </si>
  <si>
    <t>107060 -Egyéb szoc és természetbeni tám</t>
  </si>
  <si>
    <t>018010 - Önk. Elszámolásai</t>
  </si>
  <si>
    <t>Repr.</t>
  </si>
  <si>
    <t>Össz</t>
  </si>
  <si>
    <t>Közművelődés</t>
  </si>
  <si>
    <t>Egyéb 
szakmai 
anyag</t>
  </si>
  <si>
    <t>Üzemel
tetési anyag</t>
  </si>
  <si>
    <t>Hajtó és
kenőanyag</t>
  </si>
  <si>
    <t>Munka és
védőruha</t>
  </si>
  <si>
    <t>Internet</t>
  </si>
  <si>
    <t>Egyéb 
komm.
Szolg</t>
  </si>
  <si>
    <t>Villamos
energia</t>
  </si>
  <si>
    <t>Karbantar
tás</t>
  </si>
  <si>
    <t>Közvetett
szolg ÁH
kívül</t>
  </si>
  <si>
    <t>Szakmai
tev segítő
szolg</t>
  </si>
  <si>
    <t>Egyéb szolgált</t>
  </si>
  <si>
    <t>Biztosítás</t>
  </si>
  <si>
    <t>ÁFA</t>
  </si>
  <si>
    <t>Zöldterület kezelés</t>
  </si>
  <si>
    <t>Felújítás (START)</t>
  </si>
  <si>
    <t xml:space="preserve"> Ft-ban</t>
  </si>
  <si>
    <t>Ft</t>
  </si>
  <si>
    <t>A</t>
  </si>
  <si>
    <t>B</t>
  </si>
  <si>
    <t>C</t>
  </si>
  <si>
    <t>D</t>
  </si>
  <si>
    <t>Lakosságnak juttatott támogatások, szociális támogatások</t>
  </si>
  <si>
    <t>Összeg</t>
  </si>
  <si>
    <t>Települési támogatás</t>
  </si>
  <si>
    <t>Rendkívüli települési támogatás</t>
  </si>
  <si>
    <t>Családsegítés és gyermekjólét Mernye</t>
  </si>
  <si>
    <t>Mernyei Közös Önkormányzati Hivatal</t>
  </si>
  <si>
    <t>Civil szervezetek támogatása</t>
  </si>
  <si>
    <t>Átadott pénzeszközök ÁH-n kívülre</t>
  </si>
  <si>
    <t>Lakossági kölcsön nyújtás</t>
  </si>
  <si>
    <t>Önkormányzatok műk. Tám</t>
  </si>
  <si>
    <t>Ellátottak pénzbeni juttatásai</t>
  </si>
  <si>
    <t>Finanszírozási kiadás</t>
  </si>
  <si>
    <t xml:space="preserve">                                    Előrányzat felhasználási terv</t>
  </si>
  <si>
    <t xml:space="preserve">              066010 - Zöldterület kezelés</t>
  </si>
  <si>
    <t xml:space="preserve">              107051 - Szociális étkeztetés</t>
  </si>
  <si>
    <t xml:space="preserve">              107060 - Egyéb szociális és pénzbeli ellátás</t>
  </si>
  <si>
    <t>módosított ei.</t>
  </si>
  <si>
    <t>teljesítés</t>
  </si>
  <si>
    <t>telejsítés</t>
  </si>
  <si>
    <t>Előző évi elszám. Alapuló kiadás</t>
  </si>
  <si>
    <t>Működési célú kieg.tám</t>
  </si>
  <si>
    <t>Kiszámlázott áfa</t>
  </si>
  <si>
    <t>Egyéb felhalmozási bevételek</t>
  </si>
  <si>
    <t>104042 - Családsegítés és gyermekjólét</t>
  </si>
  <si>
    <t>22.</t>
  </si>
  <si>
    <t>900020 - Funkcióra nem sorolható tételek</t>
  </si>
  <si>
    <t>Egyéb nem szakmai anyag</t>
  </si>
  <si>
    <t>Funkcióra nem sorolható</t>
  </si>
  <si>
    <t xml:space="preserve">Ft-ban </t>
  </si>
  <si>
    <t>Alcímek: Cofog</t>
  </si>
  <si>
    <t>084031 - Civil szervezetk működési támogatása</t>
  </si>
  <si>
    <t>104037 - Intézményen kívüli gyermekétkeztetés</t>
  </si>
  <si>
    <t>104051 - Gyermekvédelmi pénzbeli és természetbeni tám</t>
  </si>
  <si>
    <t>Felhalmozási célu támogatás áht-on kívülre</t>
  </si>
  <si>
    <t>Gáz</t>
  </si>
  <si>
    <t>Intézményen kívüli gyermekétk</t>
  </si>
  <si>
    <t>Vásárolt élelmezés</t>
  </si>
  <si>
    <t>Egyes szociális pénzbeli és term tám</t>
  </si>
  <si>
    <t>Tárgyi eszköz beszerzés (közfogl)</t>
  </si>
  <si>
    <t>Város és község</t>
  </si>
  <si>
    <t>Teljesítés</t>
  </si>
  <si>
    <t>Gyermekvédelmi támogatás</t>
  </si>
  <si>
    <t>Szünidei gyermekétkeztetés - vásárolt élelmezés</t>
  </si>
  <si>
    <t>Vagyonkimutatás</t>
  </si>
  <si>
    <t>A/II/1 Ingatlanok és a kapcsolódó vagyoni értékű jogok</t>
  </si>
  <si>
    <t>A/II/2 Gépek, berendezések, felszerelések, járművek</t>
  </si>
  <si>
    <t xml:space="preserve">A/II Tárgyi eszközök </t>
  </si>
  <si>
    <t>Előző időszak</t>
  </si>
  <si>
    <t>Tárgy időszak</t>
  </si>
  <si>
    <t>A/IV/1 Koncesszióba, vagyonkezelésbe adott eszközök</t>
  </si>
  <si>
    <t>A/IV/1a - ebből: immateriális javak</t>
  </si>
  <si>
    <t>A/IV/1b - ebből: tárgyi eszközök</t>
  </si>
  <si>
    <t>A/IV Koncesszióba, vagyonkezelésbe adott eszközök</t>
  </si>
  <si>
    <t>A) NEMZETI VAGYONBA TARTIZÓ BEFEKTETETT ESZKÖZÖK</t>
  </si>
  <si>
    <t>B/II/1 Nem tartós részesedések</t>
  </si>
  <si>
    <t>B/II Értékpapírok</t>
  </si>
  <si>
    <t>B) NEMZETI VAGYONBA TARTOZÓ FORGÓESZKÖZÖK</t>
  </si>
  <si>
    <t>C/II/1 Forintpénztár</t>
  </si>
  <si>
    <t>C/II Pénztárak, csekkek, betétkönyvek</t>
  </si>
  <si>
    <t>C/III/1 Kincstáron kívüli forintszámlák</t>
  </si>
  <si>
    <t>C/III Forintszámlák</t>
  </si>
  <si>
    <t>C) PÉNZESZKÖZÖK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</si>
  <si>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</si>
  <si>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</si>
  <si>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bevételre</t>
  </si>
  <si>
    <t>D/I/3 Költségvetési évben esedékes követelések közhatalmi bevételre</t>
  </si>
  <si>
    <t>D/I/4 Költségvetési évben esedékes követelések működési bevételekre</t>
  </si>
  <si>
    <t>D/I/4b - ebből: költségvetési évben esedékes követelések tulajdonosi bevételekre</t>
  </si>
  <si>
    <t>D/I/4d - ebből: költségvetési évben esedékes követelések kiszámlázott általánios forgalmi adóra</t>
  </si>
  <si>
    <t>D/I/6 Költségvetési évben esedékes követelések működési célú átvett pénzeszközökre</t>
  </si>
  <si>
    <t>D/I/6c - ebből: költségvetési évben esedékes követelések működési célú visszatérítendő támogatások, kölcsönök visszatérülése államháztartáson kívülről</t>
  </si>
  <si>
    <t>D/I Költségvetési évben esedékes követelések</t>
  </si>
  <si>
    <t>D/III/1 Adott előlegek</t>
  </si>
  <si>
    <t>D/III/1e - ebből: foglalkoztatottaknak adott előlegek</t>
  </si>
  <si>
    <t>D/III/4 Forgótőke elszámolása</t>
  </si>
  <si>
    <t>D/III Követelések jellegű sajátos elszámolások</t>
  </si>
  <si>
    <t>D) KÖVETELÉSEK</t>
  </si>
  <si>
    <t>E/III/1 December havi illetmények, munkabérek elszámolása</t>
  </si>
  <si>
    <t>E/III Egyéb sajátos eszközoldali elszámolások</t>
  </si>
  <si>
    <t>E) EGYÉB SAJÁTOS ELSZÁMOLÁSOK</t>
  </si>
  <si>
    <t>ESZKÖZÖK ÖSSZESEN</t>
  </si>
  <si>
    <t>G/I Nemzeti vagyon induláskori értéke</t>
  </si>
  <si>
    <t>G/II Nemzeti vagyon változásai</t>
  </si>
  <si>
    <t>G/III/3 Pénzeszközön kívül egyéb eszközök induláskori értéke és változásai</t>
  </si>
  <si>
    <t>G/III Egyéb eszközök induláskori értéke és változásai</t>
  </si>
  <si>
    <t>G/IV Felhalmozott eredmény</t>
  </si>
  <si>
    <t>G/VI Mérleg szerinti eredmény</t>
  </si>
  <si>
    <t>G/ SAJÁT TŐKE</t>
  </si>
  <si>
    <t>H/I/3 Költségvetési évben esedékes kötelezettségek dologi kiadásokra</t>
  </si>
  <si>
    <t>H/I/4 Költségvetési évben esedékes kötelezettségek ellátások pénzbeli juttatásaira</t>
  </si>
  <si>
    <t>H/I/5 Költségvetési évben esedékes kötelezettségek egyéb működési célú kiadásokra</t>
  </si>
  <si>
    <t>H/I/7 Költségvetési évben esedékes kötelezettségek felújításokra</t>
  </si>
  <si>
    <t>H/I Költségvetési évben esedékes kötelezettségek</t>
  </si>
  <si>
    <t>H/II/9 Költségvetési évben esedékes kötelezettségek finanszírozási kiadásokra</t>
  </si>
  <si>
    <t>H/II/9e - ebből: költségvetési évet követően esedékes kötelezettségek államháztartáson belüli megelőlegezések visszafizetésére</t>
  </si>
  <si>
    <t>H/II Költségvetési évet követően esedékes kötelezettségek</t>
  </si>
  <si>
    <t>H/III/1 Kapott előlegek</t>
  </si>
  <si>
    <t>H/III/3 Más szervezetet megillető bevételek elszámolása</t>
  </si>
  <si>
    <t>H/III Kötelezettség jellegű elszámolások</t>
  </si>
  <si>
    <t>H) KÖTELEZETTSÉGEK</t>
  </si>
  <si>
    <t>J/2 Költségek, ráfordítások passzív időbeli elhatárolása</t>
  </si>
  <si>
    <t>J) PASSZÍV IDŐBELI ELHATÁROLÁSOK</t>
  </si>
  <si>
    <t>FORRÁSOK ÖSSZESEN</t>
  </si>
  <si>
    <t>Előző évi elsz. Alapuló kiadás</t>
  </si>
  <si>
    <t>teljesítések</t>
  </si>
  <si>
    <t>március</t>
  </si>
  <si>
    <t>augusztus</t>
  </si>
  <si>
    <t>szeptember</t>
  </si>
  <si>
    <t>október</t>
  </si>
  <si>
    <t>november</t>
  </si>
  <si>
    <t>december</t>
  </si>
  <si>
    <t>Terv</t>
  </si>
  <si>
    <t>Módosítás</t>
  </si>
  <si>
    <t>12.sz. melléklet</t>
  </si>
  <si>
    <t>Saját bevételek</t>
  </si>
  <si>
    <t>a helyi adóból származó bevétel</t>
  </si>
  <si>
    <t xml:space="preserve">az önkormányzati vagyon és az önkormányzatot megillető vagyoni értékű jog értékesítésből és hasznosításból származó bevétel </t>
  </si>
  <si>
    <t>az osztalák, a koncessziós díj és a hozambevétel</t>
  </si>
  <si>
    <t>a tárgyi eszköz és az immateriális jószág, részvény, részesedés, vállalat értékesítéséből vagy privatizációból származó bevétel</t>
  </si>
  <si>
    <t>a kezességvállalással kapcsolatos megtérülés</t>
  </si>
  <si>
    <t>hitel, (kölcsön) felvétele - működési</t>
  </si>
  <si>
    <t>hitel, (kölcön) felvétele - fejlesztési</t>
  </si>
  <si>
    <t>értékpapír</t>
  </si>
  <si>
    <t>váltó</t>
  </si>
  <si>
    <t>pénzügyi lízing</t>
  </si>
  <si>
    <t>adásvételi szerződés megkötése a visszavásárlási kötelezettség kikötésével</t>
  </si>
  <si>
    <t>legalább 365 nap időtartamú halasztott fizetés, részletfizetés, és a még ki nem fizetett ellenérték</t>
  </si>
  <si>
    <t>külföldi hitelintézetek által, származékos műveletek különbözeteként az Államadósság Kezelő Központ Zrt.-nél elhelyezett fedezeti betétek és azok összege</t>
  </si>
  <si>
    <t>Kommunális adó mértéke</t>
  </si>
  <si>
    <t>Beépített</t>
  </si>
  <si>
    <t>Telek</t>
  </si>
  <si>
    <t>15.sz. melléklet</t>
  </si>
  <si>
    <t>16.sz. melléklet</t>
  </si>
  <si>
    <t>A lakossági és közösségi szolgáltatások támogatásáról</t>
  </si>
  <si>
    <t>1.sz. melléklet</t>
  </si>
  <si>
    <t xml:space="preserve">              041233 - Hosszabb időtartamú közfogl</t>
  </si>
  <si>
    <t xml:space="preserve">              900020 - Funkcióra nem sorolható bevétel ÁHT-n kívülről</t>
  </si>
  <si>
    <t xml:space="preserve">              104037 - Intézményen kívüli gyermekétkeztetés</t>
  </si>
  <si>
    <t>2.sz. melléklet</t>
  </si>
  <si>
    <t>Címrend</t>
  </si>
  <si>
    <t>A költségvetési hiány belső finanszírozására szolgáló előző évi pénzmaradvány</t>
  </si>
  <si>
    <t>A költségvetési hiány külső finanszírozására szolgáló finanszírozási műveletek bevételei működésre és felhalmozásra</t>
  </si>
  <si>
    <t>3.sz. melléklet</t>
  </si>
  <si>
    <t>Az önkormányzat költségvetési bevételei és kiadásai ezen belűlműködési és felhalmozási bevételei és kiadási</t>
  </si>
  <si>
    <t>4.sz. melléklet</t>
  </si>
  <si>
    <t>5./A sz. melléklet</t>
  </si>
  <si>
    <t>Működési kiadás - személyi-dologi bontás</t>
  </si>
  <si>
    <t>6.sz. melléklet</t>
  </si>
  <si>
    <t>Mérleg</t>
  </si>
  <si>
    <t>7.sz. melléklet</t>
  </si>
  <si>
    <t>8.sz. melléklet</t>
  </si>
  <si>
    <t>10.sz. melléklet</t>
  </si>
  <si>
    <t>11.sz. melléklet</t>
  </si>
  <si>
    <t>Általános és céltartalék</t>
  </si>
  <si>
    <t>Működési tartalék</t>
  </si>
  <si>
    <t>S.sz.</t>
  </si>
  <si>
    <t>Fejlesztési tartalék</t>
  </si>
  <si>
    <t>A saját bevételek és az adósságot keletkeztető ügyletekből és kezességvállalásból fennálló kötelezettségek aránya</t>
  </si>
  <si>
    <t>13.sz. melléklet</t>
  </si>
  <si>
    <t>14.sz. melléklet</t>
  </si>
  <si>
    <t>Előirányzat felhasználási terv</t>
  </si>
  <si>
    <t>17.sz. melléklet</t>
  </si>
  <si>
    <t>18.sz. melléklet</t>
  </si>
  <si>
    <t>Következő 3 év tervezett bevételei és kiadásai</t>
  </si>
  <si>
    <t>19.sz. melléklet</t>
  </si>
  <si>
    <t>6/2017. (V.20.) önkormányzati rendelethez</t>
  </si>
  <si>
    <t>6/2017. (V.20.)önkormányzati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</si>
</sst>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.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11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3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4" xfId="0" applyFont="1" applyBorder="1" applyAlignment="1">
      <alignment/>
    </xf>
    <xf numFmtId="16" fontId="1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19" fillId="0" borderId="10" xfId="0" applyFont="1" applyBorder="1" applyAlignment="1">
      <alignment horizontal="center"/>
    </xf>
    <xf numFmtId="0" fontId="17" fillId="0" borderId="14" xfId="0" applyFont="1" applyBorder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12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10" fillId="0" borderId="12" xfId="0" applyFont="1" applyBorder="1" applyAlignment="1">
      <alignment/>
    </xf>
    <xf numFmtId="0" fontId="14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33" borderId="0" xfId="0" applyFont="1" applyFill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7" xfId="0" applyFill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0" fillId="0" borderId="22" xfId="0" applyFont="1" applyBorder="1" applyAlignment="1">
      <alignment horizontal="justify" wrapText="1"/>
    </xf>
    <xf numFmtId="0" fontId="0" fillId="0" borderId="1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ont="1" applyBorder="1" applyAlignment="1">
      <alignment horizontal="justify"/>
    </xf>
    <xf numFmtId="0" fontId="0" fillId="0" borderId="25" xfId="0" applyFill="1" applyBorder="1" applyAlignment="1">
      <alignment/>
    </xf>
    <xf numFmtId="0" fontId="0" fillId="0" borderId="26" xfId="0" applyFont="1" applyBorder="1" applyAlignment="1">
      <alignment horizontal="justify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Border="1" applyAlignment="1">
      <alignment/>
    </xf>
    <xf numFmtId="0" fontId="10" fillId="0" borderId="18" xfId="0" applyFont="1" applyFill="1" applyBorder="1" applyAlignment="1">
      <alignment horizontal="justify"/>
    </xf>
    <xf numFmtId="0" fontId="10" fillId="0" borderId="34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0" fillId="0" borderId="32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4" xfId="0" applyFont="1" applyFill="1" applyBorder="1" applyAlignment="1">
      <alignment horizontal="justify"/>
    </xf>
    <xf numFmtId="0" fontId="0" fillId="0" borderId="16" xfId="0" applyFill="1" applyBorder="1" applyAlignment="1">
      <alignment/>
    </xf>
    <xf numFmtId="0" fontId="0" fillId="0" borderId="26" xfId="0" applyFont="1" applyFill="1" applyBorder="1" applyAlignment="1">
      <alignment horizontal="justify"/>
    </xf>
    <xf numFmtId="0" fontId="0" fillId="0" borderId="36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left"/>
    </xf>
    <xf numFmtId="0" fontId="13" fillId="0" borderId="0" xfId="0" applyFont="1" applyFill="1" applyBorder="1" applyAlignment="1">
      <alignment/>
    </xf>
    <xf numFmtId="0" fontId="10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0" fillId="0" borderId="15" xfId="0" applyFont="1" applyFill="1" applyBorder="1" applyAlignment="1">
      <alignment/>
    </xf>
    <xf numFmtId="0" fontId="58" fillId="0" borderId="0" xfId="0" applyFont="1" applyAlignment="1">
      <alignment/>
    </xf>
    <xf numFmtId="0" fontId="10" fillId="0" borderId="34" xfId="0" applyFont="1" applyBorder="1" applyAlignment="1">
      <alignment/>
    </xf>
    <xf numFmtId="0" fontId="13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0" fillId="0" borderId="0" xfId="54">
      <alignment/>
      <protection/>
    </xf>
    <xf numFmtId="0" fontId="0" fillId="0" borderId="0" xfId="54" applyFont="1">
      <alignment/>
      <protection/>
    </xf>
    <xf numFmtId="0" fontId="0" fillId="0" borderId="0" xfId="54" applyAlignment="1">
      <alignment horizontal="right"/>
      <protection/>
    </xf>
    <xf numFmtId="0" fontId="0" fillId="0" borderId="10" xfId="54" applyBorder="1">
      <alignment/>
      <protection/>
    </xf>
    <xf numFmtId="0" fontId="0" fillId="0" borderId="10" xfId="54" applyFont="1" applyBorder="1">
      <alignment/>
      <protection/>
    </xf>
    <xf numFmtId="3" fontId="0" fillId="0" borderId="10" xfId="54" applyNumberFormat="1" applyBorder="1">
      <alignment/>
      <protection/>
    </xf>
    <xf numFmtId="3" fontId="0" fillId="0" borderId="10" xfId="54" applyNumberFormat="1" applyFont="1" applyBorder="1">
      <alignment/>
      <protection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0" fillId="0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4" fontId="16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3" fontId="1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10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22" fillId="0" borderId="10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35" borderId="10" xfId="0" applyNumberFormat="1" applyFill="1" applyBorder="1" applyAlignment="1">
      <alignment/>
    </xf>
    <xf numFmtId="3" fontId="23" fillId="0" borderId="10" xfId="0" applyNumberFormat="1" applyFont="1" applyBorder="1" applyAlignment="1">
      <alignment/>
    </xf>
    <xf numFmtId="3" fontId="10" fillId="0" borderId="40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3" fontId="10" fillId="0" borderId="31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3" fontId="0" fillId="0" borderId="42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44" xfId="0" applyNumberFormat="1" applyBorder="1" applyAlignment="1">
      <alignment/>
    </xf>
    <xf numFmtId="0" fontId="10" fillId="0" borderId="45" xfId="0" applyFont="1" applyBorder="1" applyAlignment="1">
      <alignment/>
    </xf>
    <xf numFmtId="3" fontId="10" fillId="0" borderId="46" xfId="0" applyNumberFormat="1" applyFont="1" applyBorder="1" applyAlignment="1">
      <alignment/>
    </xf>
    <xf numFmtId="0" fontId="10" fillId="0" borderId="30" xfId="0" applyFont="1" applyBorder="1" applyAlignment="1">
      <alignment/>
    </xf>
    <xf numFmtId="3" fontId="10" fillId="0" borderId="32" xfId="0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47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48" xfId="0" applyFont="1" applyBorder="1" applyAlignment="1">
      <alignment/>
    </xf>
    <xf numFmtId="3" fontId="0" fillId="0" borderId="49" xfId="0" applyNumberFormat="1" applyBorder="1" applyAlignment="1">
      <alignment/>
    </xf>
    <xf numFmtId="0" fontId="23" fillId="0" borderId="47" xfId="0" applyFont="1" applyBorder="1" applyAlignment="1">
      <alignment/>
    </xf>
    <xf numFmtId="0" fontId="23" fillId="0" borderId="47" xfId="0" applyFont="1" applyBorder="1" applyAlignment="1">
      <alignment wrapText="1"/>
    </xf>
    <xf numFmtId="0" fontId="10" fillId="0" borderId="45" xfId="0" applyFont="1" applyFill="1" applyBorder="1" applyAlignment="1">
      <alignment/>
    </xf>
    <xf numFmtId="0" fontId="23" fillId="0" borderId="48" xfId="0" applyFont="1" applyBorder="1" applyAlignment="1">
      <alignment/>
    </xf>
    <xf numFmtId="3" fontId="0" fillId="0" borderId="46" xfId="0" applyNumberFormat="1" applyBorder="1" applyAlignment="1">
      <alignment/>
    </xf>
    <xf numFmtId="0" fontId="0" fillId="0" borderId="47" xfId="0" applyFont="1" applyBorder="1" applyAlignment="1">
      <alignment/>
    </xf>
    <xf numFmtId="0" fontId="10" fillId="0" borderId="27" xfId="0" applyFont="1" applyBorder="1" applyAlignment="1">
      <alignment/>
    </xf>
    <xf numFmtId="3" fontId="10" fillId="0" borderId="28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0" fontId="10" fillId="0" borderId="45" xfId="0" applyFont="1" applyBorder="1" applyAlignment="1">
      <alignment wrapText="1"/>
    </xf>
    <xf numFmtId="0" fontId="0" fillId="0" borderId="5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0" fillId="36" borderId="30" xfId="0" applyFont="1" applyFill="1" applyBorder="1" applyAlignment="1">
      <alignment/>
    </xf>
    <xf numFmtId="3" fontId="10" fillId="36" borderId="31" xfId="0" applyNumberFormat="1" applyFont="1" applyFill="1" applyBorder="1" applyAlignment="1">
      <alignment/>
    </xf>
    <xf numFmtId="3" fontId="10" fillId="36" borderId="32" xfId="0" applyNumberFormat="1" applyFont="1" applyFill="1" applyBorder="1" applyAlignment="1">
      <alignment/>
    </xf>
    <xf numFmtId="0" fontId="10" fillId="0" borderId="10" xfId="54" applyFont="1" applyBorder="1">
      <alignment/>
      <protection/>
    </xf>
    <xf numFmtId="0" fontId="10" fillId="0" borderId="0" xfId="54" applyFont="1">
      <alignment/>
      <protection/>
    </xf>
    <xf numFmtId="0" fontId="12" fillId="0" borderId="0" xfId="54" applyFont="1">
      <alignment/>
      <protection/>
    </xf>
    <xf numFmtId="0" fontId="20" fillId="0" borderId="0" xfId="54" applyFont="1">
      <alignment/>
      <protection/>
    </xf>
    <xf numFmtId="0" fontId="12" fillId="0" borderId="0" xfId="54" applyFont="1" applyBorder="1">
      <alignment/>
      <protection/>
    </xf>
    <xf numFmtId="0" fontId="20" fillId="0" borderId="11" xfId="54" applyFont="1" applyBorder="1" applyAlignment="1">
      <alignment horizontal="center"/>
      <protection/>
    </xf>
    <xf numFmtId="0" fontId="0" fillId="0" borderId="10" xfId="54" applyFont="1" applyBorder="1" applyAlignment="1">
      <alignment wrapText="1"/>
      <protection/>
    </xf>
    <xf numFmtId="0" fontId="12" fillId="0" borderId="10" xfId="54" applyFont="1" applyBorder="1">
      <alignment/>
      <protection/>
    </xf>
    <xf numFmtId="0" fontId="21" fillId="0" borderId="10" xfId="54" applyFont="1" applyBorder="1" applyAlignment="1">
      <alignment horizontal="left"/>
      <protection/>
    </xf>
    <xf numFmtId="0" fontId="21" fillId="0" borderId="0" xfId="54" applyFont="1">
      <alignment/>
      <protection/>
    </xf>
    <xf numFmtId="0" fontId="0" fillId="0" borderId="11" xfId="54" applyFont="1" applyBorder="1" applyAlignment="1">
      <alignment horizontal="center"/>
      <protection/>
    </xf>
    <xf numFmtId="0" fontId="10" fillId="0" borderId="51" xfId="0" applyFont="1" applyBorder="1" applyAlignment="1">
      <alignment/>
    </xf>
    <xf numFmtId="0" fontId="0" fillId="0" borderId="19" xfId="0" applyBorder="1" applyAlignment="1">
      <alignment/>
    </xf>
    <xf numFmtId="0" fontId="0" fillId="0" borderId="52" xfId="0" applyFont="1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0" fillId="0" borderId="44" xfId="0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7" xfId="0" applyFont="1" applyFill="1" applyBorder="1" applyAlignment="1">
      <alignment wrapText="1"/>
    </xf>
    <xf numFmtId="0" fontId="0" fillId="0" borderId="53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5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56" xfId="0" applyFont="1" applyBorder="1" applyAlignment="1">
      <alignment wrapText="1"/>
    </xf>
    <xf numFmtId="0" fontId="10" fillId="0" borderId="18" xfId="0" applyFont="1" applyFill="1" applyBorder="1" applyAlignment="1">
      <alignment wrapText="1"/>
    </xf>
    <xf numFmtId="3" fontId="0" fillId="0" borderId="0" xfId="54" applyNumberFormat="1">
      <alignment/>
      <protection/>
    </xf>
    <xf numFmtId="0" fontId="0" fillId="0" borderId="0" xfId="54" applyFont="1" applyAlignment="1">
      <alignment/>
      <protection/>
    </xf>
    <xf numFmtId="0" fontId="0" fillId="0" borderId="10" xfId="0" applyFont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0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15" fillId="0" borderId="16" xfId="0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42" xfId="0" applyFont="1" applyBorder="1" applyAlignment="1">
      <alignment/>
    </xf>
    <xf numFmtId="0" fontId="17" fillId="0" borderId="57" xfId="0" applyFont="1" applyBorder="1" applyAlignment="1">
      <alignment/>
    </xf>
    <xf numFmtId="0" fontId="10" fillId="0" borderId="58" xfId="0" applyFont="1" applyBorder="1" applyAlignment="1">
      <alignment horizontal="center"/>
    </xf>
    <xf numFmtId="0" fontId="10" fillId="0" borderId="59" xfId="0" applyFont="1" applyBorder="1" applyAlignment="1">
      <alignment/>
    </xf>
    <xf numFmtId="3" fontId="10" fillId="0" borderId="38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10" fillId="0" borderId="47" xfId="0" applyFont="1" applyBorder="1" applyAlignment="1">
      <alignment/>
    </xf>
    <xf numFmtId="3" fontId="10" fillId="0" borderId="25" xfId="0" applyNumberFormat="1" applyFont="1" applyBorder="1" applyAlignment="1">
      <alignment/>
    </xf>
    <xf numFmtId="49" fontId="0" fillId="0" borderId="47" xfId="0" applyNumberFormat="1" applyFont="1" applyBorder="1" applyAlignment="1">
      <alignment/>
    </xf>
    <xf numFmtId="16" fontId="0" fillId="0" borderId="47" xfId="0" applyNumberFormat="1" applyFont="1" applyBorder="1" applyAlignment="1">
      <alignment/>
    </xf>
    <xf numFmtId="0" fontId="15" fillId="0" borderId="60" xfId="0" applyFont="1" applyBorder="1" applyAlignment="1">
      <alignment/>
    </xf>
    <xf numFmtId="3" fontId="16" fillId="0" borderId="61" xfId="0" applyNumberFormat="1" applyFont="1" applyBorder="1" applyAlignment="1">
      <alignment/>
    </xf>
    <xf numFmtId="0" fontId="10" fillId="0" borderId="62" xfId="0" applyFont="1" applyBorder="1" applyAlignment="1">
      <alignment/>
    </xf>
    <xf numFmtId="3" fontId="15" fillId="0" borderId="28" xfId="0" applyNumberFormat="1" applyFont="1" applyBorder="1" applyAlignment="1">
      <alignment/>
    </xf>
    <xf numFmtId="3" fontId="15" fillId="0" borderId="29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justify"/>
    </xf>
    <xf numFmtId="3" fontId="10" fillId="0" borderId="14" xfId="0" applyNumberFormat="1" applyFont="1" applyBorder="1" applyAlignment="1">
      <alignment/>
    </xf>
    <xf numFmtId="0" fontId="0" fillId="0" borderId="43" xfId="0" applyBorder="1" applyAlignment="1">
      <alignment horizontal="left"/>
    </xf>
    <xf numFmtId="0" fontId="0" fillId="35" borderId="42" xfId="0" applyFont="1" applyFill="1" applyBorder="1" applyAlignment="1">
      <alignment wrapText="1"/>
    </xf>
    <xf numFmtId="0" fontId="0" fillId="35" borderId="42" xfId="0" applyFont="1" applyFill="1" applyBorder="1" applyAlignment="1">
      <alignment/>
    </xf>
    <xf numFmtId="0" fontId="0" fillId="0" borderId="42" xfId="0" applyFont="1" applyBorder="1" applyAlignment="1">
      <alignment wrapText="1"/>
    </xf>
    <xf numFmtId="0" fontId="0" fillId="0" borderId="44" xfId="0" applyFont="1" applyBorder="1" applyAlignment="1">
      <alignment wrapText="1"/>
    </xf>
    <xf numFmtId="3" fontId="10" fillId="0" borderId="25" xfId="0" applyNumberFormat="1" applyFont="1" applyFill="1" applyBorder="1" applyAlignment="1">
      <alignment/>
    </xf>
    <xf numFmtId="0" fontId="0" fillId="0" borderId="47" xfId="0" applyFill="1" applyBorder="1" applyAlignment="1">
      <alignment/>
    </xf>
    <xf numFmtId="3" fontId="10" fillId="35" borderId="28" xfId="0" applyNumberFormat="1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4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44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57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50" xfId="0" applyFont="1" applyBorder="1" applyAlignment="1">
      <alignment/>
    </xf>
    <xf numFmtId="0" fontId="10" fillId="0" borderId="20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10" fillId="0" borderId="63" xfId="0" applyFont="1" applyBorder="1" applyAlignment="1">
      <alignment/>
    </xf>
    <xf numFmtId="0" fontId="10" fillId="0" borderId="64" xfId="0" applyFont="1" applyBorder="1" applyAlignment="1">
      <alignment/>
    </xf>
    <xf numFmtId="0" fontId="10" fillId="0" borderId="64" xfId="0" applyFont="1" applyFill="1" applyBorder="1" applyAlignment="1">
      <alignment/>
    </xf>
    <xf numFmtId="0" fontId="10" fillId="0" borderId="65" xfId="0" applyFont="1" applyFill="1" applyBorder="1" applyAlignment="1">
      <alignment/>
    </xf>
    <xf numFmtId="0" fontId="10" fillId="0" borderId="66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28" xfId="0" applyFont="1" applyBorder="1" applyAlignment="1">
      <alignment horizontal="right"/>
    </xf>
    <xf numFmtId="0" fontId="0" fillId="0" borderId="29" xfId="0" applyFont="1" applyBorder="1" applyAlignment="1">
      <alignment/>
    </xf>
    <xf numFmtId="0" fontId="1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10" fillId="0" borderId="25" xfId="0" applyFont="1" applyBorder="1" applyAlignment="1">
      <alignment/>
    </xf>
    <xf numFmtId="0" fontId="0" fillId="0" borderId="27" xfId="0" applyBorder="1" applyAlignment="1">
      <alignment/>
    </xf>
    <xf numFmtId="0" fontId="10" fillId="0" borderId="29" xfId="0" applyFont="1" applyBorder="1" applyAlignment="1">
      <alignment/>
    </xf>
    <xf numFmtId="0" fontId="0" fillId="0" borderId="28" xfId="0" applyBorder="1" applyAlignment="1">
      <alignment/>
    </xf>
    <xf numFmtId="0" fontId="0" fillId="0" borderId="28" xfId="0" applyFon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47" xfId="0" applyBorder="1" applyAlignment="1">
      <alignment wrapText="1"/>
    </xf>
    <xf numFmtId="3" fontId="10" fillId="0" borderId="0" xfId="0" applyNumberFormat="1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10" fillId="0" borderId="47" xfId="0" applyFont="1" applyFill="1" applyBorder="1" applyAlignment="1">
      <alignment/>
    </xf>
    <xf numFmtId="0" fontId="0" fillId="0" borderId="43" xfId="54" applyBorder="1">
      <alignment/>
      <protection/>
    </xf>
    <xf numFmtId="0" fontId="10" fillId="0" borderId="42" xfId="54" applyFont="1" applyBorder="1">
      <alignment/>
      <protection/>
    </xf>
    <xf numFmtId="0" fontId="0" fillId="0" borderId="42" xfId="54" applyFont="1" applyBorder="1">
      <alignment/>
      <protection/>
    </xf>
    <xf numFmtId="0" fontId="10" fillId="0" borderId="44" xfId="54" applyFont="1" applyBorder="1">
      <alignment/>
      <protection/>
    </xf>
    <xf numFmtId="0" fontId="0" fillId="0" borderId="47" xfId="54" applyBorder="1">
      <alignment/>
      <protection/>
    </xf>
    <xf numFmtId="0" fontId="0" fillId="0" borderId="25" xfId="54" applyBorder="1">
      <alignment/>
      <protection/>
    </xf>
    <xf numFmtId="0" fontId="0" fillId="0" borderId="27" xfId="54" applyBorder="1">
      <alignment/>
      <protection/>
    </xf>
    <xf numFmtId="0" fontId="10" fillId="0" borderId="28" xfId="54" applyFont="1" applyBorder="1">
      <alignment/>
      <protection/>
    </xf>
    <xf numFmtId="0" fontId="10" fillId="0" borderId="29" xfId="54" applyFont="1" applyBorder="1">
      <alignment/>
      <protection/>
    </xf>
    <xf numFmtId="0" fontId="20" fillId="0" borderId="43" xfId="54" applyFont="1" applyBorder="1">
      <alignment/>
      <protection/>
    </xf>
    <xf numFmtId="0" fontId="20" fillId="0" borderId="42" xfId="54" applyFont="1" applyBorder="1">
      <alignment/>
      <protection/>
    </xf>
    <xf numFmtId="0" fontId="20" fillId="0" borderId="42" xfId="0" applyFont="1" applyBorder="1" applyAlignment="1">
      <alignment/>
    </xf>
    <xf numFmtId="0" fontId="20" fillId="0" borderId="44" xfId="0" applyFont="1" applyBorder="1" applyAlignment="1">
      <alignment/>
    </xf>
    <xf numFmtId="0" fontId="20" fillId="0" borderId="47" xfId="54" applyFont="1" applyBorder="1">
      <alignment/>
      <protection/>
    </xf>
    <xf numFmtId="0" fontId="20" fillId="0" borderId="38" xfId="0" applyFont="1" applyBorder="1" applyAlignment="1">
      <alignment horizontal="center"/>
    </xf>
    <xf numFmtId="0" fontId="0" fillId="0" borderId="47" xfId="54" applyFont="1" applyBorder="1">
      <alignment/>
      <protection/>
    </xf>
    <xf numFmtId="0" fontId="12" fillId="0" borderId="47" xfId="54" applyFont="1" applyBorder="1">
      <alignment/>
      <protection/>
    </xf>
    <xf numFmtId="0" fontId="12" fillId="0" borderId="25" xfId="0" applyFont="1" applyBorder="1" applyAlignment="1">
      <alignment/>
    </xf>
    <xf numFmtId="0" fontId="0" fillId="0" borderId="47" xfId="54" applyFont="1" applyBorder="1" applyAlignment="1">
      <alignment horizontal="right"/>
      <protection/>
    </xf>
    <xf numFmtId="0" fontId="21" fillId="0" borderId="47" xfId="54" applyFont="1" applyBorder="1">
      <alignment/>
      <protection/>
    </xf>
    <xf numFmtId="0" fontId="21" fillId="0" borderId="25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27" xfId="54" applyFont="1" applyBorder="1">
      <alignment/>
      <protection/>
    </xf>
    <xf numFmtId="0" fontId="0" fillId="0" borderId="42" xfId="54" applyBorder="1">
      <alignment/>
      <protection/>
    </xf>
    <xf numFmtId="0" fontId="0" fillId="0" borderId="44" xfId="54" applyFont="1" applyBorder="1">
      <alignment/>
      <protection/>
    </xf>
    <xf numFmtId="3" fontId="0" fillId="0" borderId="25" xfId="54" applyNumberFormat="1" applyBorder="1">
      <alignment/>
      <protection/>
    </xf>
    <xf numFmtId="0" fontId="10" fillId="0" borderId="27" xfId="54" applyFont="1" applyFill="1" applyBorder="1">
      <alignment/>
      <protection/>
    </xf>
    <xf numFmtId="0" fontId="10" fillId="0" borderId="28" xfId="54" applyFont="1" applyFill="1" applyBorder="1">
      <alignment/>
      <protection/>
    </xf>
    <xf numFmtId="3" fontId="10" fillId="0" borderId="28" xfId="54" applyNumberFormat="1" applyFont="1" applyBorder="1">
      <alignment/>
      <protection/>
    </xf>
    <xf numFmtId="3" fontId="10" fillId="0" borderId="29" xfId="54" applyNumberFormat="1" applyFont="1" applyBorder="1">
      <alignment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3" fillId="0" borderId="66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3" xfId="0" applyFont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3" fillId="0" borderId="0" xfId="54" applyFont="1" applyFill="1" applyAlignment="1">
      <alignment horizontal="center"/>
      <protection/>
    </xf>
    <xf numFmtId="0" fontId="13" fillId="0" borderId="0" xfId="54" applyFont="1" applyBorder="1" applyAlignment="1">
      <alignment horizontal="center"/>
      <protection/>
    </xf>
    <xf numFmtId="0" fontId="10" fillId="0" borderId="66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3" fillId="0" borderId="0" xfId="54" applyFont="1" applyAlignment="1">
      <alignment horizontal="center"/>
      <protection/>
    </xf>
    <xf numFmtId="0" fontId="20" fillId="0" borderId="0" xfId="0" applyFont="1" applyAlignment="1">
      <alignment horizontal="right"/>
    </xf>
    <xf numFmtId="0" fontId="0" fillId="0" borderId="0" xfId="0" applyFon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8.421875" style="0" customWidth="1"/>
    <col min="2" max="2" width="78.00390625" style="0" bestFit="1" customWidth="1"/>
    <col min="3" max="3" width="6.7109375" style="0" customWidth="1"/>
    <col min="4" max="4" width="8.140625" style="0" customWidth="1"/>
    <col min="5" max="9" width="5.00390625" style="0" bestFit="1" customWidth="1"/>
    <col min="10" max="10" width="6.421875" style="0" bestFit="1" customWidth="1"/>
    <col min="11" max="13" width="5.00390625" style="0" bestFit="1" customWidth="1"/>
    <col min="15" max="15" width="22.8515625" style="0" bestFit="1" customWidth="1"/>
    <col min="21" max="22" width="8.00390625" style="0" customWidth="1"/>
    <col min="23" max="23" width="8.140625" style="0" customWidth="1"/>
  </cols>
  <sheetData>
    <row r="1" spans="1:2" ht="12.75">
      <c r="A1" s="4" t="s">
        <v>306</v>
      </c>
      <c r="B1" s="114"/>
    </row>
    <row r="2" spans="1:2" ht="12.75">
      <c r="A2" s="338" t="s">
        <v>523</v>
      </c>
      <c r="B2" s="338"/>
    </row>
    <row r="3" ht="12.75">
      <c r="A3" s="4" t="s">
        <v>492</v>
      </c>
    </row>
    <row r="4" ht="12.75">
      <c r="A4" s="4"/>
    </row>
    <row r="5" ht="12.75">
      <c r="A5" s="4"/>
    </row>
    <row r="6" spans="1:3" ht="12.75">
      <c r="A6" s="137" t="s">
        <v>162</v>
      </c>
      <c r="B6" s="137"/>
      <c r="C6" s="137"/>
    </row>
    <row r="7" spans="1:2" ht="12.75">
      <c r="A7" s="23"/>
      <c r="B7" s="114" t="s">
        <v>497</v>
      </c>
    </row>
    <row r="8" ht="12.75">
      <c r="B8" s="24" t="s">
        <v>387</v>
      </c>
    </row>
    <row r="9" spans="1:2" ht="12.75">
      <c r="A9" s="2">
        <v>1</v>
      </c>
      <c r="B9" s="132" t="s">
        <v>243</v>
      </c>
    </row>
    <row r="10" spans="1:2" ht="12.75">
      <c r="A10" s="2">
        <v>2</v>
      </c>
      <c r="B10" s="138" t="s">
        <v>244</v>
      </c>
    </row>
    <row r="11" spans="1:2" ht="12.75">
      <c r="A11" s="2">
        <v>3</v>
      </c>
      <c r="B11" s="138" t="s">
        <v>245</v>
      </c>
    </row>
    <row r="12" spans="1:2" ht="12.75">
      <c r="A12" s="2">
        <v>4</v>
      </c>
      <c r="B12" s="138" t="s">
        <v>246</v>
      </c>
    </row>
    <row r="13" spans="1:2" ht="12.75">
      <c r="A13" s="2">
        <v>5</v>
      </c>
      <c r="B13" s="138" t="s">
        <v>247</v>
      </c>
    </row>
    <row r="14" spans="1:2" ht="12.75">
      <c r="A14" s="2">
        <v>6</v>
      </c>
      <c r="B14" s="234" t="s">
        <v>371</v>
      </c>
    </row>
    <row r="15" spans="1:2" ht="12.75">
      <c r="A15" s="2">
        <v>7</v>
      </c>
      <c r="B15" s="138" t="s">
        <v>248</v>
      </c>
    </row>
    <row r="16" spans="1:2" ht="12.75">
      <c r="A16" s="2">
        <v>8</v>
      </c>
      <c r="B16" s="138" t="s">
        <v>249</v>
      </c>
    </row>
    <row r="17" spans="1:2" ht="12.75">
      <c r="A17" s="2">
        <v>9</v>
      </c>
      <c r="B17" s="138" t="s">
        <v>250</v>
      </c>
    </row>
    <row r="18" spans="1:2" ht="12.75">
      <c r="A18" s="2">
        <v>10</v>
      </c>
      <c r="B18" s="138" t="s">
        <v>251</v>
      </c>
    </row>
    <row r="19" spans="1:2" ht="12.75">
      <c r="A19" s="2">
        <v>11</v>
      </c>
      <c r="B19" s="234" t="s">
        <v>373</v>
      </c>
    </row>
    <row r="20" spans="1:2" ht="12.75">
      <c r="A20" s="2">
        <v>12</v>
      </c>
      <c r="B20" s="138" t="s">
        <v>315</v>
      </c>
    </row>
    <row r="21" spans="1:2" ht="12.75">
      <c r="A21" s="2">
        <v>13</v>
      </c>
      <c r="B21" s="234" t="s">
        <v>252</v>
      </c>
    </row>
    <row r="22" spans="1:2" ht="12.75">
      <c r="A22" s="2">
        <v>14</v>
      </c>
      <c r="B22" s="234" t="s">
        <v>372</v>
      </c>
    </row>
    <row r="23" spans="1:2" ht="12.75">
      <c r="A23" s="2">
        <v>15</v>
      </c>
      <c r="B23" s="132" t="s">
        <v>253</v>
      </c>
    </row>
    <row r="24" spans="1:2" ht="12.75">
      <c r="A24" s="2">
        <v>16</v>
      </c>
      <c r="B24" s="234" t="s">
        <v>254</v>
      </c>
    </row>
    <row r="25" spans="1:2" ht="12.75">
      <c r="A25" s="2">
        <v>17</v>
      </c>
      <c r="B25" s="234" t="s">
        <v>493</v>
      </c>
    </row>
    <row r="26" spans="1:2" ht="12.75">
      <c r="A26" s="2">
        <v>18</v>
      </c>
      <c r="B26" s="138" t="s">
        <v>255</v>
      </c>
    </row>
    <row r="27" spans="1:2" ht="12.75">
      <c r="A27" s="2">
        <v>19</v>
      </c>
      <c r="B27" s="138" t="s">
        <v>316</v>
      </c>
    </row>
    <row r="28" spans="1:2" ht="12.75">
      <c r="A28" s="2">
        <v>20</v>
      </c>
      <c r="B28" s="138" t="s">
        <v>256</v>
      </c>
    </row>
    <row r="29" spans="1:2" ht="12.75">
      <c r="A29" s="2">
        <v>21</v>
      </c>
      <c r="B29" s="234" t="s">
        <v>257</v>
      </c>
    </row>
    <row r="30" spans="1:2" ht="12.75">
      <c r="A30" s="2">
        <v>22</v>
      </c>
      <c r="B30" s="132" t="s">
        <v>495</v>
      </c>
    </row>
    <row r="31" spans="1:2" ht="12.75">
      <c r="A31" s="2">
        <v>23</v>
      </c>
      <c r="B31" s="138" t="s">
        <v>494</v>
      </c>
    </row>
    <row r="32" ht="12.75">
      <c r="A32" s="54"/>
    </row>
    <row r="33" spans="1:2" ht="12.75">
      <c r="A33" s="55"/>
      <c r="B33" s="5"/>
    </row>
    <row r="34" spans="1:2" ht="12.75">
      <c r="A34" s="5"/>
      <c r="B34" s="5"/>
    </row>
    <row r="35" spans="1:2" ht="12.75">
      <c r="A35" s="5"/>
      <c r="B35" s="5"/>
    </row>
    <row r="36" spans="1:2" ht="12.75">
      <c r="A36" s="5"/>
      <c r="B36" s="5"/>
    </row>
  </sheetData>
  <sheetProtection/>
  <mergeCells count="1">
    <mergeCell ref="A2:B2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SheetLayoutView="100" zoomScalePageLayoutView="0" workbookViewId="0" topLeftCell="A1">
      <selection activeCell="A2" sqref="A2:B2"/>
    </sheetView>
  </sheetViews>
  <sheetFormatPr defaultColWidth="9.140625" defaultRowHeight="12.75"/>
  <cols>
    <col min="2" max="2" width="36.8515625" style="0" customWidth="1"/>
    <col min="3" max="3" width="9.00390625" style="0" customWidth="1"/>
    <col min="4" max="4" width="14.421875" style="0" customWidth="1"/>
  </cols>
  <sheetData>
    <row r="1" spans="1:2" ht="12.75">
      <c r="A1" s="4" t="s">
        <v>306</v>
      </c>
      <c r="B1" s="114"/>
    </row>
    <row r="2" spans="1:2" ht="12.75">
      <c r="A2" s="338" t="s">
        <v>523</v>
      </c>
      <c r="B2" s="338"/>
    </row>
    <row r="3" ht="12.75">
      <c r="A3" s="4" t="s">
        <v>182</v>
      </c>
    </row>
    <row r="4" spans="1:3" ht="13.5" thickBot="1">
      <c r="A4" s="347" t="s">
        <v>102</v>
      </c>
      <c r="B4" s="347"/>
      <c r="C4" s="347"/>
    </row>
    <row r="5" spans="1:3" ht="12.75">
      <c r="A5" s="270" t="s">
        <v>16</v>
      </c>
      <c r="B5" s="271" t="s">
        <v>1</v>
      </c>
      <c r="C5" s="291" t="s">
        <v>18</v>
      </c>
    </row>
    <row r="6" spans="1:3" s="4" customFormat="1" ht="12.75">
      <c r="A6" s="246" t="s">
        <v>3</v>
      </c>
      <c r="B6" s="56" t="s">
        <v>183</v>
      </c>
      <c r="C6" s="294">
        <v>5</v>
      </c>
    </row>
    <row r="7" spans="1:3" s="4" customFormat="1" ht="12.75">
      <c r="A7" s="246"/>
      <c r="B7" s="29" t="s">
        <v>229</v>
      </c>
      <c r="C7" s="294"/>
    </row>
    <row r="8" spans="1:3" s="30" customFormat="1" ht="12.75">
      <c r="A8" s="185"/>
      <c r="B8" s="43" t="s">
        <v>184</v>
      </c>
      <c r="C8" s="295"/>
    </row>
    <row r="9" spans="1:3" s="4" customFormat="1" ht="12.75">
      <c r="A9" s="246"/>
      <c r="B9" s="43" t="s">
        <v>185</v>
      </c>
      <c r="C9" s="294"/>
    </row>
    <row r="10" spans="1:3" s="4" customFormat="1" ht="12.75">
      <c r="A10" s="246" t="s">
        <v>4</v>
      </c>
      <c r="B10" s="56" t="s">
        <v>186</v>
      </c>
      <c r="C10" s="294">
        <v>1</v>
      </c>
    </row>
    <row r="11" spans="1:3" ht="12.75">
      <c r="A11" s="176"/>
      <c r="B11" s="29" t="s">
        <v>188</v>
      </c>
      <c r="C11" s="210"/>
    </row>
    <row r="12" spans="1:3" s="4" customFormat="1" ht="12.75">
      <c r="A12" s="246" t="s">
        <v>10</v>
      </c>
      <c r="B12" s="18" t="s">
        <v>187</v>
      </c>
      <c r="C12" s="296">
        <v>1</v>
      </c>
    </row>
    <row r="13" spans="1:3" ht="12.75">
      <c r="A13" s="176"/>
      <c r="B13" s="2" t="s">
        <v>188</v>
      </c>
      <c r="C13" s="211"/>
    </row>
    <row r="14" spans="1:3" s="4" customFormat="1" ht="12.75">
      <c r="A14" s="246" t="s">
        <v>61</v>
      </c>
      <c r="B14" s="18" t="s">
        <v>189</v>
      </c>
      <c r="C14" s="296">
        <v>0</v>
      </c>
    </row>
    <row r="15" spans="1:3" ht="12.75">
      <c r="A15" s="176"/>
      <c r="B15" s="68" t="s">
        <v>190</v>
      </c>
      <c r="C15" s="211"/>
    </row>
    <row r="16" spans="1:3" ht="13.5" thickBot="1">
      <c r="A16" s="297"/>
      <c r="B16" s="275" t="s">
        <v>11</v>
      </c>
      <c r="C16" s="298">
        <f>SUM(C6:C15)</f>
        <v>7</v>
      </c>
    </row>
    <row r="17" spans="1:3" ht="12.75">
      <c r="A17" s="246" t="s">
        <v>70</v>
      </c>
      <c r="B17" s="18" t="s">
        <v>1</v>
      </c>
      <c r="C17" s="296" t="s">
        <v>18</v>
      </c>
    </row>
    <row r="18" spans="1:3" ht="12.75">
      <c r="A18" s="176" t="s">
        <v>3</v>
      </c>
      <c r="B18" s="20" t="s">
        <v>289</v>
      </c>
      <c r="C18" s="211">
        <v>12</v>
      </c>
    </row>
    <row r="19" spans="1:3" ht="13.5" thickBot="1">
      <c r="A19" s="297"/>
      <c r="B19" s="275" t="s">
        <v>11</v>
      </c>
      <c r="C19" s="298">
        <f>SUM(C18)</f>
        <v>12</v>
      </c>
    </row>
    <row r="20" spans="3:4" ht="12.75">
      <c r="C20" s="112"/>
      <c r="D20" s="112"/>
    </row>
    <row r="21" ht="12.75">
      <c r="B21" s="108"/>
    </row>
    <row r="22" spans="2:3" ht="12.75">
      <c r="B22" s="51"/>
      <c r="C22" s="30"/>
    </row>
    <row r="23" spans="2:4" ht="12.75">
      <c r="B23" s="51"/>
      <c r="C23" s="30"/>
      <c r="D23" s="30"/>
    </row>
    <row r="24" spans="2:4" ht="12.75">
      <c r="B24" s="51"/>
      <c r="C24" s="30"/>
      <c r="D24" s="30"/>
    </row>
    <row r="25" spans="2:4" ht="12.75">
      <c r="B25" s="51"/>
      <c r="C25" s="30"/>
      <c r="D25" s="30"/>
    </row>
    <row r="26" spans="2:4" ht="12.75">
      <c r="B26" s="51"/>
      <c r="C26" s="30"/>
      <c r="D26" s="30"/>
    </row>
    <row r="27" ht="12.75">
      <c r="B27" s="51"/>
    </row>
    <row r="28" spans="2:4" ht="12.75">
      <c r="B28" s="10"/>
      <c r="C28" s="5"/>
      <c r="D28" s="5"/>
    </row>
    <row r="30" ht="12.75">
      <c r="B30" s="51"/>
    </row>
    <row r="31" ht="12.75">
      <c r="B31" s="51"/>
    </row>
    <row r="32" ht="12.75">
      <c r="B32" s="57"/>
    </row>
    <row r="33" ht="12.75">
      <c r="B33" s="51"/>
    </row>
    <row r="34" ht="12.75">
      <c r="B34" s="51"/>
    </row>
    <row r="35" ht="12.75">
      <c r="B35" s="51"/>
    </row>
  </sheetData>
  <sheetProtection/>
  <mergeCells count="2">
    <mergeCell ref="A2:B2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2" sqref="A2:B2"/>
    </sheetView>
  </sheetViews>
  <sheetFormatPr defaultColWidth="9.140625" defaultRowHeight="12.75"/>
  <cols>
    <col min="2" max="2" width="35.28125" style="0" customWidth="1"/>
  </cols>
  <sheetData>
    <row r="1" spans="1:2" ht="12.75">
      <c r="A1" s="4" t="s">
        <v>306</v>
      </c>
      <c r="B1" s="114"/>
    </row>
    <row r="2" spans="1:2" ht="12.75">
      <c r="A2" s="338" t="s">
        <v>524</v>
      </c>
      <c r="B2" s="338"/>
    </row>
    <row r="3" ht="12.75">
      <c r="A3" s="4" t="s">
        <v>509</v>
      </c>
    </row>
    <row r="4" spans="1:5" ht="12.75">
      <c r="A4" s="339" t="s">
        <v>74</v>
      </c>
      <c r="B4" s="339"/>
      <c r="C4" s="339"/>
      <c r="D4" s="339"/>
      <c r="E4" s="339"/>
    </row>
    <row r="5" ht="13.5" thickBot="1">
      <c r="E5" s="52" t="s">
        <v>327</v>
      </c>
    </row>
    <row r="6" spans="1:5" ht="12.75">
      <c r="A6" s="175" t="s">
        <v>72</v>
      </c>
      <c r="B6" s="267" t="s">
        <v>1</v>
      </c>
      <c r="C6" s="267" t="s">
        <v>37</v>
      </c>
      <c r="D6" s="267" t="s">
        <v>73</v>
      </c>
      <c r="E6" s="213" t="s">
        <v>28</v>
      </c>
    </row>
    <row r="7" spans="1:5" ht="12.75">
      <c r="A7" s="176"/>
      <c r="B7" s="18" t="s">
        <v>57</v>
      </c>
      <c r="C7" s="2"/>
      <c r="D7" s="2"/>
      <c r="E7" s="211">
        <v>0</v>
      </c>
    </row>
    <row r="8" spans="1:5" ht="12.75">
      <c r="A8" s="176" t="s">
        <v>3</v>
      </c>
      <c r="B8" s="2"/>
      <c r="C8" s="2"/>
      <c r="D8" s="2"/>
      <c r="E8" s="211"/>
    </row>
    <row r="9" spans="1:5" ht="13.5" thickBot="1">
      <c r="A9" s="297"/>
      <c r="B9" s="299" t="s">
        <v>43</v>
      </c>
      <c r="C9" s="299"/>
      <c r="D9" s="299"/>
      <c r="E9" s="212"/>
    </row>
    <row r="10" ht="13.5" thickBot="1"/>
    <row r="11" spans="1:5" ht="12.75">
      <c r="A11" s="175"/>
      <c r="B11" s="271" t="s">
        <v>63</v>
      </c>
      <c r="C11" s="267"/>
      <c r="D11" s="267"/>
      <c r="E11" s="213">
        <v>0</v>
      </c>
    </row>
    <row r="12" spans="1:5" ht="12.75">
      <c r="A12" s="176" t="s">
        <v>46</v>
      </c>
      <c r="B12" s="2"/>
      <c r="C12" s="2"/>
      <c r="D12" s="2"/>
      <c r="E12" s="211"/>
    </row>
    <row r="13" spans="1:5" ht="13.5" thickBot="1">
      <c r="A13" s="297"/>
      <c r="B13" s="299" t="s">
        <v>7</v>
      </c>
      <c r="C13" s="299"/>
      <c r="D13" s="299"/>
      <c r="E13" s="212">
        <v>0</v>
      </c>
    </row>
  </sheetData>
  <sheetProtection/>
  <mergeCells count="2">
    <mergeCell ref="A4:E4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2" sqref="A2:B2"/>
    </sheetView>
  </sheetViews>
  <sheetFormatPr defaultColWidth="9.140625" defaultRowHeight="12.75"/>
  <cols>
    <col min="2" max="2" width="32.421875" style="0" customWidth="1"/>
    <col min="3" max="3" width="25.7109375" style="0" customWidth="1"/>
    <col min="4" max="4" width="9.28125" style="0" bestFit="1" customWidth="1"/>
  </cols>
  <sheetData>
    <row r="1" spans="1:3" ht="12.75">
      <c r="A1" s="4" t="s">
        <v>306</v>
      </c>
      <c r="C1" s="114"/>
    </row>
    <row r="2" spans="1:3" ht="12.75">
      <c r="A2" s="339" t="s">
        <v>524</v>
      </c>
      <c r="B2" s="339"/>
      <c r="C2" s="235"/>
    </row>
    <row r="3" ht="12.75">
      <c r="A3" s="4" t="s">
        <v>510</v>
      </c>
    </row>
    <row r="5" spans="2:4" ht="13.5" thickBot="1">
      <c r="B5" s="339" t="s">
        <v>511</v>
      </c>
      <c r="C5" s="339"/>
      <c r="D5" s="339"/>
    </row>
    <row r="6" spans="1:4" ht="12.75">
      <c r="A6" s="169" t="s">
        <v>513</v>
      </c>
      <c r="B6" s="267"/>
      <c r="C6" s="267" t="s">
        <v>469</v>
      </c>
      <c r="D6" s="213" t="s">
        <v>470</v>
      </c>
    </row>
    <row r="7" spans="1:4" ht="12.75">
      <c r="A7" s="176">
        <v>1</v>
      </c>
      <c r="B7" s="20" t="s">
        <v>512</v>
      </c>
      <c r="C7" s="142">
        <v>10897390</v>
      </c>
      <c r="D7" s="177">
        <v>8070872</v>
      </c>
    </row>
    <row r="8" spans="1:4" ht="12.75">
      <c r="A8" s="176">
        <v>2</v>
      </c>
      <c r="B8" s="20" t="s">
        <v>514</v>
      </c>
      <c r="C8" s="2"/>
      <c r="D8" s="211"/>
    </row>
    <row r="9" spans="1:4" ht="13.5" thickBot="1">
      <c r="A9" s="297"/>
      <c r="B9" s="300" t="s">
        <v>7</v>
      </c>
      <c r="C9" s="301">
        <f>SUM(C7:C8)</f>
        <v>10897390</v>
      </c>
      <c r="D9" s="302">
        <f>SUM(D7:D8)</f>
        <v>8070872</v>
      </c>
    </row>
  </sheetData>
  <sheetProtection/>
  <mergeCells count="2">
    <mergeCell ref="B5:D5"/>
    <mergeCell ref="A2:B2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57.28125" style="0" bestFit="1" customWidth="1"/>
  </cols>
  <sheetData>
    <row r="1" ht="12.75">
      <c r="A1" s="4" t="s">
        <v>306</v>
      </c>
    </row>
    <row r="2" spans="1:2" ht="12.75">
      <c r="A2" s="338" t="s">
        <v>523</v>
      </c>
      <c r="B2" s="338"/>
    </row>
    <row r="3" ht="12.75">
      <c r="A3" s="4" t="s">
        <v>471</v>
      </c>
    </row>
    <row r="4" spans="1:2" ht="29.25" customHeight="1" thickBot="1">
      <c r="A4" s="348" t="s">
        <v>515</v>
      </c>
      <c r="B4" s="348"/>
    </row>
    <row r="5" spans="1:2" ht="13.5" thickBot="1">
      <c r="A5" s="207" t="s">
        <v>472</v>
      </c>
      <c r="B5" s="70">
        <v>2016</v>
      </c>
    </row>
    <row r="6" spans="1:2" ht="12.75">
      <c r="A6" s="219" t="s">
        <v>473</v>
      </c>
      <c r="B6" s="224">
        <v>8459338</v>
      </c>
    </row>
    <row r="7" spans="1:2" ht="26.25" customHeight="1">
      <c r="A7" s="228" t="s">
        <v>474</v>
      </c>
      <c r="B7" s="225"/>
    </row>
    <row r="8" spans="1:2" ht="12.75">
      <c r="A8" s="220" t="s">
        <v>475</v>
      </c>
      <c r="B8" s="225">
        <v>83168</v>
      </c>
    </row>
    <row r="9" spans="1:2" ht="27.75" customHeight="1">
      <c r="A9" s="228" t="s">
        <v>476</v>
      </c>
      <c r="B9" s="225"/>
    </row>
    <row r="10" spans="1:2" ht="12.75">
      <c r="A10" s="220" t="s">
        <v>208</v>
      </c>
      <c r="B10" s="225">
        <v>230547</v>
      </c>
    </row>
    <row r="11" spans="1:2" ht="13.5" thickBot="1">
      <c r="A11" s="229" t="s">
        <v>477</v>
      </c>
      <c r="B11" s="226"/>
    </row>
    <row r="12" spans="1:2" ht="13.5" thickBot="1">
      <c r="A12" s="70" t="s">
        <v>11</v>
      </c>
      <c r="B12" s="227">
        <f>SUM(B6:B11)</f>
        <v>8773053</v>
      </c>
    </row>
    <row r="13" ht="13.5" thickBot="1"/>
    <row r="14" spans="1:2" ht="13.5" thickBot="1">
      <c r="A14" s="70" t="s">
        <v>210</v>
      </c>
      <c r="B14" s="71">
        <v>2016</v>
      </c>
    </row>
    <row r="15" spans="1:2" ht="12.75">
      <c r="A15" s="219" t="s">
        <v>478</v>
      </c>
      <c r="B15" s="216"/>
    </row>
    <row r="16" spans="1:2" ht="12.75">
      <c r="A16" s="220" t="s">
        <v>479</v>
      </c>
      <c r="B16" s="217"/>
    </row>
    <row r="17" spans="1:2" ht="12.75">
      <c r="A17" s="221" t="s">
        <v>480</v>
      </c>
      <c r="B17" s="217"/>
    </row>
    <row r="18" spans="1:2" ht="12.75">
      <c r="A18" s="221" t="s">
        <v>481</v>
      </c>
      <c r="B18" s="217"/>
    </row>
    <row r="19" spans="1:2" ht="12.75">
      <c r="A19" s="221" t="s">
        <v>482</v>
      </c>
      <c r="B19" s="217"/>
    </row>
    <row r="20" spans="1:2" ht="26.25" customHeight="1">
      <c r="A20" s="222" t="s">
        <v>483</v>
      </c>
      <c r="B20" s="217"/>
    </row>
    <row r="21" spans="1:2" ht="24.75" customHeight="1">
      <c r="A21" s="222" t="s">
        <v>484</v>
      </c>
      <c r="B21" s="217"/>
    </row>
    <row r="22" spans="1:2" ht="41.25" customHeight="1" thickBot="1">
      <c r="A22" s="223" t="s">
        <v>485</v>
      </c>
      <c r="B22" s="218"/>
    </row>
    <row r="23" spans="1:2" ht="13.5" thickBot="1">
      <c r="A23" s="230" t="s">
        <v>7</v>
      </c>
      <c r="B23" s="208"/>
    </row>
  </sheetData>
  <sheetProtection/>
  <mergeCells count="2">
    <mergeCell ref="A2:B2"/>
    <mergeCell ref="A4:B4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3.140625" style="0" customWidth="1"/>
  </cols>
  <sheetData>
    <row r="1" ht="12.75">
      <c r="A1" s="4" t="s">
        <v>306</v>
      </c>
    </row>
    <row r="2" spans="1:2" ht="12.75">
      <c r="A2" s="338" t="s">
        <v>524</v>
      </c>
      <c r="B2" s="338"/>
    </row>
    <row r="3" ht="12.75">
      <c r="A3" s="4" t="s">
        <v>516</v>
      </c>
    </row>
    <row r="4" spans="1:6" ht="12.75">
      <c r="A4" s="349" t="s">
        <v>71</v>
      </c>
      <c r="B4" s="349"/>
      <c r="C4" s="349"/>
      <c r="D4" s="349"/>
      <c r="E4" s="349"/>
      <c r="F4" s="349"/>
    </row>
    <row r="5" spans="1:6" ht="13.5" thickBot="1">
      <c r="A5" s="4"/>
      <c r="F5" s="30" t="s">
        <v>327</v>
      </c>
    </row>
    <row r="6" spans="1:6" ht="12.75">
      <c r="A6" s="270" t="s">
        <v>49</v>
      </c>
      <c r="B6" s="271"/>
      <c r="C6" s="271"/>
      <c r="D6" s="271" t="s">
        <v>48</v>
      </c>
      <c r="E6" s="271"/>
      <c r="F6" s="272"/>
    </row>
    <row r="7" spans="1:6" ht="12.75">
      <c r="A7" s="176"/>
      <c r="B7" s="2">
        <v>2016</v>
      </c>
      <c r="C7" s="2">
        <v>2017</v>
      </c>
      <c r="D7" s="2">
        <v>2018</v>
      </c>
      <c r="E7" s="2">
        <v>2019</v>
      </c>
      <c r="F7" s="211">
        <v>2020</v>
      </c>
    </row>
    <row r="8" spans="1:6" ht="12.75">
      <c r="A8" s="176" t="s">
        <v>32</v>
      </c>
      <c r="B8" s="2">
        <v>0</v>
      </c>
      <c r="C8" s="2">
        <v>0</v>
      </c>
      <c r="D8" s="2">
        <v>0</v>
      </c>
      <c r="E8" s="2">
        <v>0</v>
      </c>
      <c r="F8" s="78">
        <v>0</v>
      </c>
    </row>
    <row r="9" spans="1:6" ht="25.5">
      <c r="A9" s="303" t="s">
        <v>33</v>
      </c>
      <c r="B9" s="2">
        <v>0</v>
      </c>
      <c r="C9" s="2">
        <v>0</v>
      </c>
      <c r="D9" s="2">
        <v>0</v>
      </c>
      <c r="E9" s="2">
        <v>0</v>
      </c>
      <c r="F9" s="78">
        <v>0</v>
      </c>
    </row>
    <row r="10" spans="1:6" ht="25.5">
      <c r="A10" s="303" t="s">
        <v>34</v>
      </c>
      <c r="B10" s="2">
        <v>0</v>
      </c>
      <c r="C10" s="2">
        <v>0</v>
      </c>
      <c r="D10" s="2">
        <v>0</v>
      </c>
      <c r="E10" s="2">
        <v>0</v>
      </c>
      <c r="F10" s="78">
        <v>0</v>
      </c>
    </row>
    <row r="11" spans="1:6" ht="12.75">
      <c r="A11" s="176" t="s">
        <v>191</v>
      </c>
      <c r="B11" s="2">
        <v>0</v>
      </c>
      <c r="C11" s="2">
        <v>0</v>
      </c>
      <c r="D11" s="2">
        <v>0</v>
      </c>
      <c r="E11" s="2">
        <v>0</v>
      </c>
      <c r="F11" s="78">
        <v>0</v>
      </c>
    </row>
    <row r="12" spans="1:6" ht="12.75">
      <c r="A12" s="176" t="s">
        <v>35</v>
      </c>
      <c r="B12" s="2">
        <v>0</v>
      </c>
      <c r="C12" s="2">
        <v>0</v>
      </c>
      <c r="D12" s="2">
        <v>0</v>
      </c>
      <c r="E12" s="2">
        <v>0</v>
      </c>
      <c r="F12" s="78">
        <v>0</v>
      </c>
    </row>
    <row r="13" spans="1:6" ht="12.75">
      <c r="A13" s="176" t="s">
        <v>36</v>
      </c>
      <c r="B13" s="2">
        <v>0</v>
      </c>
      <c r="C13" s="2">
        <v>0</v>
      </c>
      <c r="D13" s="2">
        <v>0</v>
      </c>
      <c r="E13" s="2">
        <v>0</v>
      </c>
      <c r="F13" s="78">
        <v>0</v>
      </c>
    </row>
    <row r="14" spans="1:6" ht="12.75">
      <c r="A14" s="176"/>
      <c r="B14" s="2"/>
      <c r="C14" s="2"/>
      <c r="D14" s="2"/>
      <c r="E14" s="2"/>
      <c r="F14" s="211"/>
    </row>
    <row r="15" spans="1:6" ht="13.5" thickBot="1">
      <c r="A15" s="297" t="s">
        <v>43</v>
      </c>
      <c r="B15" s="299">
        <f>SUM(B10:B13)</f>
        <v>0</v>
      </c>
      <c r="C15" s="299">
        <f>SUM(C10:C13)</f>
        <v>0</v>
      </c>
      <c r="D15" s="299">
        <f>SUM(D10:D13)</f>
        <v>0</v>
      </c>
      <c r="E15" s="299">
        <f>SUM(E10:E13)</f>
        <v>0</v>
      </c>
      <c r="F15" s="212">
        <v>0</v>
      </c>
    </row>
  </sheetData>
  <sheetProtection/>
  <mergeCells count="2">
    <mergeCell ref="A2:B2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1.8515625" style="0" customWidth="1"/>
    <col min="3" max="3" width="8.28125" style="0" customWidth="1"/>
    <col min="4" max="4" width="8.57421875" style="0" customWidth="1"/>
    <col min="5" max="5" width="7.7109375" style="0" customWidth="1"/>
    <col min="6" max="6" width="8.57421875" style="0" customWidth="1"/>
    <col min="7" max="7" width="8.28125" style="0" customWidth="1"/>
    <col min="8" max="9" width="8.421875" style="0" customWidth="1"/>
    <col min="10" max="10" width="9.140625" style="0" customWidth="1"/>
    <col min="11" max="11" width="8.140625" style="0" customWidth="1"/>
    <col min="12" max="12" width="8.7109375" style="0" customWidth="1"/>
    <col min="13" max="13" width="7.8515625" style="0" customWidth="1"/>
    <col min="14" max="14" width="8.00390625" style="0" customWidth="1"/>
  </cols>
  <sheetData>
    <row r="2" spans="1:14" ht="12.75">
      <c r="A2" s="30"/>
      <c r="B2" s="351" t="s">
        <v>241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</row>
    <row r="3" ht="12.75">
      <c r="A3" s="30" t="s">
        <v>306</v>
      </c>
    </row>
    <row r="4" spans="1:14" ht="12.75">
      <c r="A4" s="350" t="s">
        <v>370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</row>
    <row r="6" ht="12.75">
      <c r="N6" s="30" t="s">
        <v>327</v>
      </c>
    </row>
    <row r="7" spans="1:14" ht="12.75">
      <c r="A7" s="18" t="s">
        <v>1</v>
      </c>
      <c r="B7" s="18" t="s">
        <v>28</v>
      </c>
      <c r="C7" s="18" t="s">
        <v>136</v>
      </c>
      <c r="D7" s="18" t="s">
        <v>137</v>
      </c>
      <c r="E7" s="18" t="s">
        <v>138</v>
      </c>
      <c r="F7" s="18" t="s">
        <v>139</v>
      </c>
      <c r="G7" s="18" t="s">
        <v>140</v>
      </c>
      <c r="H7" s="18" t="s">
        <v>141</v>
      </c>
      <c r="I7" s="18" t="s">
        <v>142</v>
      </c>
      <c r="J7" s="18" t="s">
        <v>143</v>
      </c>
      <c r="K7" s="18" t="s">
        <v>144</v>
      </c>
      <c r="L7" s="18" t="s">
        <v>145</v>
      </c>
      <c r="M7" s="18" t="s">
        <v>146</v>
      </c>
      <c r="N7" s="18" t="s">
        <v>147</v>
      </c>
    </row>
    <row r="8" spans="1:15" ht="12.75">
      <c r="A8" s="18" t="s">
        <v>57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31"/>
      <c r="O8" s="111"/>
    </row>
    <row r="9" spans="1:15" ht="12.75">
      <c r="A9" s="2" t="s">
        <v>2</v>
      </c>
      <c r="B9" s="2">
        <v>330000</v>
      </c>
      <c r="C9" s="2"/>
      <c r="D9" s="2"/>
      <c r="E9" s="2"/>
      <c r="F9" s="2">
        <v>30000</v>
      </c>
      <c r="G9" s="2">
        <v>100000</v>
      </c>
      <c r="H9" s="2">
        <v>100000</v>
      </c>
      <c r="I9" s="2">
        <v>100000</v>
      </c>
      <c r="J9" s="2"/>
      <c r="K9" s="2"/>
      <c r="L9" s="2"/>
      <c r="M9" s="2"/>
      <c r="N9" s="131"/>
      <c r="O9" s="111"/>
    </row>
    <row r="10" spans="1:15" ht="12.75">
      <c r="A10" s="2" t="s">
        <v>237</v>
      </c>
      <c r="B10" s="2">
        <v>5798649</v>
      </c>
      <c r="C10" s="2">
        <v>10000</v>
      </c>
      <c r="D10" s="2">
        <v>10000</v>
      </c>
      <c r="E10" s="2">
        <v>2000000</v>
      </c>
      <c r="F10" s="2">
        <v>874000</v>
      </c>
      <c r="G10" s="2">
        <v>10000</v>
      </c>
      <c r="H10" s="2"/>
      <c r="I10" s="2"/>
      <c r="J10" s="2">
        <v>10000</v>
      </c>
      <c r="K10" s="2">
        <v>2000000</v>
      </c>
      <c r="L10" s="2">
        <v>874649</v>
      </c>
      <c r="M10" s="2">
        <v>10000</v>
      </c>
      <c r="N10" s="131"/>
      <c r="O10" s="111"/>
    </row>
    <row r="11" spans="1:15" ht="15" customHeight="1">
      <c r="A11" s="99" t="s">
        <v>290</v>
      </c>
      <c r="B11" s="2">
        <v>40028351</v>
      </c>
      <c r="C11" s="2">
        <v>1659112</v>
      </c>
      <c r="D11" s="2">
        <v>1659112</v>
      </c>
      <c r="E11" s="2">
        <v>1659112</v>
      </c>
      <c r="F11" s="2">
        <v>4178112</v>
      </c>
      <c r="G11" s="2">
        <v>4173112</v>
      </c>
      <c r="H11" s="2">
        <v>4173112</v>
      </c>
      <c r="I11" s="2">
        <v>4173112</v>
      </c>
      <c r="J11" s="2">
        <v>4173112</v>
      </c>
      <c r="K11" s="2">
        <v>4173112</v>
      </c>
      <c r="L11" s="2">
        <v>4173112</v>
      </c>
      <c r="M11" s="2">
        <v>4175112</v>
      </c>
      <c r="N11" s="131">
        <v>1659119</v>
      </c>
      <c r="O11" s="111"/>
    </row>
    <row r="12" spans="1:15" ht="12.75">
      <c r="A12" s="20" t="s">
        <v>200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31"/>
      <c r="O12" s="111"/>
    </row>
    <row r="13" spans="1:15" ht="12.75">
      <c r="A13" s="20" t="s">
        <v>107</v>
      </c>
      <c r="B13" s="2">
        <v>200000</v>
      </c>
      <c r="C13" s="2">
        <v>17000</v>
      </c>
      <c r="D13" s="2">
        <v>17000</v>
      </c>
      <c r="E13" s="2">
        <v>17000</v>
      </c>
      <c r="F13" s="2">
        <v>16000</v>
      </c>
      <c r="G13" s="2">
        <v>16000</v>
      </c>
      <c r="H13" s="2">
        <v>17000</v>
      </c>
      <c r="I13" s="2">
        <v>17000</v>
      </c>
      <c r="J13" s="2">
        <v>17000</v>
      </c>
      <c r="K13" s="2">
        <v>17000</v>
      </c>
      <c r="L13" s="2">
        <v>17000</v>
      </c>
      <c r="M13" s="2">
        <v>16000</v>
      </c>
      <c r="N13" s="131">
        <v>16000</v>
      </c>
      <c r="O13" s="111"/>
    </row>
    <row r="14" spans="1:15" ht="12.75">
      <c r="A14" s="2" t="s">
        <v>148</v>
      </c>
      <c r="B14" s="2">
        <v>8901000</v>
      </c>
      <c r="C14" s="2">
        <v>2500000</v>
      </c>
      <c r="D14" s="2">
        <v>1000000</v>
      </c>
      <c r="E14" s="2">
        <v>2500000</v>
      </c>
      <c r="F14" s="2"/>
      <c r="G14" s="2">
        <v>2901000</v>
      </c>
      <c r="H14" s="2"/>
      <c r="I14" s="2"/>
      <c r="J14" s="2"/>
      <c r="K14" s="2"/>
      <c r="L14" s="2"/>
      <c r="M14" s="2"/>
      <c r="N14" s="131"/>
      <c r="O14" s="111"/>
    </row>
    <row r="15" spans="1:15" ht="12.75">
      <c r="A15" s="20" t="s">
        <v>293</v>
      </c>
      <c r="B15" s="2">
        <v>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31"/>
      <c r="O15" s="111"/>
    </row>
    <row r="16" spans="1:15" ht="12.75">
      <c r="A16" s="18" t="s">
        <v>149</v>
      </c>
      <c r="B16" s="18">
        <f aca="true" t="shared" si="0" ref="B16:N16">SUM(B9:B15)</f>
        <v>55258000</v>
      </c>
      <c r="C16" s="18">
        <f t="shared" si="0"/>
        <v>4186112</v>
      </c>
      <c r="D16" s="18">
        <f t="shared" si="0"/>
        <v>2686112</v>
      </c>
      <c r="E16" s="18">
        <f t="shared" si="0"/>
        <v>6176112</v>
      </c>
      <c r="F16" s="18">
        <f t="shared" si="0"/>
        <v>5098112</v>
      </c>
      <c r="G16" s="18">
        <f t="shared" si="0"/>
        <v>7200112</v>
      </c>
      <c r="H16" s="18">
        <f t="shared" si="0"/>
        <v>4290112</v>
      </c>
      <c r="I16" s="18">
        <f t="shared" si="0"/>
        <v>4290112</v>
      </c>
      <c r="J16" s="18">
        <f t="shared" si="0"/>
        <v>4200112</v>
      </c>
      <c r="K16" s="18">
        <f t="shared" si="0"/>
        <v>6190112</v>
      </c>
      <c r="L16" s="18">
        <f t="shared" si="0"/>
        <v>5064761</v>
      </c>
      <c r="M16" s="18">
        <f t="shared" si="0"/>
        <v>4201112</v>
      </c>
      <c r="N16" s="28">
        <f t="shared" si="0"/>
        <v>1675119</v>
      </c>
      <c r="O16" s="111"/>
    </row>
    <row r="17" spans="1:15" ht="12.75">
      <c r="A17" s="18" t="s">
        <v>150</v>
      </c>
      <c r="B17" s="18">
        <v>950000</v>
      </c>
      <c r="C17" s="18"/>
      <c r="D17" s="18"/>
      <c r="E17" s="18">
        <v>200000</v>
      </c>
      <c r="F17" s="18">
        <v>75000</v>
      </c>
      <c r="G17" s="18"/>
      <c r="H17" s="18"/>
      <c r="I17" s="18"/>
      <c r="J17" s="18"/>
      <c r="K17" s="18">
        <v>200000</v>
      </c>
      <c r="L17" s="18">
        <v>75000</v>
      </c>
      <c r="M17" s="18"/>
      <c r="N17" s="28">
        <v>400000</v>
      </c>
      <c r="O17" s="111"/>
    </row>
    <row r="18" spans="1:15" ht="12.75">
      <c r="A18" s="18" t="s">
        <v>86</v>
      </c>
      <c r="B18" s="18">
        <f aca="true" t="shared" si="1" ref="B18:N18">SUM(B16:B17)</f>
        <v>56208000</v>
      </c>
      <c r="C18" s="18">
        <f t="shared" si="1"/>
        <v>4186112</v>
      </c>
      <c r="D18" s="18">
        <f t="shared" si="1"/>
        <v>2686112</v>
      </c>
      <c r="E18" s="18">
        <f t="shared" si="1"/>
        <v>6376112</v>
      </c>
      <c r="F18" s="18">
        <f t="shared" si="1"/>
        <v>5173112</v>
      </c>
      <c r="G18" s="18">
        <f t="shared" si="1"/>
        <v>7200112</v>
      </c>
      <c r="H18" s="18">
        <f t="shared" si="1"/>
        <v>4290112</v>
      </c>
      <c r="I18" s="18">
        <f t="shared" si="1"/>
        <v>4290112</v>
      </c>
      <c r="J18" s="18">
        <f t="shared" si="1"/>
        <v>4200112</v>
      </c>
      <c r="K18" s="18">
        <f t="shared" si="1"/>
        <v>6390112</v>
      </c>
      <c r="L18" s="18">
        <f t="shared" si="1"/>
        <v>5139761</v>
      </c>
      <c r="M18" s="18">
        <f t="shared" si="1"/>
        <v>4201112</v>
      </c>
      <c r="N18" s="28">
        <f t="shared" si="1"/>
        <v>2075119</v>
      </c>
      <c r="O18" s="111"/>
    </row>
    <row r="19" spans="1:14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2.75">
      <c r="A20" s="18" t="s">
        <v>152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2" t="s">
        <v>13</v>
      </c>
      <c r="B21" s="2">
        <v>18612000</v>
      </c>
      <c r="C21" s="2">
        <v>397500</v>
      </c>
      <c r="D21" s="2">
        <v>397500</v>
      </c>
      <c r="E21" s="2">
        <v>397500</v>
      </c>
      <c r="F21" s="2">
        <v>2127500</v>
      </c>
      <c r="G21" s="2">
        <v>2127500</v>
      </c>
      <c r="H21" s="2">
        <v>2127500</v>
      </c>
      <c r="I21" s="2">
        <v>2142500</v>
      </c>
      <c r="J21" s="2">
        <v>2142500</v>
      </c>
      <c r="K21" s="2">
        <v>2127500</v>
      </c>
      <c r="L21" s="2">
        <v>2127500</v>
      </c>
      <c r="M21" s="2">
        <v>2099500</v>
      </c>
      <c r="N21" s="2">
        <v>397500</v>
      </c>
    </row>
    <row r="22" spans="1:14" ht="12.75">
      <c r="A22" s="2" t="s">
        <v>153</v>
      </c>
      <c r="B22" s="2">
        <v>3010000</v>
      </c>
      <c r="C22" s="2">
        <v>102000</v>
      </c>
      <c r="D22" s="2">
        <v>102000</v>
      </c>
      <c r="E22" s="2">
        <v>102000</v>
      </c>
      <c r="F22" s="2">
        <v>332000</v>
      </c>
      <c r="G22" s="2">
        <v>332000</v>
      </c>
      <c r="H22" s="2">
        <v>332000</v>
      </c>
      <c r="I22" s="2">
        <v>332000</v>
      </c>
      <c r="J22" s="2">
        <v>332000</v>
      </c>
      <c r="K22" s="2">
        <v>332000</v>
      </c>
      <c r="L22" s="2">
        <v>310000</v>
      </c>
      <c r="M22" s="2">
        <v>300000</v>
      </c>
      <c r="N22" s="2">
        <v>102000</v>
      </c>
    </row>
    <row r="23" spans="1:14" ht="12.75">
      <c r="A23" s="2" t="s">
        <v>160</v>
      </c>
      <c r="B23" s="2">
        <v>14392000</v>
      </c>
      <c r="C23" s="2">
        <v>500000</v>
      </c>
      <c r="D23" s="2">
        <v>500000</v>
      </c>
      <c r="E23" s="2">
        <v>1500000</v>
      </c>
      <c r="F23" s="2">
        <v>2500000</v>
      </c>
      <c r="G23" s="2">
        <v>500000</v>
      </c>
      <c r="H23" s="2">
        <v>500000</v>
      </c>
      <c r="I23" s="2">
        <v>560000</v>
      </c>
      <c r="J23" s="2">
        <v>2500000</v>
      </c>
      <c r="K23" s="2">
        <v>570000</v>
      </c>
      <c r="L23" s="2">
        <v>1992000</v>
      </c>
      <c r="M23" s="2">
        <v>570000</v>
      </c>
      <c r="N23" s="2">
        <v>2200000</v>
      </c>
    </row>
    <row r="24" spans="1:14" ht="12.75">
      <c r="A24" s="2" t="s">
        <v>154</v>
      </c>
      <c r="B24" s="2">
        <v>2029000</v>
      </c>
      <c r="C24" s="2">
        <v>156000</v>
      </c>
      <c r="D24" s="2">
        <v>156000</v>
      </c>
      <c r="E24" s="2">
        <v>256000</v>
      </c>
      <c r="F24" s="2">
        <v>213000</v>
      </c>
      <c r="G24" s="2">
        <v>156000</v>
      </c>
      <c r="H24" s="2">
        <v>156000</v>
      </c>
      <c r="I24" s="2">
        <v>156000</v>
      </c>
      <c r="J24" s="2">
        <v>156000</v>
      </c>
      <c r="K24" s="2">
        <v>156000</v>
      </c>
      <c r="L24" s="2">
        <v>156000</v>
      </c>
      <c r="M24" s="2">
        <v>156000</v>
      </c>
      <c r="N24" s="2">
        <v>156000</v>
      </c>
    </row>
    <row r="25" spans="1:14" ht="12.75">
      <c r="A25" s="2" t="s">
        <v>155</v>
      </c>
      <c r="B25" s="2">
        <v>4575000</v>
      </c>
      <c r="C25" s="2">
        <v>150000</v>
      </c>
      <c r="D25" s="2">
        <v>150000</v>
      </c>
      <c r="E25" s="2">
        <v>150000</v>
      </c>
      <c r="F25" s="2">
        <v>300000</v>
      </c>
      <c r="G25" s="2">
        <v>150000</v>
      </c>
      <c r="H25" s="2">
        <v>300000</v>
      </c>
      <c r="I25" s="2">
        <v>300000</v>
      </c>
      <c r="J25" s="2">
        <v>700000</v>
      </c>
      <c r="K25" s="2">
        <v>700000</v>
      </c>
      <c r="L25" s="2">
        <v>600000</v>
      </c>
      <c r="M25" s="2">
        <v>500000</v>
      </c>
      <c r="N25" s="2">
        <v>575000</v>
      </c>
    </row>
    <row r="26" spans="1:14" ht="12.75">
      <c r="A26" s="2" t="s">
        <v>20</v>
      </c>
      <c r="B26" s="2">
        <v>10897390</v>
      </c>
      <c r="C26" s="2"/>
      <c r="D26" s="2"/>
      <c r="E26" s="2"/>
      <c r="F26" s="2"/>
      <c r="G26" s="2"/>
      <c r="H26" s="2"/>
      <c r="I26" s="2"/>
      <c r="J26" s="2">
        <v>5600000</v>
      </c>
      <c r="K26" s="2"/>
      <c r="L26" s="2">
        <v>5297390</v>
      </c>
      <c r="M26" s="2"/>
      <c r="N26" s="2"/>
    </row>
    <row r="27" spans="1:14" ht="12.75">
      <c r="A27" s="20" t="s">
        <v>291</v>
      </c>
      <c r="B27" s="2">
        <v>300000</v>
      </c>
      <c r="C27" s="2"/>
      <c r="D27" s="2"/>
      <c r="E27" s="2">
        <v>100000</v>
      </c>
      <c r="F27" s="2"/>
      <c r="G27" s="2"/>
      <c r="H27" s="2">
        <v>100000</v>
      </c>
      <c r="I27" s="2"/>
      <c r="J27" s="2"/>
      <c r="K27" s="2"/>
      <c r="L27" s="2"/>
      <c r="M27" s="2">
        <v>100000</v>
      </c>
      <c r="N27" s="2"/>
    </row>
    <row r="28" spans="1:14" ht="12.75">
      <c r="A28" s="20" t="s">
        <v>296</v>
      </c>
      <c r="B28" s="2">
        <v>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0" t="s">
        <v>369</v>
      </c>
      <c r="B29" s="2">
        <v>751610</v>
      </c>
      <c r="C29" s="2"/>
      <c r="D29" s="2"/>
      <c r="E29" s="2">
        <v>751610</v>
      </c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18" t="s">
        <v>156</v>
      </c>
      <c r="B30" s="18">
        <f aca="true" t="shared" si="2" ref="B30:N30">SUM(B21:B29)</f>
        <v>54567000</v>
      </c>
      <c r="C30" s="18">
        <f t="shared" si="2"/>
        <v>1305500</v>
      </c>
      <c r="D30" s="18">
        <f t="shared" si="2"/>
        <v>1305500</v>
      </c>
      <c r="E30" s="18">
        <f t="shared" si="2"/>
        <v>3257110</v>
      </c>
      <c r="F30" s="18">
        <f t="shared" si="2"/>
        <v>5472500</v>
      </c>
      <c r="G30" s="18">
        <f t="shared" si="2"/>
        <v>3265500</v>
      </c>
      <c r="H30" s="18">
        <f t="shared" si="2"/>
        <v>3515500</v>
      </c>
      <c r="I30" s="18">
        <f t="shared" si="2"/>
        <v>3490500</v>
      </c>
      <c r="J30" s="18">
        <f t="shared" si="2"/>
        <v>11430500</v>
      </c>
      <c r="K30" s="18">
        <f t="shared" si="2"/>
        <v>3885500</v>
      </c>
      <c r="L30" s="18">
        <f t="shared" si="2"/>
        <v>10482890</v>
      </c>
      <c r="M30" s="18">
        <f t="shared" si="2"/>
        <v>3725500</v>
      </c>
      <c r="N30" s="18">
        <f t="shared" si="2"/>
        <v>3430500</v>
      </c>
    </row>
    <row r="31" spans="1:14" ht="12.75">
      <c r="A31" s="2" t="s">
        <v>21</v>
      </c>
      <c r="B31" s="2">
        <v>1297000</v>
      </c>
      <c r="C31" s="2"/>
      <c r="D31" s="2"/>
      <c r="E31" s="2"/>
      <c r="F31" s="2">
        <v>1297000</v>
      </c>
      <c r="G31" s="2"/>
      <c r="H31" s="2"/>
      <c r="I31" s="2"/>
      <c r="J31" s="2"/>
      <c r="K31" s="2"/>
      <c r="L31" s="2"/>
      <c r="M31" s="2"/>
      <c r="N31" s="2"/>
    </row>
    <row r="32" spans="1:14" ht="12.75">
      <c r="A32" s="20" t="s">
        <v>159</v>
      </c>
      <c r="B32" s="2">
        <v>344000</v>
      </c>
      <c r="C32" s="2"/>
      <c r="D32" s="2"/>
      <c r="E32" s="2"/>
      <c r="F32" s="2">
        <v>344000</v>
      </c>
      <c r="G32" s="2"/>
      <c r="H32" s="2"/>
      <c r="I32" s="2"/>
      <c r="J32" s="2"/>
      <c r="K32" s="2"/>
      <c r="L32" s="2"/>
      <c r="M32" s="2"/>
      <c r="N32" s="2"/>
    </row>
    <row r="33" spans="1:14" ht="12.75">
      <c r="A33" s="20" t="s">
        <v>292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18" t="s">
        <v>161</v>
      </c>
      <c r="B34" s="18">
        <f aca="true" t="shared" si="3" ref="B34:N34">SUM(B31:B33)</f>
        <v>1641000</v>
      </c>
      <c r="C34" s="18">
        <f t="shared" si="3"/>
        <v>0</v>
      </c>
      <c r="D34" s="18">
        <f t="shared" si="3"/>
        <v>0</v>
      </c>
      <c r="E34" s="18">
        <f t="shared" si="3"/>
        <v>0</v>
      </c>
      <c r="F34" s="18">
        <f t="shared" si="3"/>
        <v>1641000</v>
      </c>
      <c r="G34" s="18">
        <f t="shared" si="3"/>
        <v>0</v>
      </c>
      <c r="H34" s="18">
        <f t="shared" si="3"/>
        <v>0</v>
      </c>
      <c r="I34" s="18">
        <f t="shared" si="3"/>
        <v>0</v>
      </c>
      <c r="J34" s="18">
        <f t="shared" si="3"/>
        <v>0</v>
      </c>
      <c r="K34" s="18">
        <f t="shared" si="3"/>
        <v>0</v>
      </c>
      <c r="L34" s="18">
        <f t="shared" si="3"/>
        <v>0</v>
      </c>
      <c r="M34" s="18">
        <f t="shared" si="3"/>
        <v>0</v>
      </c>
      <c r="N34" s="18">
        <f t="shared" si="3"/>
        <v>0</v>
      </c>
    </row>
    <row r="35" spans="1:14" ht="12.75">
      <c r="A35" s="18" t="s">
        <v>119</v>
      </c>
      <c r="B35" s="18">
        <f aca="true" t="shared" si="4" ref="B35:N35">SUM(B34,B30)</f>
        <v>56208000</v>
      </c>
      <c r="C35" s="18">
        <f t="shared" si="4"/>
        <v>1305500</v>
      </c>
      <c r="D35" s="18">
        <f t="shared" si="4"/>
        <v>1305500</v>
      </c>
      <c r="E35" s="18">
        <f t="shared" si="4"/>
        <v>3257110</v>
      </c>
      <c r="F35" s="18">
        <f t="shared" si="4"/>
        <v>7113500</v>
      </c>
      <c r="G35" s="18">
        <f t="shared" si="4"/>
        <v>3265500</v>
      </c>
      <c r="H35" s="18">
        <f t="shared" si="4"/>
        <v>3515500</v>
      </c>
      <c r="I35" s="18">
        <f t="shared" si="4"/>
        <v>3490500</v>
      </c>
      <c r="J35" s="18">
        <f t="shared" si="4"/>
        <v>11430500</v>
      </c>
      <c r="K35" s="18">
        <f t="shared" si="4"/>
        <v>3885500</v>
      </c>
      <c r="L35" s="18">
        <f t="shared" si="4"/>
        <v>10482890</v>
      </c>
      <c r="M35" s="18">
        <f t="shared" si="4"/>
        <v>3725500</v>
      </c>
      <c r="N35" s="18">
        <f t="shared" si="4"/>
        <v>3430500</v>
      </c>
    </row>
  </sheetData>
  <sheetProtection/>
  <mergeCells count="2">
    <mergeCell ref="A4:N4"/>
    <mergeCell ref="B2:N2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20" sqref="B20"/>
    </sheetView>
  </sheetViews>
  <sheetFormatPr defaultColWidth="9.140625" defaultRowHeight="12.75"/>
  <cols>
    <col min="2" max="2" width="85.8515625" style="0" customWidth="1"/>
  </cols>
  <sheetData>
    <row r="1" spans="1:2" ht="12.75">
      <c r="A1" s="4" t="s">
        <v>192</v>
      </c>
      <c r="B1" s="4"/>
    </row>
    <row r="2" ht="12.75">
      <c r="A2" s="30"/>
    </row>
    <row r="4" ht="12.75">
      <c r="A4" s="30"/>
    </row>
    <row r="5" ht="12.75">
      <c r="A5" s="4" t="s">
        <v>306</v>
      </c>
    </row>
    <row r="6" spans="1:2" ht="12.75">
      <c r="A6" s="66" t="s">
        <v>193</v>
      </c>
      <c r="B6" s="66"/>
    </row>
    <row r="8" spans="1:4" ht="12.75">
      <c r="A8" s="2"/>
      <c r="B8" s="18" t="s">
        <v>1</v>
      </c>
      <c r="C8" s="20" t="s">
        <v>352</v>
      </c>
      <c r="D8" s="18" t="s">
        <v>78</v>
      </c>
    </row>
    <row r="9" spans="1:4" ht="12.75">
      <c r="A9" s="2" t="s">
        <v>3</v>
      </c>
      <c r="B9" s="2" t="s">
        <v>80</v>
      </c>
      <c r="C9" s="2">
        <v>0</v>
      </c>
      <c r="D9" s="2">
        <v>0</v>
      </c>
    </row>
    <row r="10" spans="1:4" ht="12.75">
      <c r="A10" s="2" t="s">
        <v>4</v>
      </c>
      <c r="B10" s="2" t="s">
        <v>77</v>
      </c>
      <c r="C10" s="2">
        <v>0</v>
      </c>
      <c r="D10" s="2">
        <v>0</v>
      </c>
    </row>
    <row r="11" spans="1:4" ht="12.75">
      <c r="A11" s="2" t="s">
        <v>9</v>
      </c>
      <c r="B11" s="2" t="s">
        <v>194</v>
      </c>
      <c r="C11" s="2">
        <v>0</v>
      </c>
      <c r="D11" s="2">
        <v>0</v>
      </c>
    </row>
    <row r="12" spans="1:4" ht="12.75">
      <c r="A12" s="2"/>
      <c r="B12" s="2" t="s">
        <v>197</v>
      </c>
      <c r="C12" s="2"/>
      <c r="D12" s="2"/>
    </row>
    <row r="13" spans="1:4" ht="12.75">
      <c r="A13" s="2" t="s">
        <v>45</v>
      </c>
      <c r="B13" s="2" t="s">
        <v>195</v>
      </c>
      <c r="C13" s="2">
        <v>0</v>
      </c>
      <c r="D13" s="2">
        <v>0</v>
      </c>
    </row>
    <row r="14" spans="1:4" ht="12.75">
      <c r="A14" s="2" t="s">
        <v>44</v>
      </c>
      <c r="B14" s="2" t="s">
        <v>79</v>
      </c>
      <c r="C14" s="2">
        <v>0</v>
      </c>
      <c r="D14" s="2">
        <v>0</v>
      </c>
    </row>
    <row r="15" spans="1:4" ht="12.75">
      <c r="A15" s="2"/>
      <c r="B15" s="2"/>
      <c r="C15" s="2"/>
      <c r="D15" s="2"/>
    </row>
    <row r="16" spans="1:4" ht="12.75">
      <c r="A16" s="2"/>
      <c r="B16" s="18" t="s">
        <v>196</v>
      </c>
      <c r="C16" s="18">
        <f>SUM(C13:C15,C9:C11)</f>
        <v>0</v>
      </c>
      <c r="D16" s="18">
        <f>SUM(D13:D15,D9:D11)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2.00390625" style="0" bestFit="1" customWidth="1"/>
    <col min="2" max="2" width="15.140625" style="0" customWidth="1"/>
    <col min="3" max="3" width="10.140625" style="0" bestFit="1" customWidth="1"/>
    <col min="4" max="8" width="9.28125" style="0" bestFit="1" customWidth="1"/>
    <col min="9" max="9" width="10.140625" style="0" bestFit="1" customWidth="1"/>
    <col min="10" max="10" width="9.28125" style="0" bestFit="1" customWidth="1"/>
    <col min="11" max="11" width="10.00390625" style="0" bestFit="1" customWidth="1"/>
    <col min="12" max="12" width="11.57421875" style="0" bestFit="1" customWidth="1"/>
    <col min="13" max="13" width="9.28125" style="0" bestFit="1" customWidth="1"/>
    <col min="14" max="16" width="10.140625" style="0" bestFit="1" customWidth="1"/>
  </cols>
  <sheetData>
    <row r="1" ht="12.75">
      <c r="A1" s="4" t="s">
        <v>306</v>
      </c>
    </row>
    <row r="2" spans="1:2" ht="12.75">
      <c r="A2" s="338" t="s">
        <v>523</v>
      </c>
      <c r="B2" s="338"/>
    </row>
    <row r="3" ht="12.75">
      <c r="A3" s="4" t="s">
        <v>517</v>
      </c>
    </row>
    <row r="4" spans="1:15" ht="12.75">
      <c r="A4" s="339" t="s">
        <v>518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</row>
    <row r="5" spans="3:15" ht="13.5" thickBot="1">
      <c r="C5" s="30"/>
      <c r="O5" s="30" t="s">
        <v>327</v>
      </c>
    </row>
    <row r="6" spans="1:15" ht="12.75">
      <c r="A6" s="270" t="s">
        <v>1</v>
      </c>
      <c r="B6" s="271" t="s">
        <v>24</v>
      </c>
      <c r="C6" s="271" t="s">
        <v>462</v>
      </c>
      <c r="D6" s="271" t="s">
        <v>136</v>
      </c>
      <c r="E6" s="271" t="s">
        <v>137</v>
      </c>
      <c r="F6" s="271" t="s">
        <v>463</v>
      </c>
      <c r="G6" s="271" t="s">
        <v>139</v>
      </c>
      <c r="H6" s="271" t="s">
        <v>140</v>
      </c>
      <c r="I6" s="271" t="s">
        <v>141</v>
      </c>
      <c r="J6" s="271" t="s">
        <v>142</v>
      </c>
      <c r="K6" s="271" t="s">
        <v>464</v>
      </c>
      <c r="L6" s="271" t="s">
        <v>465</v>
      </c>
      <c r="M6" s="271" t="s">
        <v>466</v>
      </c>
      <c r="N6" s="271" t="s">
        <v>467</v>
      </c>
      <c r="O6" s="291" t="s">
        <v>468</v>
      </c>
    </row>
    <row r="7" spans="1:16" ht="12.75">
      <c r="A7" s="246" t="s">
        <v>57</v>
      </c>
      <c r="B7" s="1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11"/>
      <c r="P7" s="3"/>
    </row>
    <row r="8" spans="1:16" ht="12.75">
      <c r="A8" s="264" t="s">
        <v>2</v>
      </c>
      <c r="B8" s="160">
        <v>330000</v>
      </c>
      <c r="C8" s="160">
        <v>229574</v>
      </c>
      <c r="D8" s="160">
        <v>76525</v>
      </c>
      <c r="E8" s="160">
        <v>76524</v>
      </c>
      <c r="F8" s="160">
        <v>76525</v>
      </c>
      <c r="G8" s="160">
        <v>0</v>
      </c>
      <c r="H8" s="160">
        <v>0</v>
      </c>
      <c r="I8" s="160">
        <v>0</v>
      </c>
      <c r="J8" s="160">
        <v>0</v>
      </c>
      <c r="K8" s="160">
        <v>0</v>
      </c>
      <c r="L8" s="160">
        <v>0</v>
      </c>
      <c r="M8" s="160">
        <v>0</v>
      </c>
      <c r="N8" s="160">
        <v>0</v>
      </c>
      <c r="O8" s="305">
        <v>0</v>
      </c>
      <c r="P8" s="304"/>
    </row>
    <row r="9" spans="1:16" ht="12.75">
      <c r="A9" s="264" t="s">
        <v>237</v>
      </c>
      <c r="B9" s="160">
        <v>5798649</v>
      </c>
      <c r="C9" s="160">
        <v>8833053</v>
      </c>
      <c r="D9" s="160">
        <v>899941</v>
      </c>
      <c r="E9" s="160">
        <v>899941</v>
      </c>
      <c r="F9" s="160">
        <v>899941</v>
      </c>
      <c r="G9" s="160">
        <v>261035</v>
      </c>
      <c r="H9" s="160">
        <v>695348</v>
      </c>
      <c r="I9" s="160">
        <v>35578</v>
      </c>
      <c r="J9" s="160">
        <v>70633</v>
      </c>
      <c r="K9" s="160">
        <v>96270</v>
      </c>
      <c r="L9" s="160">
        <v>3869150</v>
      </c>
      <c r="M9" s="160">
        <v>841370</v>
      </c>
      <c r="N9" s="160">
        <v>63238</v>
      </c>
      <c r="O9" s="305">
        <v>200608</v>
      </c>
      <c r="P9" s="304"/>
    </row>
    <row r="10" spans="1:16" ht="51" customHeight="1">
      <c r="A10" s="215" t="s">
        <v>290</v>
      </c>
      <c r="B10" s="160">
        <v>40028351</v>
      </c>
      <c r="C10" s="160">
        <v>36651040</v>
      </c>
      <c r="D10" s="160">
        <v>2123480</v>
      </c>
      <c r="E10" s="160">
        <v>2123480</v>
      </c>
      <c r="F10" s="160">
        <v>2123481</v>
      </c>
      <c r="G10" s="160">
        <f>8063754-6370441</f>
        <v>1693313</v>
      </c>
      <c r="H10" s="160">
        <v>3523187</v>
      </c>
      <c r="I10" s="160">
        <v>3053055</v>
      </c>
      <c r="J10" s="160">
        <v>3075548</v>
      </c>
      <c r="K10" s="160">
        <v>6616899</v>
      </c>
      <c r="L10" s="160">
        <v>2904027</v>
      </c>
      <c r="M10" s="160">
        <v>2638689</v>
      </c>
      <c r="N10" s="160">
        <v>3610669</v>
      </c>
      <c r="O10" s="305">
        <v>3165212</v>
      </c>
      <c r="P10" s="304"/>
    </row>
    <row r="11" spans="1:16" ht="12.75">
      <c r="A11" s="214" t="s">
        <v>200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305">
        <v>0</v>
      </c>
      <c r="P11" s="304"/>
    </row>
    <row r="12" spans="1:16" ht="12.75">
      <c r="A12" s="214" t="s">
        <v>107</v>
      </c>
      <c r="B12" s="160">
        <v>200000</v>
      </c>
      <c r="C12" s="160">
        <v>26618</v>
      </c>
      <c r="D12" s="160">
        <v>0</v>
      </c>
      <c r="E12" s="160">
        <v>0</v>
      </c>
      <c r="F12" s="160">
        <v>0</v>
      </c>
      <c r="G12" s="160">
        <v>26628</v>
      </c>
      <c r="H12" s="160">
        <v>0</v>
      </c>
      <c r="I12" s="160">
        <v>-10</v>
      </c>
      <c r="J12" s="160">
        <v>0</v>
      </c>
      <c r="K12" s="160">
        <v>0</v>
      </c>
      <c r="L12" s="160">
        <v>0</v>
      </c>
      <c r="M12" s="160">
        <v>0</v>
      </c>
      <c r="N12" s="160"/>
      <c r="O12" s="305">
        <v>0</v>
      </c>
      <c r="P12" s="304"/>
    </row>
    <row r="13" spans="1:16" ht="12.75">
      <c r="A13" s="264" t="s">
        <v>148</v>
      </c>
      <c r="B13" s="160">
        <v>8901000</v>
      </c>
      <c r="C13" s="160">
        <v>11072122</v>
      </c>
      <c r="D13" s="160">
        <v>0</v>
      </c>
      <c r="E13" s="160">
        <v>0</v>
      </c>
      <c r="F13" s="160">
        <v>0</v>
      </c>
      <c r="G13" s="160">
        <v>0</v>
      </c>
      <c r="H13" s="160">
        <v>0</v>
      </c>
      <c r="I13" s="160">
        <v>10318195</v>
      </c>
      <c r="J13" s="160">
        <v>0</v>
      </c>
      <c r="K13" s="160">
        <v>0</v>
      </c>
      <c r="L13" s="160">
        <v>0</v>
      </c>
      <c r="M13" s="160">
        <v>0</v>
      </c>
      <c r="N13" s="160"/>
      <c r="O13" s="305">
        <v>753927</v>
      </c>
      <c r="P13" s="304"/>
    </row>
    <row r="14" spans="1:16" ht="12.75">
      <c r="A14" s="214" t="s">
        <v>293</v>
      </c>
      <c r="B14" s="160">
        <v>0</v>
      </c>
      <c r="C14" s="160">
        <v>0</v>
      </c>
      <c r="D14" s="160">
        <v>0</v>
      </c>
      <c r="E14" s="160">
        <v>0</v>
      </c>
      <c r="F14" s="160">
        <v>0</v>
      </c>
      <c r="G14" s="160">
        <v>0</v>
      </c>
      <c r="H14" s="160">
        <v>0</v>
      </c>
      <c r="I14" s="160">
        <v>0</v>
      </c>
      <c r="J14" s="160">
        <v>0</v>
      </c>
      <c r="K14" s="160">
        <v>0</v>
      </c>
      <c r="L14" s="160">
        <v>0</v>
      </c>
      <c r="M14" s="160">
        <v>0</v>
      </c>
      <c r="N14" s="160"/>
      <c r="O14" s="306">
        <v>0</v>
      </c>
      <c r="P14" s="304"/>
    </row>
    <row r="15" spans="1:16" ht="12.75">
      <c r="A15" s="307" t="s">
        <v>149</v>
      </c>
      <c r="B15" s="156">
        <f aca="true" t="shared" si="0" ref="B15:O15">SUM(B8:B14)</f>
        <v>55258000</v>
      </c>
      <c r="C15" s="156">
        <f t="shared" si="0"/>
        <v>56812407</v>
      </c>
      <c r="D15" s="156">
        <f t="shared" si="0"/>
        <v>3099946</v>
      </c>
      <c r="E15" s="156">
        <f t="shared" si="0"/>
        <v>3099945</v>
      </c>
      <c r="F15" s="156">
        <f t="shared" si="0"/>
        <v>3099947</v>
      </c>
      <c r="G15" s="156">
        <f t="shared" si="0"/>
        <v>1980976</v>
      </c>
      <c r="H15" s="156">
        <f t="shared" si="0"/>
        <v>4218535</v>
      </c>
      <c r="I15" s="156">
        <f t="shared" si="0"/>
        <v>13406818</v>
      </c>
      <c r="J15" s="156">
        <f t="shared" si="0"/>
        <v>3146181</v>
      </c>
      <c r="K15" s="156">
        <f t="shared" si="0"/>
        <v>6713169</v>
      </c>
      <c r="L15" s="156">
        <f t="shared" si="0"/>
        <v>6773177</v>
      </c>
      <c r="M15" s="156">
        <f t="shared" si="0"/>
        <v>3480059</v>
      </c>
      <c r="N15" s="156">
        <f t="shared" si="0"/>
        <v>3673907</v>
      </c>
      <c r="O15" s="263">
        <f t="shared" si="0"/>
        <v>4119747</v>
      </c>
      <c r="P15" s="304"/>
    </row>
    <row r="16" spans="1:16" ht="12.75">
      <c r="A16" s="246" t="s">
        <v>150</v>
      </c>
      <c r="B16" s="141">
        <v>950000</v>
      </c>
      <c r="C16" s="141">
        <v>1161133</v>
      </c>
      <c r="D16" s="141">
        <v>128895</v>
      </c>
      <c r="E16" s="141">
        <v>128895</v>
      </c>
      <c r="F16" s="141">
        <f>10000+128897</f>
        <v>138897</v>
      </c>
      <c r="G16" s="141">
        <v>117821</v>
      </c>
      <c r="H16" s="141">
        <v>37731</v>
      </c>
      <c r="I16" s="141">
        <v>306563</v>
      </c>
      <c r="J16" s="141">
        <v>53495</v>
      </c>
      <c r="K16" s="141">
        <v>28785</v>
      </c>
      <c r="L16" s="141">
        <v>142270</v>
      </c>
      <c r="M16" s="141">
        <v>13755</v>
      </c>
      <c r="N16" s="141">
        <v>44509</v>
      </c>
      <c r="O16" s="247">
        <v>19517</v>
      </c>
      <c r="P16" s="304"/>
    </row>
    <row r="17" spans="1:16" ht="12.75">
      <c r="A17" s="246" t="s">
        <v>86</v>
      </c>
      <c r="B17" s="141">
        <f aca="true" t="shared" si="1" ref="B17:O17">SUM(B15:B16)</f>
        <v>56208000</v>
      </c>
      <c r="C17" s="141">
        <f t="shared" si="1"/>
        <v>57973540</v>
      </c>
      <c r="D17" s="141">
        <f t="shared" si="1"/>
        <v>3228841</v>
      </c>
      <c r="E17" s="141">
        <f t="shared" si="1"/>
        <v>3228840</v>
      </c>
      <c r="F17" s="141">
        <f t="shared" si="1"/>
        <v>3238844</v>
      </c>
      <c r="G17" s="141">
        <f t="shared" si="1"/>
        <v>2098797</v>
      </c>
      <c r="H17" s="141">
        <f t="shared" si="1"/>
        <v>4256266</v>
      </c>
      <c r="I17" s="141">
        <f t="shared" si="1"/>
        <v>13713381</v>
      </c>
      <c r="J17" s="141">
        <f t="shared" si="1"/>
        <v>3199676</v>
      </c>
      <c r="K17" s="141">
        <f t="shared" si="1"/>
        <v>6741954</v>
      </c>
      <c r="L17" s="141">
        <f t="shared" si="1"/>
        <v>6915447</v>
      </c>
      <c r="M17" s="141">
        <f t="shared" si="1"/>
        <v>3493814</v>
      </c>
      <c r="N17" s="141">
        <f t="shared" si="1"/>
        <v>3718416</v>
      </c>
      <c r="O17" s="247">
        <f t="shared" si="1"/>
        <v>4139264</v>
      </c>
      <c r="P17" s="304"/>
    </row>
    <row r="18" spans="1:16" ht="12.75">
      <c r="A18" s="246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247"/>
      <c r="P18" s="144"/>
    </row>
    <row r="19" spans="1:16" ht="12.75">
      <c r="A19" s="246" t="s">
        <v>152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77"/>
      <c r="P19" s="144"/>
    </row>
    <row r="20" spans="1:16" ht="12.75">
      <c r="A20" s="176" t="s">
        <v>13</v>
      </c>
      <c r="B20" s="142">
        <v>18612000</v>
      </c>
      <c r="C20" s="142">
        <v>16040129</v>
      </c>
      <c r="D20" s="142">
        <v>850142</v>
      </c>
      <c r="E20" s="142">
        <v>850142</v>
      </c>
      <c r="F20" s="142">
        <v>850141</v>
      </c>
      <c r="G20" s="142">
        <v>482217</v>
      </c>
      <c r="H20" s="142">
        <v>1873702</v>
      </c>
      <c r="I20" s="142">
        <v>2425232</v>
      </c>
      <c r="J20" s="142">
        <v>1764269</v>
      </c>
      <c r="K20" s="142">
        <v>1698101</v>
      </c>
      <c r="L20" s="142">
        <v>1504954</v>
      </c>
      <c r="M20" s="142">
        <v>1349862</v>
      </c>
      <c r="N20" s="142">
        <v>1244093</v>
      </c>
      <c r="O20" s="177">
        <v>1147274</v>
      </c>
      <c r="P20" s="144"/>
    </row>
    <row r="21" spans="1:16" ht="12.75">
      <c r="A21" s="176" t="s">
        <v>153</v>
      </c>
      <c r="B21" s="142">
        <v>3010000</v>
      </c>
      <c r="C21" s="142">
        <v>3252974</v>
      </c>
      <c r="D21" s="142">
        <v>296750</v>
      </c>
      <c r="E21" s="142">
        <v>296750</v>
      </c>
      <c r="F21" s="142">
        <v>296750</v>
      </c>
      <c r="G21" s="142">
        <v>119047</v>
      </c>
      <c r="H21" s="142">
        <v>308589</v>
      </c>
      <c r="I21" s="142">
        <v>273142</v>
      </c>
      <c r="J21" s="142">
        <v>267935</v>
      </c>
      <c r="K21" s="142">
        <v>337733</v>
      </c>
      <c r="L21" s="142">
        <v>272613</v>
      </c>
      <c r="M21" s="142">
        <v>218734</v>
      </c>
      <c r="N21" s="142">
        <v>224822</v>
      </c>
      <c r="O21" s="177">
        <v>340109</v>
      </c>
      <c r="P21" s="144"/>
    </row>
    <row r="22" spans="1:16" ht="12.75">
      <c r="A22" s="176" t="s">
        <v>160</v>
      </c>
      <c r="B22" s="142">
        <v>14392000</v>
      </c>
      <c r="C22" s="142">
        <v>12985243</v>
      </c>
      <c r="D22" s="142">
        <v>548203</v>
      </c>
      <c r="E22" s="142">
        <v>548203</v>
      </c>
      <c r="F22" s="142">
        <v>548204</v>
      </c>
      <c r="G22" s="142">
        <f>2293122-1644610</f>
        <v>648512</v>
      </c>
      <c r="H22" s="142">
        <v>1541530</v>
      </c>
      <c r="I22" s="142">
        <v>2211837</v>
      </c>
      <c r="J22" s="142">
        <v>1873512</v>
      </c>
      <c r="K22" s="142">
        <v>471188</v>
      </c>
      <c r="L22" s="142">
        <v>930561</v>
      </c>
      <c r="M22" s="142">
        <v>1177357</v>
      </c>
      <c r="N22" s="142">
        <v>405486</v>
      </c>
      <c r="O22" s="177">
        <v>2080650</v>
      </c>
      <c r="P22" s="144"/>
    </row>
    <row r="23" spans="1:16" ht="12.75">
      <c r="A23" s="176" t="s">
        <v>154</v>
      </c>
      <c r="B23" s="142">
        <v>2029000</v>
      </c>
      <c r="C23" s="142">
        <f>212375+1880152</f>
        <v>2092527</v>
      </c>
      <c r="D23" s="142">
        <v>275537</v>
      </c>
      <c r="E23" s="142">
        <v>275538</v>
      </c>
      <c r="F23" s="142">
        <v>275538</v>
      </c>
      <c r="G23" s="142">
        <v>5975</v>
      </c>
      <c r="H23" s="142">
        <v>98335</v>
      </c>
      <c r="I23" s="142">
        <v>0</v>
      </c>
      <c r="J23" s="142">
        <v>0</v>
      </c>
      <c r="K23" s="142">
        <v>1000000</v>
      </c>
      <c r="L23" s="142">
        <v>0</v>
      </c>
      <c r="M23" s="142">
        <v>122295</v>
      </c>
      <c r="N23" s="142">
        <v>-15895</v>
      </c>
      <c r="O23" s="177">
        <v>55204</v>
      </c>
      <c r="P23" s="144"/>
    </row>
    <row r="24" spans="1:16" ht="12.75">
      <c r="A24" s="176" t="s">
        <v>155</v>
      </c>
      <c r="B24" s="142">
        <v>4575000</v>
      </c>
      <c r="C24" s="142">
        <v>3112057</v>
      </c>
      <c r="D24" s="142">
        <v>38666</v>
      </c>
      <c r="E24" s="142">
        <v>38667</v>
      </c>
      <c r="F24" s="142">
        <v>38667</v>
      </c>
      <c r="G24" s="142">
        <v>44000</v>
      </c>
      <c r="H24" s="142">
        <v>75240</v>
      </c>
      <c r="I24" s="142">
        <v>36000</v>
      </c>
      <c r="J24" s="142">
        <v>34000</v>
      </c>
      <c r="K24" s="142">
        <v>36000</v>
      </c>
      <c r="L24" s="142">
        <v>736850</v>
      </c>
      <c r="M24" s="142">
        <v>32000</v>
      </c>
      <c r="N24" s="142">
        <v>97000</v>
      </c>
      <c r="O24" s="177">
        <v>1904967</v>
      </c>
      <c r="P24" s="144"/>
    </row>
    <row r="25" spans="1:16" ht="12.75">
      <c r="A25" s="176" t="s">
        <v>20</v>
      </c>
      <c r="B25" s="142">
        <v>10897390</v>
      </c>
      <c r="C25" s="142">
        <v>0</v>
      </c>
      <c r="D25" s="142">
        <v>0</v>
      </c>
      <c r="E25" s="142">
        <v>0</v>
      </c>
      <c r="F25" s="142">
        <v>0</v>
      </c>
      <c r="G25" s="142">
        <v>0</v>
      </c>
      <c r="H25" s="142">
        <v>0</v>
      </c>
      <c r="I25" s="142"/>
      <c r="J25" s="142"/>
      <c r="K25" s="142"/>
      <c r="L25" s="142"/>
      <c r="M25" s="142"/>
      <c r="N25" s="142"/>
      <c r="O25" s="177"/>
      <c r="P25" s="144"/>
    </row>
    <row r="26" spans="1:16" ht="12.75">
      <c r="A26" s="185" t="s">
        <v>291</v>
      </c>
      <c r="B26" s="142">
        <v>300000</v>
      </c>
      <c r="C26" s="142">
        <v>0</v>
      </c>
      <c r="D26" s="142">
        <v>0</v>
      </c>
      <c r="E26" s="142">
        <v>0</v>
      </c>
      <c r="F26" s="142">
        <v>0</v>
      </c>
      <c r="G26" s="142">
        <v>0</v>
      </c>
      <c r="H26" s="142">
        <v>0</v>
      </c>
      <c r="I26" s="142"/>
      <c r="J26" s="142"/>
      <c r="K26" s="142"/>
      <c r="L26" s="142"/>
      <c r="M26" s="142"/>
      <c r="N26" s="142"/>
      <c r="O26" s="177"/>
      <c r="P26" s="144"/>
    </row>
    <row r="27" spans="1:16" ht="12.75">
      <c r="A27" s="185" t="s">
        <v>296</v>
      </c>
      <c r="B27" s="142">
        <v>0</v>
      </c>
      <c r="C27" s="142">
        <v>0</v>
      </c>
      <c r="D27" s="142">
        <v>0</v>
      </c>
      <c r="E27" s="142">
        <v>0</v>
      </c>
      <c r="F27" s="142">
        <v>0</v>
      </c>
      <c r="G27" s="142">
        <v>0</v>
      </c>
      <c r="H27" s="142">
        <v>0</v>
      </c>
      <c r="I27" s="142"/>
      <c r="J27" s="142"/>
      <c r="K27" s="142"/>
      <c r="L27" s="142"/>
      <c r="M27" s="142"/>
      <c r="N27" s="142"/>
      <c r="O27" s="177"/>
      <c r="P27" s="144"/>
    </row>
    <row r="28" spans="1:16" ht="12.75">
      <c r="A28" s="185" t="s">
        <v>369</v>
      </c>
      <c r="B28" s="142">
        <v>751610</v>
      </c>
      <c r="C28" s="142">
        <v>751610</v>
      </c>
      <c r="D28" s="142">
        <v>751610</v>
      </c>
      <c r="E28" s="142">
        <v>0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  <c r="O28" s="177">
        <v>0</v>
      </c>
      <c r="P28" s="144"/>
    </row>
    <row r="29" spans="1:16" ht="12.75">
      <c r="A29" s="185" t="s">
        <v>461</v>
      </c>
      <c r="B29" s="141">
        <f>SUM(B20:B28)</f>
        <v>54567000</v>
      </c>
      <c r="C29" s="142">
        <v>153613</v>
      </c>
      <c r="D29" s="142">
        <v>0</v>
      </c>
      <c r="E29" s="142">
        <v>0</v>
      </c>
      <c r="F29" s="142">
        <v>0</v>
      </c>
      <c r="G29" s="142">
        <v>153613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  <c r="O29" s="177">
        <v>0</v>
      </c>
      <c r="P29" s="144"/>
    </row>
    <row r="30" spans="1:16" ht="12.75">
      <c r="A30" s="246" t="s">
        <v>156</v>
      </c>
      <c r="B30" s="142">
        <v>1297000</v>
      </c>
      <c r="C30" s="141">
        <f>SUM(C20:C29)</f>
        <v>38388153</v>
      </c>
      <c r="D30" s="141">
        <f>SUM(D20:D29)</f>
        <v>2760908</v>
      </c>
      <c r="E30" s="141">
        <f>SUM(E20:E28)</f>
        <v>2009300</v>
      </c>
      <c r="F30" s="141">
        <f>SUM(F20:F28)</f>
        <v>2009300</v>
      </c>
      <c r="G30" s="141">
        <f>SUM(G20:G29)</f>
        <v>1453364</v>
      </c>
      <c r="H30" s="141">
        <f aca="true" t="shared" si="2" ref="H30:O30">SUM(H20:H28)</f>
        <v>3897396</v>
      </c>
      <c r="I30" s="141">
        <f t="shared" si="2"/>
        <v>4946211</v>
      </c>
      <c r="J30" s="141">
        <f t="shared" si="2"/>
        <v>3939716</v>
      </c>
      <c r="K30" s="141">
        <f t="shared" si="2"/>
        <v>3543022</v>
      </c>
      <c r="L30" s="141">
        <f t="shared" si="2"/>
        <v>3444978</v>
      </c>
      <c r="M30" s="141">
        <f t="shared" si="2"/>
        <v>2900248</v>
      </c>
      <c r="N30" s="141">
        <f t="shared" si="2"/>
        <v>1955506</v>
      </c>
      <c r="O30" s="247">
        <f t="shared" si="2"/>
        <v>5528204</v>
      </c>
      <c r="P30" s="144"/>
    </row>
    <row r="31" spans="1:16" ht="12.75">
      <c r="A31" s="176" t="s">
        <v>21</v>
      </c>
      <c r="B31" s="142">
        <v>344000</v>
      </c>
      <c r="C31" s="142">
        <f>1657566+447543</f>
        <v>2105109</v>
      </c>
      <c r="D31" s="142">
        <v>0</v>
      </c>
      <c r="E31" s="142">
        <v>0</v>
      </c>
      <c r="F31" s="142">
        <v>0</v>
      </c>
      <c r="G31" s="142">
        <v>0</v>
      </c>
      <c r="H31" s="142">
        <v>2105109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  <c r="O31" s="177">
        <v>0</v>
      </c>
      <c r="P31" s="144"/>
    </row>
    <row r="32" spans="1:16" ht="12.75">
      <c r="A32" s="185" t="s">
        <v>159</v>
      </c>
      <c r="B32" s="142"/>
      <c r="C32" s="142">
        <f>267469+72216</f>
        <v>339685</v>
      </c>
      <c r="D32" s="142">
        <v>0</v>
      </c>
      <c r="E32" s="142">
        <v>0</v>
      </c>
      <c r="F32" s="142">
        <v>0</v>
      </c>
      <c r="G32" s="142">
        <v>229900</v>
      </c>
      <c r="H32" s="142">
        <v>0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111184</v>
      </c>
      <c r="O32" s="177">
        <v>-1399</v>
      </c>
      <c r="P32" s="144"/>
    </row>
    <row r="33" spans="1:16" ht="12.75">
      <c r="A33" s="185" t="s">
        <v>292</v>
      </c>
      <c r="B33" s="146"/>
      <c r="C33" s="142">
        <v>200000</v>
      </c>
      <c r="D33" s="142">
        <v>0</v>
      </c>
      <c r="E33" s="142">
        <v>0</v>
      </c>
      <c r="F33" s="142">
        <v>0</v>
      </c>
      <c r="G33" s="142">
        <v>0</v>
      </c>
      <c r="H33" s="142">
        <v>0</v>
      </c>
      <c r="I33" s="142">
        <v>0</v>
      </c>
      <c r="J33" s="142"/>
      <c r="K33" s="142">
        <v>200000</v>
      </c>
      <c r="L33" s="142">
        <v>0</v>
      </c>
      <c r="M33" s="142"/>
      <c r="N33" s="142">
        <v>0</v>
      </c>
      <c r="O33" s="177">
        <v>0</v>
      </c>
      <c r="P33" s="144"/>
    </row>
    <row r="34" spans="1:16" ht="12.75">
      <c r="A34" s="246" t="s">
        <v>161</v>
      </c>
      <c r="B34" s="141">
        <f>SUM(B30:B32)</f>
        <v>1641000</v>
      </c>
      <c r="C34" s="141">
        <f aca="true" t="shared" si="3" ref="C34:O34">SUM(C31:C33)</f>
        <v>2644794</v>
      </c>
      <c r="D34" s="141">
        <f t="shared" si="3"/>
        <v>0</v>
      </c>
      <c r="E34" s="141">
        <f t="shared" si="3"/>
        <v>0</v>
      </c>
      <c r="F34" s="141">
        <f t="shared" si="3"/>
        <v>0</v>
      </c>
      <c r="G34" s="141">
        <f t="shared" si="3"/>
        <v>229900</v>
      </c>
      <c r="H34" s="141">
        <f t="shared" si="3"/>
        <v>2105109</v>
      </c>
      <c r="I34" s="141">
        <f t="shared" si="3"/>
        <v>0</v>
      </c>
      <c r="J34" s="141">
        <f t="shared" si="3"/>
        <v>0</v>
      </c>
      <c r="K34" s="141">
        <f t="shared" si="3"/>
        <v>200000</v>
      </c>
      <c r="L34" s="141">
        <f t="shared" si="3"/>
        <v>0</v>
      </c>
      <c r="M34" s="141">
        <f t="shared" si="3"/>
        <v>0</v>
      </c>
      <c r="N34" s="141">
        <f t="shared" si="3"/>
        <v>111184</v>
      </c>
      <c r="O34" s="247">
        <f t="shared" si="3"/>
        <v>-1399</v>
      </c>
      <c r="P34" s="144"/>
    </row>
    <row r="35" spans="1:17" ht="13.5" thickBot="1">
      <c r="A35" s="186" t="s">
        <v>119</v>
      </c>
      <c r="B35" s="187">
        <f>SUM(B34,B29)</f>
        <v>56208000</v>
      </c>
      <c r="C35" s="275">
        <f aca="true" t="shared" si="4" ref="C35:O35">SUM(C34,C30)</f>
        <v>41032947</v>
      </c>
      <c r="D35" s="275">
        <f t="shared" si="4"/>
        <v>2760908</v>
      </c>
      <c r="E35" s="275">
        <f t="shared" si="4"/>
        <v>2009300</v>
      </c>
      <c r="F35" s="275">
        <f t="shared" si="4"/>
        <v>2009300</v>
      </c>
      <c r="G35" s="275">
        <f t="shared" si="4"/>
        <v>1683264</v>
      </c>
      <c r="H35" s="275">
        <f t="shared" si="4"/>
        <v>6002505</v>
      </c>
      <c r="I35" s="275">
        <f t="shared" si="4"/>
        <v>4946211</v>
      </c>
      <c r="J35" s="275">
        <f t="shared" si="4"/>
        <v>3939716</v>
      </c>
      <c r="K35" s="275">
        <f t="shared" si="4"/>
        <v>3743022</v>
      </c>
      <c r="L35" s="275">
        <f t="shared" si="4"/>
        <v>3444978</v>
      </c>
      <c r="M35" s="275">
        <f t="shared" si="4"/>
        <v>2900248</v>
      </c>
      <c r="N35" s="275">
        <f t="shared" si="4"/>
        <v>2066690</v>
      </c>
      <c r="O35" s="298">
        <f t="shared" si="4"/>
        <v>5526805</v>
      </c>
      <c r="P35" s="3"/>
      <c r="Q35" s="5"/>
    </row>
  </sheetData>
  <sheetProtection/>
  <mergeCells count="2">
    <mergeCell ref="A4:O4"/>
    <mergeCell ref="A2:B2"/>
  </mergeCells>
  <printOptions/>
  <pageMargins left="0.7" right="0.7" top="0.75" bottom="0.75" header="0.3" footer="0.3"/>
  <pageSetup fitToHeight="1" fitToWidth="1" orientation="landscape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29" sqref="A29:B29"/>
    </sheetView>
  </sheetViews>
  <sheetFormatPr defaultColWidth="9.140625" defaultRowHeight="12.75"/>
  <cols>
    <col min="1" max="1" width="9.140625" style="121" customWidth="1"/>
    <col min="2" max="2" width="85.8515625" style="121" customWidth="1"/>
    <col min="3" max="16384" width="9.140625" style="121" customWidth="1"/>
  </cols>
  <sheetData>
    <row r="1" spans="1:2" ht="12.75">
      <c r="A1" s="4" t="s">
        <v>306</v>
      </c>
      <c r="B1"/>
    </row>
    <row r="2" spans="1:2" ht="12.75">
      <c r="A2" s="338" t="s">
        <v>524</v>
      </c>
      <c r="B2" s="338"/>
    </row>
    <row r="3" spans="1:2" ht="12.75">
      <c r="A3" s="4" t="s">
        <v>489</v>
      </c>
      <c r="B3"/>
    </row>
    <row r="4" spans="1:4" ht="13.5" thickBot="1">
      <c r="A4" s="352" t="s">
        <v>193</v>
      </c>
      <c r="B4" s="352"/>
      <c r="C4" s="352"/>
      <c r="D4" s="352"/>
    </row>
    <row r="5" spans="1:4" ht="12.75">
      <c r="A5" s="308"/>
      <c r="B5" s="309" t="s">
        <v>1</v>
      </c>
      <c r="C5" s="310" t="s">
        <v>352</v>
      </c>
      <c r="D5" s="311" t="s">
        <v>78</v>
      </c>
    </row>
    <row r="6" spans="1:4" ht="12.75">
      <c r="A6" s="312" t="s">
        <v>3</v>
      </c>
      <c r="B6" s="124" t="s">
        <v>80</v>
      </c>
      <c r="C6" s="124">
        <v>0</v>
      </c>
      <c r="D6" s="313">
        <v>0</v>
      </c>
    </row>
    <row r="7" spans="1:4" ht="12.75">
      <c r="A7" s="312" t="s">
        <v>4</v>
      </c>
      <c r="B7" s="124" t="s">
        <v>77</v>
      </c>
      <c r="C7" s="124">
        <v>0</v>
      </c>
      <c r="D7" s="313">
        <v>0</v>
      </c>
    </row>
    <row r="8" spans="1:4" ht="12.75">
      <c r="A8" s="312" t="s">
        <v>9</v>
      </c>
      <c r="B8" s="124" t="s">
        <v>194</v>
      </c>
      <c r="C8" s="124">
        <v>0</v>
      </c>
      <c r="D8" s="313">
        <v>0</v>
      </c>
    </row>
    <row r="9" spans="1:4" ht="12.75">
      <c r="A9" s="312"/>
      <c r="B9" s="124" t="s">
        <v>197</v>
      </c>
      <c r="C9" s="124"/>
      <c r="D9" s="313"/>
    </row>
    <row r="10" spans="1:4" ht="12.75">
      <c r="A10" s="312" t="s">
        <v>45</v>
      </c>
      <c r="B10" s="124" t="s">
        <v>195</v>
      </c>
      <c r="C10" s="124">
        <v>0</v>
      </c>
      <c r="D10" s="313">
        <v>0</v>
      </c>
    </row>
    <row r="11" spans="1:4" ht="12.75">
      <c r="A11" s="312" t="s">
        <v>44</v>
      </c>
      <c r="B11" s="124" t="s">
        <v>79</v>
      </c>
      <c r="C11" s="124">
        <v>0</v>
      </c>
      <c r="D11" s="313">
        <v>0</v>
      </c>
    </row>
    <row r="12" spans="1:4" ht="12.75">
      <c r="A12" s="312"/>
      <c r="B12" s="124"/>
      <c r="C12" s="124"/>
      <c r="D12" s="313"/>
    </row>
    <row r="13" spans="1:4" ht="13.5" thickBot="1">
      <c r="A13" s="314"/>
      <c r="B13" s="315" t="s">
        <v>196</v>
      </c>
      <c r="C13" s="315">
        <f>SUM(C10:C12,C6:C8)</f>
        <v>0</v>
      </c>
      <c r="D13" s="316">
        <f>SUM(D10:D12,D6:D8)</f>
        <v>0</v>
      </c>
    </row>
    <row r="15" spans="3:4" ht="12.75">
      <c r="C15" s="121" t="s">
        <v>487</v>
      </c>
      <c r="D15" s="121" t="s">
        <v>488</v>
      </c>
    </row>
    <row r="16" spans="2:4" ht="12.75">
      <c r="B16" s="121" t="s">
        <v>486</v>
      </c>
      <c r="C16" s="231">
        <v>5000</v>
      </c>
      <c r="D16" s="231">
        <v>2500</v>
      </c>
    </row>
    <row r="18" spans="1:4" ht="12.75">
      <c r="A18" s="353" t="s">
        <v>358</v>
      </c>
      <c r="B18" s="353"/>
      <c r="C18" s="353"/>
      <c r="D18" s="353"/>
    </row>
    <row r="19" spans="3:4" ht="13.5" thickBot="1">
      <c r="C19" s="122"/>
      <c r="D19" s="123" t="s">
        <v>353</v>
      </c>
    </row>
    <row r="20" spans="1:4" ht="12.75">
      <c r="A20" s="308" t="s">
        <v>354</v>
      </c>
      <c r="B20" s="331" t="s">
        <v>355</v>
      </c>
      <c r="C20" s="331" t="s">
        <v>356</v>
      </c>
      <c r="D20" s="332" t="s">
        <v>357</v>
      </c>
    </row>
    <row r="21" spans="1:4" ht="12.75">
      <c r="A21" s="312" t="s">
        <v>16</v>
      </c>
      <c r="B21" s="124" t="s">
        <v>1</v>
      </c>
      <c r="C21" s="124" t="s">
        <v>359</v>
      </c>
      <c r="D21" s="313" t="s">
        <v>398</v>
      </c>
    </row>
    <row r="22" spans="1:4" ht="12.75">
      <c r="A22" s="312">
        <v>1</v>
      </c>
      <c r="B22" s="124" t="s">
        <v>360</v>
      </c>
      <c r="C22" s="126">
        <v>1600000</v>
      </c>
      <c r="D22" s="333">
        <v>2793057</v>
      </c>
    </row>
    <row r="23" spans="1:4" ht="12.75">
      <c r="A23" s="312">
        <v>2</v>
      </c>
      <c r="B23" s="125" t="s">
        <v>361</v>
      </c>
      <c r="C23" s="126">
        <v>1858000</v>
      </c>
      <c r="D23" s="333"/>
    </row>
    <row r="24" spans="1:4" ht="12.75">
      <c r="A24" s="312">
        <v>3</v>
      </c>
      <c r="B24" s="124" t="s">
        <v>400</v>
      </c>
      <c r="C24" s="127">
        <v>1117000</v>
      </c>
      <c r="D24" s="333">
        <v>327732</v>
      </c>
    </row>
    <row r="25" spans="1:4" ht="12.75">
      <c r="A25" s="312"/>
      <c r="B25" s="124" t="s">
        <v>399</v>
      </c>
      <c r="C25" s="127"/>
      <c r="D25" s="333">
        <v>319000</v>
      </c>
    </row>
    <row r="26" spans="1:4" ht="13.5" thickBot="1">
      <c r="A26" s="334">
        <v>10</v>
      </c>
      <c r="B26" s="335" t="s">
        <v>7</v>
      </c>
      <c r="C26" s="336">
        <f>SUM(C22:C24)</f>
        <v>4575000</v>
      </c>
      <c r="D26" s="337">
        <f>SUM(D22:D25)</f>
        <v>3439789</v>
      </c>
    </row>
    <row r="27" spans="1:4" ht="12.75">
      <c r="A27"/>
      <c r="B27"/>
      <c r="C27"/>
      <c r="D27"/>
    </row>
    <row r="28" spans="1:2" ht="12.75">
      <c r="A28" s="4" t="s">
        <v>306</v>
      </c>
      <c r="B28"/>
    </row>
    <row r="29" spans="1:2" ht="12.75">
      <c r="A29" s="338" t="s">
        <v>523</v>
      </c>
      <c r="B29" s="338"/>
    </row>
    <row r="30" spans="1:2" ht="12.75">
      <c r="A30" s="4" t="s">
        <v>490</v>
      </c>
      <c r="B30"/>
    </row>
    <row r="32" ht="12.75">
      <c r="A32" s="197" t="s">
        <v>491</v>
      </c>
    </row>
  </sheetData>
  <sheetProtection/>
  <mergeCells count="4">
    <mergeCell ref="A2:B2"/>
    <mergeCell ref="A4:D4"/>
    <mergeCell ref="A18:D18"/>
    <mergeCell ref="A29:B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2" sqref="A2:B2"/>
    </sheetView>
  </sheetViews>
  <sheetFormatPr defaultColWidth="9.140625" defaultRowHeight="12.75"/>
  <cols>
    <col min="2" max="2" width="51.7109375" style="0" bestFit="1" customWidth="1"/>
    <col min="3" max="3" width="10.28125" style="0" customWidth="1"/>
  </cols>
  <sheetData>
    <row r="1" ht="12.75">
      <c r="A1" s="4" t="s">
        <v>306</v>
      </c>
    </row>
    <row r="2" spans="1:2" ht="12.75">
      <c r="A2" s="338" t="s">
        <v>524</v>
      </c>
      <c r="B2" s="338"/>
    </row>
    <row r="3" ht="12.75">
      <c r="A3" s="4" t="s">
        <v>519</v>
      </c>
    </row>
    <row r="4" spans="1:4" ht="13.5" thickBot="1">
      <c r="A4" s="347" t="s">
        <v>103</v>
      </c>
      <c r="B4" s="347"/>
      <c r="C4" s="347"/>
      <c r="D4" s="347"/>
    </row>
    <row r="5" spans="1:4" ht="12.75">
      <c r="A5" s="270" t="s">
        <v>0</v>
      </c>
      <c r="B5" s="271" t="s">
        <v>1</v>
      </c>
      <c r="C5" s="354">
        <v>2016</v>
      </c>
      <c r="D5" s="355"/>
    </row>
    <row r="6" spans="1:4" ht="12.75">
      <c r="A6" s="246"/>
      <c r="B6" s="18"/>
      <c r="C6" s="19" t="s">
        <v>24</v>
      </c>
      <c r="D6" s="211" t="s">
        <v>375</v>
      </c>
    </row>
    <row r="7" spans="1:4" ht="12.75">
      <c r="A7" s="176" t="s">
        <v>22</v>
      </c>
      <c r="B7" s="18" t="s">
        <v>30</v>
      </c>
      <c r="C7" s="2"/>
      <c r="D7" s="211"/>
    </row>
    <row r="8" spans="1:4" ht="12.75">
      <c r="A8" s="176" t="s">
        <v>3</v>
      </c>
      <c r="B8" s="2" t="s">
        <v>104</v>
      </c>
      <c r="C8" s="2">
        <v>699000</v>
      </c>
      <c r="D8" s="211">
        <v>699000</v>
      </c>
    </row>
    <row r="9" spans="1:4" ht="12.75">
      <c r="A9" s="185" t="s">
        <v>4</v>
      </c>
      <c r="B9" s="20" t="s">
        <v>362</v>
      </c>
      <c r="C9" s="2">
        <v>63000</v>
      </c>
      <c r="D9" s="211">
        <v>81204</v>
      </c>
    </row>
    <row r="10" spans="1:4" ht="12.75">
      <c r="A10" s="176" t="s">
        <v>9</v>
      </c>
      <c r="B10" s="20" t="s">
        <v>310</v>
      </c>
      <c r="C10" s="20">
        <v>88000</v>
      </c>
      <c r="D10" s="211">
        <v>88000</v>
      </c>
    </row>
    <row r="11" spans="1:4" ht="12.75">
      <c r="A11" s="185" t="s">
        <v>10</v>
      </c>
      <c r="B11" s="20" t="s">
        <v>311</v>
      </c>
      <c r="C11" s="2">
        <v>467000</v>
      </c>
      <c r="D11" s="211">
        <v>478585</v>
      </c>
    </row>
    <row r="12" spans="1:4" ht="12.75">
      <c r="A12" s="176" t="s">
        <v>61</v>
      </c>
      <c r="B12" s="2" t="s">
        <v>75</v>
      </c>
      <c r="C12" s="2">
        <v>15000</v>
      </c>
      <c r="D12" s="211">
        <v>15895</v>
      </c>
    </row>
    <row r="13" spans="1:4" ht="12.75">
      <c r="A13" s="185" t="s">
        <v>62</v>
      </c>
      <c r="B13" s="20" t="s">
        <v>312</v>
      </c>
      <c r="C13" s="2">
        <v>60000</v>
      </c>
      <c r="D13" s="211">
        <v>59862</v>
      </c>
    </row>
    <row r="14" spans="1:4" ht="12.75">
      <c r="A14" s="176" t="s">
        <v>12</v>
      </c>
      <c r="B14" s="2" t="s">
        <v>76</v>
      </c>
      <c r="C14" s="2">
        <v>65000</v>
      </c>
      <c r="D14" s="211">
        <v>65046</v>
      </c>
    </row>
    <row r="15" spans="1:5" ht="12.75">
      <c r="A15" s="185" t="s">
        <v>87</v>
      </c>
      <c r="B15" s="2" t="s">
        <v>114</v>
      </c>
      <c r="C15" s="2">
        <v>30000</v>
      </c>
      <c r="D15" s="211">
        <v>0</v>
      </c>
      <c r="E15" s="30"/>
    </row>
    <row r="16" spans="1:4" ht="12.75">
      <c r="A16" s="176" t="s">
        <v>89</v>
      </c>
      <c r="B16" s="2" t="s">
        <v>198</v>
      </c>
      <c r="C16" s="2">
        <v>133000</v>
      </c>
      <c r="D16" s="211">
        <v>136000</v>
      </c>
    </row>
    <row r="17" spans="1:4" ht="12.75">
      <c r="A17" s="185" t="s">
        <v>90</v>
      </c>
      <c r="B17" s="20" t="s">
        <v>305</v>
      </c>
      <c r="C17" s="2">
        <v>20000</v>
      </c>
      <c r="D17" s="211">
        <v>16440</v>
      </c>
    </row>
    <row r="18" spans="1:4" ht="12.75">
      <c r="A18" s="176" t="s">
        <v>91</v>
      </c>
      <c r="B18" s="2" t="s">
        <v>112</v>
      </c>
      <c r="C18" s="2">
        <v>18000</v>
      </c>
      <c r="D18" s="211">
        <v>19120</v>
      </c>
    </row>
    <row r="19" spans="1:4" ht="12.75">
      <c r="A19" s="176" t="s">
        <v>92</v>
      </c>
      <c r="B19" s="20" t="s">
        <v>363</v>
      </c>
      <c r="C19" s="2">
        <v>185000</v>
      </c>
      <c r="D19" s="211">
        <v>185000</v>
      </c>
    </row>
    <row r="20" spans="1:4" ht="12.75">
      <c r="A20" s="185" t="s">
        <v>240</v>
      </c>
      <c r="B20" s="20" t="s">
        <v>313</v>
      </c>
      <c r="C20" s="2">
        <v>36000</v>
      </c>
      <c r="D20" s="211">
        <v>36000</v>
      </c>
    </row>
    <row r="21" spans="1:4" ht="12.75">
      <c r="A21" s="176"/>
      <c r="B21" s="2" t="s">
        <v>43</v>
      </c>
      <c r="C21" s="18">
        <f>SUM(C8:C20)</f>
        <v>1879000</v>
      </c>
      <c r="D21" s="211">
        <f>SUM(D8:D20)</f>
        <v>1880152</v>
      </c>
    </row>
    <row r="22" spans="1:4" ht="12.75">
      <c r="A22" s="176"/>
      <c r="B22" s="2"/>
      <c r="C22" s="2"/>
      <c r="D22" s="211"/>
    </row>
    <row r="23" spans="1:4" ht="12.75">
      <c r="A23" s="176"/>
      <c r="B23" s="18" t="s">
        <v>365</v>
      </c>
      <c r="C23" s="2"/>
      <c r="D23" s="211"/>
    </row>
    <row r="24" spans="1:4" ht="12.75">
      <c r="A24" s="185" t="s">
        <v>3</v>
      </c>
      <c r="B24" s="20" t="s">
        <v>314</v>
      </c>
      <c r="C24" s="2">
        <v>130000</v>
      </c>
      <c r="D24" s="211">
        <v>106400</v>
      </c>
    </row>
    <row r="25" spans="1:4" ht="12.75">
      <c r="A25" s="185" t="s">
        <v>4</v>
      </c>
      <c r="B25" s="20" t="s">
        <v>364</v>
      </c>
      <c r="C25" s="2">
        <v>20000</v>
      </c>
      <c r="D25" s="211">
        <v>5975</v>
      </c>
    </row>
    <row r="26" spans="1:4" ht="12.75">
      <c r="A26" s="185" t="s">
        <v>9</v>
      </c>
      <c r="B26" s="20" t="s">
        <v>366</v>
      </c>
      <c r="C26" s="2">
        <v>300000</v>
      </c>
      <c r="D26" s="211">
        <v>100000</v>
      </c>
    </row>
    <row r="27" spans="1:4" ht="13.5" thickBot="1">
      <c r="A27" s="297" t="s">
        <v>22</v>
      </c>
      <c r="B27" s="299" t="s">
        <v>11</v>
      </c>
      <c r="C27" s="275">
        <f>SUM(C24:C26)</f>
        <v>450000</v>
      </c>
      <c r="D27" s="212">
        <f>SUM(D24:D26)</f>
        <v>212375</v>
      </c>
    </row>
  </sheetData>
  <sheetProtection/>
  <mergeCells count="3">
    <mergeCell ref="C5:D5"/>
    <mergeCell ref="A2:B2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53.28125" style="0" bestFit="1" customWidth="1"/>
    <col min="2" max="2" width="11.7109375" style="0" bestFit="1" customWidth="1"/>
    <col min="3" max="4" width="12.7109375" style="0" bestFit="1" customWidth="1"/>
  </cols>
  <sheetData>
    <row r="1" spans="1:2" ht="12.75">
      <c r="A1" s="4" t="s">
        <v>306</v>
      </c>
      <c r="B1" s="114"/>
    </row>
    <row r="2" spans="1:2" ht="12.75">
      <c r="A2" s="338" t="s">
        <v>524</v>
      </c>
      <c r="B2" s="338"/>
    </row>
    <row r="3" ht="12.75">
      <c r="A3" s="4" t="s">
        <v>496</v>
      </c>
    </row>
    <row r="4" ht="12.75">
      <c r="A4" s="4"/>
    </row>
    <row r="5" spans="1:4" ht="12.75">
      <c r="A5" s="339" t="s">
        <v>498</v>
      </c>
      <c r="B5" s="339"/>
      <c r="C5" s="339"/>
      <c r="D5" s="339"/>
    </row>
    <row r="6" ht="12.75">
      <c r="A6" s="4"/>
    </row>
    <row r="7" ht="12.75">
      <c r="D7" s="48" t="s">
        <v>386</v>
      </c>
    </row>
    <row r="8" spans="1:4" ht="12.75">
      <c r="A8" s="18" t="s">
        <v>1</v>
      </c>
      <c r="B8" s="44" t="s">
        <v>29</v>
      </c>
      <c r="C8" s="20" t="s">
        <v>374</v>
      </c>
      <c r="D8" s="20" t="s">
        <v>375</v>
      </c>
    </row>
    <row r="9" spans="1:4" ht="15">
      <c r="A9" s="27"/>
      <c r="B9" s="139"/>
      <c r="C9" s="140"/>
      <c r="D9" s="140"/>
    </row>
    <row r="10" spans="1:4" ht="12.75">
      <c r="A10" s="20" t="s">
        <v>258</v>
      </c>
      <c r="B10" s="141">
        <v>8901000</v>
      </c>
      <c r="C10" s="142">
        <v>10318195</v>
      </c>
      <c r="D10" s="142">
        <v>11072122</v>
      </c>
    </row>
    <row r="11" spans="1:4" ht="12.75">
      <c r="A11" s="20"/>
      <c r="B11" s="143"/>
      <c r="C11" s="142"/>
      <c r="D11" s="142"/>
    </row>
    <row r="12" spans="1:4" ht="12.75">
      <c r="A12" s="18" t="s">
        <v>43</v>
      </c>
      <c r="B12" s="141">
        <f>SUM(B10:B11)</f>
        <v>8901000</v>
      </c>
      <c r="C12" s="142">
        <f>SUM(C10:C11)</f>
        <v>10318195</v>
      </c>
      <c r="D12" s="142">
        <f>SUM(D10:D11)</f>
        <v>11072122</v>
      </c>
    </row>
    <row r="13" spans="1:2" ht="12.75">
      <c r="A13" s="30"/>
      <c r="B13" s="30"/>
    </row>
    <row r="14" spans="1:2" ht="12.75">
      <c r="A14" s="30"/>
      <c r="B14" s="30"/>
    </row>
    <row r="15" spans="1:2" ht="12.75">
      <c r="A15" s="4"/>
      <c r="B15" s="30"/>
    </row>
    <row r="16" spans="1:4" ht="27.75" customHeight="1">
      <c r="A16" s="340" t="s">
        <v>499</v>
      </c>
      <c r="B16" s="340"/>
      <c r="C16" s="340"/>
      <c r="D16" s="340"/>
    </row>
    <row r="17" spans="1:2" ht="12.75">
      <c r="A17" s="4"/>
      <c r="B17" s="30"/>
    </row>
    <row r="18" spans="1:2" ht="12.75">
      <c r="A18" s="30"/>
      <c r="B18" s="30"/>
    </row>
    <row r="19" spans="1:4" ht="12.75">
      <c r="A19" s="18" t="s">
        <v>1</v>
      </c>
      <c r="B19" s="44" t="s">
        <v>29</v>
      </c>
      <c r="C19" s="20" t="s">
        <v>374</v>
      </c>
      <c r="D19" s="20" t="s">
        <v>375</v>
      </c>
    </row>
    <row r="20" spans="1:4" ht="15.75">
      <c r="A20" s="25" t="s">
        <v>22</v>
      </c>
      <c r="B20" s="27"/>
      <c r="C20" s="2"/>
      <c r="D20" s="2"/>
    </row>
    <row r="21" spans="1:4" ht="12.75">
      <c r="A21" s="20" t="s">
        <v>56</v>
      </c>
      <c r="B21" s="18">
        <v>0</v>
      </c>
      <c r="C21" s="2"/>
      <c r="D21" s="2"/>
    </row>
    <row r="22" spans="1:4" ht="12.75">
      <c r="A22" s="20" t="s">
        <v>98</v>
      </c>
      <c r="B22" s="18">
        <v>0</v>
      </c>
      <c r="C22" s="2"/>
      <c r="D22" s="2"/>
    </row>
    <row r="23" spans="1:4" ht="12.75">
      <c r="A23" s="20"/>
      <c r="B23" s="20"/>
      <c r="C23" s="2"/>
      <c r="D23" s="2"/>
    </row>
    <row r="24" spans="1:4" ht="12.75">
      <c r="A24" s="18" t="s">
        <v>43</v>
      </c>
      <c r="B24" s="18">
        <f>SUM(B21:B23)</f>
        <v>0</v>
      </c>
      <c r="C24" s="2"/>
      <c r="D24" s="2"/>
    </row>
    <row r="25" ht="12.75">
      <c r="B25" t="s">
        <v>22</v>
      </c>
    </row>
  </sheetData>
  <sheetProtection/>
  <mergeCells count="3">
    <mergeCell ref="A5:D5"/>
    <mergeCell ref="A2:B2"/>
    <mergeCell ref="A16:D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9.140625" style="121" customWidth="1"/>
    <col min="2" max="2" width="27.28125" style="121" customWidth="1"/>
    <col min="3" max="16384" width="9.140625" style="121" customWidth="1"/>
  </cols>
  <sheetData>
    <row r="1" spans="1:5" ht="15.75">
      <c r="A1" s="4" t="s">
        <v>306</v>
      </c>
      <c r="B1"/>
      <c r="C1" s="198"/>
      <c r="D1" s="198"/>
      <c r="E1" s="198"/>
    </row>
    <row r="2" spans="1:5" ht="15.75">
      <c r="A2" s="338" t="s">
        <v>524</v>
      </c>
      <c r="B2" s="338"/>
      <c r="C2" s="198" t="s">
        <v>22</v>
      </c>
      <c r="D2" s="198" t="s">
        <v>22</v>
      </c>
      <c r="E2" s="198" t="s">
        <v>22</v>
      </c>
    </row>
    <row r="3" spans="1:6" ht="15.75">
      <c r="A3" s="4" t="s">
        <v>520</v>
      </c>
      <c r="B3"/>
      <c r="C3" s="232"/>
      <c r="D3" s="232"/>
      <c r="E3" s="199"/>
      <c r="F3" s="197"/>
    </row>
    <row r="4" spans="1:6" ht="15.75" customHeight="1">
      <c r="A4" s="356" t="s">
        <v>521</v>
      </c>
      <c r="B4" s="356"/>
      <c r="C4" s="356"/>
      <c r="D4" s="356"/>
      <c r="E4" s="356"/>
      <c r="F4" s="197"/>
    </row>
    <row r="5" spans="1:6" ht="16.5" thickBot="1">
      <c r="A5" s="199"/>
      <c r="B5" s="199"/>
      <c r="C5" s="199" t="s">
        <v>352</v>
      </c>
      <c r="D5" s="199"/>
      <c r="E5" s="200"/>
      <c r="F5" s="197"/>
    </row>
    <row r="6" spans="1:5" ht="15.75">
      <c r="A6" s="317" t="s">
        <v>16</v>
      </c>
      <c r="B6" s="318" t="s">
        <v>1</v>
      </c>
      <c r="C6" s="319">
        <v>2017</v>
      </c>
      <c r="D6" s="319">
        <v>2018</v>
      </c>
      <c r="E6" s="320">
        <v>2019</v>
      </c>
    </row>
    <row r="7" spans="1:5" ht="15.75">
      <c r="A7" s="321" t="s">
        <v>38</v>
      </c>
      <c r="B7" s="201" t="s">
        <v>2</v>
      </c>
      <c r="C7" s="64"/>
      <c r="D7" s="64"/>
      <c r="E7" s="322"/>
    </row>
    <row r="8" spans="1:5" ht="12.75" customHeight="1">
      <c r="A8" s="323">
        <v>1</v>
      </c>
      <c r="B8" s="125" t="s">
        <v>2</v>
      </c>
      <c r="C8" s="20">
        <v>416168</v>
      </c>
      <c r="D8" s="20">
        <v>500000</v>
      </c>
      <c r="E8" s="273">
        <v>550000</v>
      </c>
    </row>
    <row r="9" spans="1:5" ht="12.75" customHeight="1">
      <c r="A9" s="323">
        <v>2</v>
      </c>
      <c r="B9" s="202" t="s">
        <v>237</v>
      </c>
      <c r="C9" s="20">
        <v>8090000</v>
      </c>
      <c r="D9" s="20">
        <v>8000000</v>
      </c>
      <c r="E9" s="273">
        <v>8500000</v>
      </c>
    </row>
    <row r="10" spans="1:5" ht="12.75" customHeight="1">
      <c r="A10" s="323">
        <v>3</v>
      </c>
      <c r="B10" s="125" t="s">
        <v>367</v>
      </c>
      <c r="C10" s="20">
        <v>20690953</v>
      </c>
      <c r="D10" s="20">
        <v>21000000</v>
      </c>
      <c r="E10" s="273">
        <v>22000000</v>
      </c>
    </row>
    <row r="11" spans="1:5" ht="12.75" customHeight="1">
      <c r="A11" s="323">
        <v>4</v>
      </c>
      <c r="B11" s="125" t="s">
        <v>107</v>
      </c>
      <c r="C11" s="20">
        <v>229000</v>
      </c>
      <c r="D11" s="20">
        <v>0</v>
      </c>
      <c r="E11" s="273"/>
    </row>
    <row r="12" spans="1:5" ht="12.75" customHeight="1">
      <c r="A12" s="323">
        <v>5</v>
      </c>
      <c r="B12" s="125" t="s">
        <v>148</v>
      </c>
      <c r="C12" s="20">
        <v>16154677</v>
      </c>
      <c r="D12" s="20">
        <v>15000000</v>
      </c>
      <c r="E12" s="273">
        <v>13050000</v>
      </c>
    </row>
    <row r="13" spans="1:5" ht="12.75" customHeight="1">
      <c r="A13" s="323">
        <v>6</v>
      </c>
      <c r="B13" s="125" t="s">
        <v>293</v>
      </c>
      <c r="C13" s="20"/>
      <c r="D13" s="20"/>
      <c r="E13" s="273"/>
    </row>
    <row r="14" spans="1:5" ht="12.75" customHeight="1">
      <c r="A14" s="324"/>
      <c r="B14" s="196" t="s">
        <v>7</v>
      </c>
      <c r="C14" s="18">
        <f>SUM(C8:C13)</f>
        <v>45580798</v>
      </c>
      <c r="D14" s="18">
        <f>SUM(D8:D13)</f>
        <v>44500000</v>
      </c>
      <c r="E14" s="296">
        <f>SUM(E8:E13)</f>
        <v>44100000</v>
      </c>
    </row>
    <row r="15" spans="1:5" ht="12.75" customHeight="1">
      <c r="A15" s="324"/>
      <c r="B15" s="203"/>
      <c r="C15" s="53"/>
      <c r="D15" s="53"/>
      <c r="E15" s="325"/>
    </row>
    <row r="16" spans="1:5" ht="15.75">
      <c r="A16" s="321" t="s">
        <v>165</v>
      </c>
      <c r="B16" s="201" t="s">
        <v>8</v>
      </c>
      <c r="C16" s="64"/>
      <c r="D16" s="64"/>
      <c r="E16" s="322"/>
    </row>
    <row r="17" spans="1:5" s="122" customFormat="1" ht="12.75">
      <c r="A17" s="323">
        <v>1</v>
      </c>
      <c r="B17" s="125" t="s">
        <v>13</v>
      </c>
      <c r="C17" s="20">
        <v>8474208</v>
      </c>
      <c r="D17" s="20">
        <v>9500000</v>
      </c>
      <c r="E17" s="273">
        <v>10000000</v>
      </c>
    </row>
    <row r="18" spans="1:5" s="122" customFormat="1" ht="12.75">
      <c r="A18" s="323">
        <v>2</v>
      </c>
      <c r="B18" s="125" t="s">
        <v>166</v>
      </c>
      <c r="C18" s="20">
        <v>1813374</v>
      </c>
      <c r="D18" s="20">
        <v>2000000</v>
      </c>
      <c r="E18" s="273">
        <v>2300000</v>
      </c>
    </row>
    <row r="19" spans="1:5" s="122" customFormat="1" ht="12.75">
      <c r="A19" s="323">
        <v>3</v>
      </c>
      <c r="B19" s="125" t="s">
        <v>14</v>
      </c>
      <c r="C19" s="20">
        <v>9696880</v>
      </c>
      <c r="D19" s="20">
        <v>10000000</v>
      </c>
      <c r="E19" s="273">
        <v>11000000</v>
      </c>
    </row>
    <row r="20" spans="1:5" s="122" customFormat="1" ht="12.75">
      <c r="A20" s="326">
        <v>4</v>
      </c>
      <c r="B20" s="125" t="s">
        <v>368</v>
      </c>
      <c r="C20" s="20">
        <v>3177280</v>
      </c>
      <c r="D20" s="20">
        <v>3000000</v>
      </c>
      <c r="E20" s="273">
        <v>2600000</v>
      </c>
    </row>
    <row r="21" spans="1:5" s="122" customFormat="1" ht="12.75">
      <c r="A21" s="323">
        <v>5</v>
      </c>
      <c r="B21" s="125" t="s">
        <v>167</v>
      </c>
      <c r="C21" s="20"/>
      <c r="D21" s="20"/>
      <c r="E21" s="273"/>
    </row>
    <row r="22" spans="1:5" s="122" customFormat="1" ht="12.75">
      <c r="A22" s="323">
        <v>6</v>
      </c>
      <c r="B22" s="125" t="s">
        <v>294</v>
      </c>
      <c r="C22" s="20">
        <v>4768280</v>
      </c>
      <c r="D22" s="20">
        <v>5000000</v>
      </c>
      <c r="E22" s="273">
        <v>5200000</v>
      </c>
    </row>
    <row r="23" spans="1:5" s="122" customFormat="1" ht="12.75">
      <c r="A23" s="323">
        <v>7</v>
      </c>
      <c r="B23" s="125" t="s">
        <v>20</v>
      </c>
      <c r="C23" s="20">
        <v>14409457</v>
      </c>
      <c r="D23" s="20">
        <v>12000000</v>
      </c>
      <c r="E23" s="273">
        <v>11000000</v>
      </c>
    </row>
    <row r="24" spans="1:5" s="122" customFormat="1" ht="12.75">
      <c r="A24" s="323">
        <v>8</v>
      </c>
      <c r="B24" s="125" t="s">
        <v>168</v>
      </c>
      <c r="C24" s="20"/>
      <c r="D24" s="20"/>
      <c r="E24" s="273"/>
    </row>
    <row r="25" spans="1:5" s="122" customFormat="1" ht="12.75">
      <c r="A25" s="323">
        <v>9</v>
      </c>
      <c r="B25" s="125" t="s">
        <v>369</v>
      </c>
      <c r="C25" s="20"/>
      <c r="D25" s="20"/>
      <c r="E25" s="273"/>
    </row>
    <row r="26" spans="1:5" s="122" customFormat="1" ht="12.75">
      <c r="A26" s="323"/>
      <c r="B26" s="196" t="s">
        <v>7</v>
      </c>
      <c r="C26" s="18">
        <f>SUM(C17:C25)</f>
        <v>42339479</v>
      </c>
      <c r="D26" s="18">
        <f>SUM(D17:D25)</f>
        <v>41500000</v>
      </c>
      <c r="E26" s="296">
        <f>SUM(E17:E25)</f>
        <v>42100000</v>
      </c>
    </row>
    <row r="27" spans="1:5" ht="15.75">
      <c r="A27" s="324"/>
      <c r="B27" s="203"/>
      <c r="C27" s="53"/>
      <c r="D27" s="53"/>
      <c r="E27" s="325"/>
    </row>
    <row r="28" spans="1:5" s="205" customFormat="1" ht="15">
      <c r="A28" s="327" t="s">
        <v>169</v>
      </c>
      <c r="B28" s="204" t="s">
        <v>170</v>
      </c>
      <c r="C28" s="100"/>
      <c r="D28" s="100"/>
      <c r="E28" s="328"/>
    </row>
    <row r="29" spans="1:5" ht="15.75">
      <c r="A29" s="324"/>
      <c r="B29" s="203"/>
      <c r="C29" s="53"/>
      <c r="D29" s="53"/>
      <c r="E29" s="325"/>
    </row>
    <row r="30" spans="1:5" s="122" customFormat="1" ht="12.75">
      <c r="A30" s="323"/>
      <c r="B30" s="206" t="s">
        <v>171</v>
      </c>
      <c r="C30" s="103"/>
      <c r="D30" s="103"/>
      <c r="E30" s="329"/>
    </row>
    <row r="31" spans="1:5" s="122" customFormat="1" ht="12.75">
      <c r="A31" s="323">
        <v>1</v>
      </c>
      <c r="B31" s="125" t="s">
        <v>15</v>
      </c>
      <c r="C31" s="20"/>
      <c r="D31" s="20"/>
      <c r="E31" s="273"/>
    </row>
    <row r="32" spans="1:5" s="122" customFormat="1" ht="12.75">
      <c r="A32" s="323"/>
      <c r="B32" s="125"/>
      <c r="C32" s="20"/>
      <c r="D32" s="20"/>
      <c r="E32" s="273"/>
    </row>
    <row r="33" spans="1:5" s="122" customFormat="1" ht="12.75">
      <c r="A33" s="323"/>
      <c r="B33" s="206" t="s">
        <v>172</v>
      </c>
      <c r="C33" s="103"/>
      <c r="D33" s="103"/>
      <c r="E33" s="329"/>
    </row>
    <row r="34" spans="1:5" s="122" customFormat="1" ht="12.75">
      <c r="A34" s="323">
        <v>1</v>
      </c>
      <c r="B34" s="125" t="s">
        <v>41</v>
      </c>
      <c r="C34" s="20">
        <v>2241319</v>
      </c>
      <c r="D34" s="20">
        <v>3000000</v>
      </c>
      <c r="E34" s="273">
        <v>2000000</v>
      </c>
    </row>
    <row r="35" spans="1:5" s="122" customFormat="1" ht="12.75">
      <c r="A35" s="323"/>
      <c r="B35" s="125"/>
      <c r="C35" s="20"/>
      <c r="D35" s="20"/>
      <c r="E35" s="273"/>
    </row>
    <row r="36" spans="1:5" s="122" customFormat="1" ht="12.75">
      <c r="A36" s="323"/>
      <c r="B36" s="196" t="s">
        <v>151</v>
      </c>
      <c r="C36" s="18">
        <f>SUM(C31,C14)</f>
        <v>45580798</v>
      </c>
      <c r="D36" s="18">
        <f>SUM(D31,D14)</f>
        <v>44500000</v>
      </c>
      <c r="E36" s="296">
        <f>SUM(E31,E14)</f>
        <v>44100000</v>
      </c>
    </row>
    <row r="37" spans="1:5" s="122" customFormat="1" ht="12.75">
      <c r="A37" s="323"/>
      <c r="B37" s="196"/>
      <c r="C37" s="18"/>
      <c r="D37" s="18"/>
      <c r="E37" s="296"/>
    </row>
    <row r="38" spans="1:5" s="122" customFormat="1" ht="13.5" thickBot="1">
      <c r="A38" s="330"/>
      <c r="B38" s="315" t="s">
        <v>173</v>
      </c>
      <c r="C38" s="275">
        <f>SUM(C34,C26)</f>
        <v>44580798</v>
      </c>
      <c r="D38" s="275">
        <f>SUM(D34,D26)</f>
        <v>44500000</v>
      </c>
      <c r="E38" s="298">
        <f>SUM(E34,E26)</f>
        <v>44100000</v>
      </c>
    </row>
  </sheetData>
  <sheetProtection/>
  <mergeCells count="2">
    <mergeCell ref="A2:B2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63"/>
  <sheetViews>
    <sheetView tabSelected="1" zoomScalePageLayoutView="0" workbookViewId="0" topLeftCell="A1">
      <selection activeCell="A2" sqref="A2:B2"/>
    </sheetView>
  </sheetViews>
  <sheetFormatPr defaultColWidth="9.140625" defaultRowHeight="12.75"/>
  <cols>
    <col min="1" max="1" width="78.00390625" style="0" bestFit="1" customWidth="1"/>
    <col min="2" max="2" width="15.57421875" style="0" bestFit="1" customWidth="1"/>
    <col min="3" max="3" width="12.57421875" style="0" bestFit="1" customWidth="1"/>
  </cols>
  <sheetData>
    <row r="1" ht="12.75">
      <c r="A1" s="4" t="s">
        <v>306</v>
      </c>
    </row>
    <row r="2" spans="1:2" ht="12.75">
      <c r="A2" s="338" t="s">
        <v>523</v>
      </c>
      <c r="B2" s="338"/>
    </row>
    <row r="3" ht="12.75">
      <c r="A3" s="4" t="s">
        <v>522</v>
      </c>
    </row>
    <row r="4" spans="1:3" ht="12.75">
      <c r="A4" s="339" t="s">
        <v>401</v>
      </c>
      <c r="B4" s="339"/>
      <c r="C4" s="339"/>
    </row>
    <row r="5" ht="13.5" thickBot="1">
      <c r="C5" s="30" t="s">
        <v>353</v>
      </c>
    </row>
    <row r="6" spans="1:3" ht="13.5" thickBot="1">
      <c r="A6" s="190" t="s">
        <v>1</v>
      </c>
      <c r="B6" s="191" t="s">
        <v>405</v>
      </c>
      <c r="C6" s="192" t="s">
        <v>406</v>
      </c>
    </row>
    <row r="7" spans="1:3" ht="12.75">
      <c r="A7" s="175" t="s">
        <v>402</v>
      </c>
      <c r="B7" s="167">
        <v>285124862</v>
      </c>
      <c r="C7" s="170">
        <v>285806112</v>
      </c>
    </row>
    <row r="8" spans="1:3" ht="12.75">
      <c r="A8" s="176" t="s">
        <v>403</v>
      </c>
      <c r="B8" s="142">
        <v>12067437</v>
      </c>
      <c r="C8" s="177">
        <v>9734238</v>
      </c>
    </row>
    <row r="9" spans="1:3" ht="13.5" thickBot="1">
      <c r="A9" s="171" t="s">
        <v>404</v>
      </c>
      <c r="B9" s="164">
        <f>SUM(B7:B8)</f>
        <v>297192299</v>
      </c>
      <c r="C9" s="172">
        <f>SUM(C7:C8)</f>
        <v>295540350</v>
      </c>
    </row>
    <row r="10" spans="1:3" ht="13.5" thickTop="1">
      <c r="A10" s="178" t="s">
        <v>407</v>
      </c>
      <c r="B10" s="165">
        <v>72558079</v>
      </c>
      <c r="C10" s="179">
        <v>70338545</v>
      </c>
    </row>
    <row r="11" spans="1:3" ht="12.75">
      <c r="A11" s="180" t="s">
        <v>408</v>
      </c>
      <c r="B11" s="163">
        <v>4895000</v>
      </c>
      <c r="C11" s="177">
        <v>4895000</v>
      </c>
    </row>
    <row r="12" spans="1:3" ht="12.75">
      <c r="A12" s="180" t="s">
        <v>409</v>
      </c>
      <c r="B12" s="163">
        <v>67663079</v>
      </c>
      <c r="C12" s="177">
        <v>65443545</v>
      </c>
    </row>
    <row r="13" spans="1:3" ht="13.5" thickBot="1">
      <c r="A13" s="171" t="s">
        <v>410</v>
      </c>
      <c r="B13" s="164">
        <f>SUM(B10)</f>
        <v>72558079</v>
      </c>
      <c r="C13" s="172">
        <f>SUM(C10)</f>
        <v>70338545</v>
      </c>
    </row>
    <row r="14" spans="1:3" ht="14.25" thickBot="1" thickTop="1">
      <c r="A14" s="173" t="s">
        <v>411</v>
      </c>
      <c r="B14" s="166">
        <f>SUM(B13,B9)</f>
        <v>369750378</v>
      </c>
      <c r="C14" s="174">
        <f>SUM(C13,C9)</f>
        <v>365878895</v>
      </c>
    </row>
    <row r="15" spans="1:3" ht="12.75">
      <c r="A15" s="169" t="s">
        <v>412</v>
      </c>
      <c r="B15" s="167">
        <v>210000</v>
      </c>
      <c r="C15" s="170">
        <v>210000</v>
      </c>
    </row>
    <row r="16" spans="1:3" ht="13.5" thickBot="1">
      <c r="A16" s="171" t="s">
        <v>413</v>
      </c>
      <c r="B16" s="164">
        <f>SUM(B15)</f>
        <v>210000</v>
      </c>
      <c r="C16" s="172">
        <f>SUM(C15)</f>
        <v>210000</v>
      </c>
    </row>
    <row r="17" spans="1:3" ht="14.25" thickBot="1" thickTop="1">
      <c r="A17" s="173" t="s">
        <v>414</v>
      </c>
      <c r="B17" s="166">
        <f>SUM(B16)</f>
        <v>210000</v>
      </c>
      <c r="C17" s="174">
        <f>SUM(C16)</f>
        <v>210000</v>
      </c>
    </row>
    <row r="18" spans="1:3" ht="12.75">
      <c r="A18" s="169" t="s">
        <v>415</v>
      </c>
      <c r="B18" s="167">
        <v>136447</v>
      </c>
      <c r="C18" s="170">
        <v>170943</v>
      </c>
    </row>
    <row r="19" spans="1:3" ht="13.5" thickBot="1">
      <c r="A19" s="171" t="s">
        <v>416</v>
      </c>
      <c r="B19" s="164">
        <f>SUM(B18)</f>
        <v>136447</v>
      </c>
      <c r="C19" s="172">
        <f>SUM(C18)</f>
        <v>170943</v>
      </c>
    </row>
    <row r="20" spans="1:3" ht="13.5" thickTop="1">
      <c r="A20" s="178" t="s">
        <v>417</v>
      </c>
      <c r="B20" s="165">
        <v>21784177</v>
      </c>
      <c r="C20" s="179">
        <v>12130319</v>
      </c>
    </row>
    <row r="21" spans="1:3" ht="13.5" thickBot="1">
      <c r="A21" s="171" t="s">
        <v>418</v>
      </c>
      <c r="B21" s="164">
        <f>SUM(B20)</f>
        <v>21784177</v>
      </c>
      <c r="C21" s="172">
        <f>SUM(C20)</f>
        <v>12130319</v>
      </c>
    </row>
    <row r="22" spans="1:3" ht="14.25" thickBot="1" thickTop="1">
      <c r="A22" s="173" t="s">
        <v>419</v>
      </c>
      <c r="B22" s="166">
        <f>SUM(B21,B19)</f>
        <v>21920624</v>
      </c>
      <c r="C22" s="174">
        <f>SUM(C21,C19)</f>
        <v>12301262</v>
      </c>
    </row>
    <row r="23" spans="1:3" ht="12.75">
      <c r="A23" s="169" t="s">
        <v>423</v>
      </c>
      <c r="B23" s="167">
        <v>825033</v>
      </c>
      <c r="C23" s="170">
        <v>796087</v>
      </c>
    </row>
    <row r="24" spans="1:3" ht="12.75">
      <c r="A24" s="180" t="s">
        <v>420</v>
      </c>
      <c r="B24" s="163">
        <v>825033</v>
      </c>
      <c r="C24" s="177">
        <v>440024</v>
      </c>
    </row>
    <row r="25" spans="1:3" ht="12.75">
      <c r="A25" s="180" t="s">
        <v>421</v>
      </c>
      <c r="B25" s="163">
        <v>0</v>
      </c>
      <c r="C25" s="177">
        <v>306961</v>
      </c>
    </row>
    <row r="26" spans="1:3" ht="12.75">
      <c r="A26" s="180" t="s">
        <v>422</v>
      </c>
      <c r="B26" s="163">
        <v>0</v>
      </c>
      <c r="C26" s="177">
        <v>49102</v>
      </c>
    </row>
    <row r="27" spans="1:3" ht="12.75">
      <c r="A27" s="180" t="s">
        <v>424</v>
      </c>
      <c r="B27" s="142">
        <v>0</v>
      </c>
      <c r="C27" s="177">
        <v>104858</v>
      </c>
    </row>
    <row r="28" spans="1:3" ht="12.75">
      <c r="A28" s="180" t="s">
        <v>425</v>
      </c>
      <c r="B28" s="142">
        <v>0</v>
      </c>
      <c r="C28" s="177">
        <v>80440</v>
      </c>
    </row>
    <row r="29" spans="1:3" ht="12.75">
      <c r="A29" s="180" t="s">
        <v>426</v>
      </c>
      <c r="B29" s="142">
        <v>0</v>
      </c>
      <c r="C29" s="177">
        <v>24418</v>
      </c>
    </row>
    <row r="30" spans="1:3" ht="12.75">
      <c r="A30" s="180" t="s">
        <v>427</v>
      </c>
      <c r="B30" s="142">
        <v>93380</v>
      </c>
      <c r="C30" s="177">
        <v>75000</v>
      </c>
    </row>
    <row r="31" spans="1:3" ht="23.25" customHeight="1">
      <c r="A31" s="181" t="s">
        <v>428</v>
      </c>
      <c r="B31" s="163">
        <v>93380</v>
      </c>
      <c r="C31" s="177">
        <v>75000</v>
      </c>
    </row>
    <row r="32" spans="1:3" ht="13.5" thickBot="1">
      <c r="A32" s="182" t="s">
        <v>429</v>
      </c>
      <c r="B32" s="164">
        <f>SUM(B23,B27,B30)</f>
        <v>918413</v>
      </c>
      <c r="C32" s="172">
        <f>SUM(C23,C27,C30)</f>
        <v>975945</v>
      </c>
    </row>
    <row r="33" spans="1:3" ht="13.5" thickTop="1">
      <c r="A33" s="183" t="s">
        <v>430</v>
      </c>
      <c r="B33" s="165">
        <v>0</v>
      </c>
      <c r="C33" s="179">
        <v>8000</v>
      </c>
    </row>
    <row r="34" spans="1:3" ht="12.75">
      <c r="A34" s="180" t="s">
        <v>431</v>
      </c>
      <c r="B34" s="142">
        <v>0</v>
      </c>
      <c r="C34" s="177">
        <v>8000</v>
      </c>
    </row>
    <row r="35" spans="1:3" ht="12.75">
      <c r="A35" s="180" t="s">
        <v>432</v>
      </c>
      <c r="B35" s="142">
        <v>0</v>
      </c>
      <c r="C35" s="177">
        <v>19000</v>
      </c>
    </row>
    <row r="36" spans="1:3" ht="13.5" thickBot="1">
      <c r="A36" s="171" t="s">
        <v>433</v>
      </c>
      <c r="B36" s="164">
        <v>0</v>
      </c>
      <c r="C36" s="184">
        <v>27000</v>
      </c>
    </row>
    <row r="37" spans="1:3" ht="14.25" thickBot="1" thickTop="1">
      <c r="A37" s="173" t="s">
        <v>434</v>
      </c>
      <c r="B37" s="166">
        <f>SUM(B36,B32)</f>
        <v>918413</v>
      </c>
      <c r="C37" s="174">
        <f>SUM(C36,C32)</f>
        <v>1002945</v>
      </c>
    </row>
    <row r="38" spans="1:3" ht="12.75">
      <c r="A38" s="169" t="s">
        <v>435</v>
      </c>
      <c r="B38" s="168">
        <v>1219704</v>
      </c>
      <c r="C38" s="170">
        <v>25647</v>
      </c>
    </row>
    <row r="39" spans="1:3" ht="13.5" thickBot="1">
      <c r="A39" s="171" t="s">
        <v>436</v>
      </c>
      <c r="B39" s="164">
        <f>SUM(B38)</f>
        <v>1219704</v>
      </c>
      <c r="C39" s="172">
        <f>SUM(C38)</f>
        <v>25647</v>
      </c>
    </row>
    <row r="40" spans="1:3" ht="14.25" thickBot="1" thickTop="1">
      <c r="A40" s="173" t="s">
        <v>437</v>
      </c>
      <c r="B40" s="166">
        <f>SUM(B39)</f>
        <v>1219704</v>
      </c>
      <c r="C40" s="174">
        <f>SUM(C39)</f>
        <v>25647</v>
      </c>
    </row>
    <row r="41" spans="1:3" ht="13.5" thickBot="1">
      <c r="A41" s="193" t="s">
        <v>438</v>
      </c>
      <c r="B41" s="194">
        <f>SUM(B40,B37,B22,B17,B14)</f>
        <v>394019119</v>
      </c>
      <c r="C41" s="195">
        <f>SUM(C40,C37,C22,C17,C14)</f>
        <v>379418749</v>
      </c>
    </row>
    <row r="42" spans="1:3" ht="12.75">
      <c r="A42" s="169" t="s">
        <v>439</v>
      </c>
      <c r="B42" s="167">
        <v>390727000</v>
      </c>
      <c r="C42" s="170">
        <v>390727000</v>
      </c>
    </row>
    <row r="43" spans="1:3" ht="12.75">
      <c r="A43" s="185" t="s">
        <v>440</v>
      </c>
      <c r="B43" s="142">
        <v>27787</v>
      </c>
      <c r="C43" s="177">
        <v>27787</v>
      </c>
    </row>
    <row r="44" spans="1:3" ht="12.75">
      <c r="A44" s="185" t="s">
        <v>441</v>
      </c>
      <c r="B44" s="142">
        <v>3203884</v>
      </c>
      <c r="C44" s="177">
        <v>3203884</v>
      </c>
    </row>
    <row r="45" spans="1:3" ht="13.5" thickBot="1">
      <c r="A45" s="171" t="s">
        <v>442</v>
      </c>
      <c r="B45" s="164">
        <f>SUM(B44)</f>
        <v>3203884</v>
      </c>
      <c r="C45" s="172">
        <f>SUM(C44)</f>
        <v>3203884</v>
      </c>
    </row>
    <row r="46" spans="1:3" ht="13.5" thickTop="1">
      <c r="A46" s="178" t="s">
        <v>443</v>
      </c>
      <c r="B46" s="165">
        <v>-122012000</v>
      </c>
      <c r="C46" s="179">
        <v>-5680000</v>
      </c>
    </row>
    <row r="47" spans="1:3" ht="12.75">
      <c r="A47" s="185" t="s">
        <v>444</v>
      </c>
      <c r="B47" s="142">
        <v>116332000</v>
      </c>
      <c r="C47" s="177">
        <v>-12226502</v>
      </c>
    </row>
    <row r="48" spans="1:3" ht="13.5" thickBot="1">
      <c r="A48" s="186" t="s">
        <v>445</v>
      </c>
      <c r="B48" s="187">
        <f>SUM(B46:B47,B45,B42:B43)</f>
        <v>388278671</v>
      </c>
      <c r="C48" s="188">
        <f>SUM(C46:C47,C45,C42:C43)</f>
        <v>376052169</v>
      </c>
    </row>
    <row r="49" spans="1:3" ht="12.75">
      <c r="A49" s="169" t="s">
        <v>446</v>
      </c>
      <c r="B49" s="167">
        <v>618365</v>
      </c>
      <c r="C49" s="170">
        <v>525008</v>
      </c>
    </row>
    <row r="50" spans="1:3" ht="12.75">
      <c r="A50" s="185" t="s">
        <v>447</v>
      </c>
      <c r="B50" s="142">
        <v>307595</v>
      </c>
      <c r="C50" s="177">
        <v>0</v>
      </c>
    </row>
    <row r="51" spans="1:3" ht="12.75">
      <c r="A51" s="185" t="s">
        <v>448</v>
      </c>
      <c r="B51" s="142">
        <v>425898</v>
      </c>
      <c r="C51" s="177">
        <v>97798</v>
      </c>
    </row>
    <row r="52" spans="1:3" ht="12.75">
      <c r="A52" s="185" t="s">
        <v>449</v>
      </c>
      <c r="B52" s="142">
        <v>204471</v>
      </c>
      <c r="C52" s="177">
        <v>0</v>
      </c>
    </row>
    <row r="53" spans="1:3" ht="13.5" thickBot="1">
      <c r="A53" s="171" t="s">
        <v>450</v>
      </c>
      <c r="B53" s="164">
        <f>SUM(B49:B52)</f>
        <v>1556329</v>
      </c>
      <c r="C53" s="172">
        <f>SUM(C49:C52)</f>
        <v>622806</v>
      </c>
    </row>
    <row r="54" spans="1:3" ht="13.5" thickTop="1">
      <c r="A54" s="178" t="s">
        <v>451</v>
      </c>
      <c r="B54" s="165">
        <v>1014781</v>
      </c>
      <c r="C54" s="179">
        <v>1113815</v>
      </c>
    </row>
    <row r="55" spans="1:3" ht="24">
      <c r="A55" s="181" t="s">
        <v>452</v>
      </c>
      <c r="B55" s="163">
        <v>1014781</v>
      </c>
      <c r="C55" s="177">
        <v>1113815</v>
      </c>
    </row>
    <row r="56" spans="1:3" ht="13.5" thickBot="1">
      <c r="A56" s="189" t="s">
        <v>453</v>
      </c>
      <c r="B56" s="164">
        <f>SUM(B54)</f>
        <v>1014781</v>
      </c>
      <c r="C56" s="172">
        <f>SUM(C54)</f>
        <v>1113815</v>
      </c>
    </row>
    <row r="57" spans="1:3" ht="13.5" thickTop="1">
      <c r="A57" s="178" t="s">
        <v>454</v>
      </c>
      <c r="B57" s="165">
        <v>464390</v>
      </c>
      <c r="C57" s="179">
        <v>464390</v>
      </c>
    </row>
    <row r="58" spans="1:3" ht="12.75">
      <c r="A58" s="185" t="s">
        <v>455</v>
      </c>
      <c r="B58" s="142">
        <v>920</v>
      </c>
      <c r="C58" s="177">
        <v>920</v>
      </c>
    </row>
    <row r="59" spans="1:3" ht="13.5" thickBot="1">
      <c r="A59" s="171" t="s">
        <v>456</v>
      </c>
      <c r="B59" s="164">
        <f>SUM(B57:B58)</f>
        <v>465310</v>
      </c>
      <c r="C59" s="172">
        <f>SUM(C57:C58)</f>
        <v>465310</v>
      </c>
    </row>
    <row r="60" spans="1:3" ht="14.25" thickBot="1" thickTop="1">
      <c r="A60" s="173" t="s">
        <v>457</v>
      </c>
      <c r="B60" s="166">
        <f>SUM(B59,B56,B53)</f>
        <v>3036420</v>
      </c>
      <c r="C60" s="174">
        <f>SUM(C59,C56,C53)</f>
        <v>2201931</v>
      </c>
    </row>
    <row r="61" spans="1:3" ht="12.75">
      <c r="A61" s="169" t="s">
        <v>458</v>
      </c>
      <c r="B61" s="167">
        <v>2704028</v>
      </c>
      <c r="C61" s="170">
        <v>1164649</v>
      </c>
    </row>
    <row r="62" spans="1:3" ht="13.5" thickBot="1">
      <c r="A62" s="186" t="s">
        <v>459</v>
      </c>
      <c r="B62" s="187">
        <f>SUM(B61)</f>
        <v>2704028</v>
      </c>
      <c r="C62" s="188">
        <f>SUM(C61)</f>
        <v>1164649</v>
      </c>
    </row>
    <row r="63" spans="1:3" ht="13.5" thickBot="1">
      <c r="A63" s="193" t="s">
        <v>460</v>
      </c>
      <c r="B63" s="194">
        <f>SUM(B62,B60,B48)</f>
        <v>394019119</v>
      </c>
      <c r="C63" s="195">
        <f>SUM(C62,C60,C48)</f>
        <v>379418749</v>
      </c>
    </row>
  </sheetData>
  <sheetProtection/>
  <mergeCells count="2">
    <mergeCell ref="A2:B2"/>
    <mergeCell ref="A4:C4"/>
  </mergeCells>
  <printOptions/>
  <pageMargins left="0.7" right="0.7" top="0.75" bottom="0.75" header="0.3" footer="0.3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0">
      <selection activeCell="G39" sqref="G39"/>
    </sheetView>
  </sheetViews>
  <sheetFormatPr defaultColWidth="9.140625" defaultRowHeight="12.75"/>
  <cols>
    <col min="2" max="2" width="27.28125" style="0" customWidth="1"/>
  </cols>
  <sheetData>
    <row r="1" spans="1:6" ht="15.75">
      <c r="A1" s="357" t="s">
        <v>199</v>
      </c>
      <c r="B1" s="357"/>
      <c r="C1" s="357"/>
      <c r="D1" s="357"/>
      <c r="E1" s="357"/>
      <c r="F1" s="6"/>
    </row>
    <row r="2" spans="1:6" ht="15.75">
      <c r="A2" s="30"/>
      <c r="B2" s="6"/>
      <c r="C2" s="6" t="s">
        <v>22</v>
      </c>
      <c r="D2" s="6"/>
      <c r="E2" s="6"/>
      <c r="F2" s="6"/>
    </row>
    <row r="3" spans="1:6" ht="15.75">
      <c r="A3" s="6"/>
      <c r="C3" s="6"/>
      <c r="D3" s="6" t="s">
        <v>22</v>
      </c>
      <c r="E3" s="6" t="s">
        <v>22</v>
      </c>
      <c r="F3" s="6" t="s">
        <v>22</v>
      </c>
    </row>
    <row r="4" spans="1:7" ht="15.75">
      <c r="A4" s="358"/>
      <c r="B4" s="358"/>
      <c r="C4" s="358"/>
      <c r="D4" s="358"/>
      <c r="E4" s="358"/>
      <c r="F4" s="58"/>
      <c r="G4" s="4"/>
    </row>
    <row r="5" spans="1:7" ht="15.75">
      <c r="A5" s="4" t="s">
        <v>295</v>
      </c>
      <c r="F5" s="58"/>
      <c r="G5" s="4"/>
    </row>
    <row r="6" spans="1:8" ht="15.75">
      <c r="A6" s="59" t="s">
        <v>164</v>
      </c>
      <c r="B6" s="59"/>
      <c r="C6" s="59"/>
      <c r="D6" s="59"/>
      <c r="E6" s="59"/>
      <c r="F6" s="60"/>
      <c r="G6" s="4"/>
      <c r="H6" s="4"/>
    </row>
    <row r="7" spans="1:7" ht="15.75">
      <c r="A7" s="58"/>
      <c r="B7" s="58"/>
      <c r="C7" s="58"/>
      <c r="D7" s="58" t="s">
        <v>352</v>
      </c>
      <c r="E7" s="58"/>
      <c r="F7" s="7"/>
      <c r="G7" s="4"/>
    </row>
    <row r="8" spans="1:6" ht="15.75">
      <c r="A8" s="61" t="s">
        <v>16</v>
      </c>
      <c r="B8" s="62" t="s">
        <v>1</v>
      </c>
      <c r="C8" s="62">
        <v>2016</v>
      </c>
      <c r="D8" s="62">
        <v>2017</v>
      </c>
      <c r="E8" s="62">
        <v>2018</v>
      </c>
      <c r="F8" s="7"/>
    </row>
    <row r="9" spans="1:6" ht="15.75">
      <c r="A9" s="61" t="s">
        <v>38</v>
      </c>
      <c r="B9" s="63" t="s">
        <v>2</v>
      </c>
      <c r="C9" s="64"/>
      <c r="D9" s="64"/>
      <c r="E9" s="65"/>
      <c r="F9" s="7"/>
    </row>
    <row r="10" spans="1:6" ht="12.75" customHeight="1">
      <c r="A10" s="20">
        <v>1</v>
      </c>
      <c r="B10" s="20" t="s">
        <v>2</v>
      </c>
      <c r="C10" s="20">
        <v>330000</v>
      </c>
      <c r="D10" s="20">
        <v>380000</v>
      </c>
      <c r="E10" s="20">
        <v>400000</v>
      </c>
      <c r="F10" s="7"/>
    </row>
    <row r="11" spans="1:6" ht="12.75" customHeight="1">
      <c r="A11" s="20">
        <v>2</v>
      </c>
      <c r="B11" s="99" t="s">
        <v>237</v>
      </c>
      <c r="C11" s="20">
        <v>5798649</v>
      </c>
      <c r="D11" s="20">
        <v>6200000</v>
      </c>
      <c r="E11" s="20">
        <v>6200000</v>
      </c>
      <c r="F11" s="7"/>
    </row>
    <row r="12" spans="1:6" ht="12.75" customHeight="1">
      <c r="A12" s="20">
        <v>3</v>
      </c>
      <c r="B12" s="20" t="s">
        <v>367</v>
      </c>
      <c r="C12" s="20">
        <v>40028351</v>
      </c>
      <c r="D12" s="20">
        <v>40500000</v>
      </c>
      <c r="E12" s="20">
        <v>40600000</v>
      </c>
      <c r="F12" s="7"/>
    </row>
    <row r="13" spans="1:6" ht="12.75" customHeight="1">
      <c r="A13" s="20">
        <v>4</v>
      </c>
      <c r="B13" s="20" t="s">
        <v>107</v>
      </c>
      <c r="C13" s="20">
        <v>200000</v>
      </c>
      <c r="D13" s="20">
        <v>200000</v>
      </c>
      <c r="E13" s="20">
        <v>250000</v>
      </c>
      <c r="F13" s="7"/>
    </row>
    <row r="14" spans="1:6" ht="12.75" customHeight="1">
      <c r="A14" s="20">
        <v>5</v>
      </c>
      <c r="B14" s="20" t="s">
        <v>148</v>
      </c>
      <c r="C14" s="20">
        <v>8901000</v>
      </c>
      <c r="D14" s="20">
        <v>5000000</v>
      </c>
      <c r="E14" s="20">
        <v>4000000</v>
      </c>
      <c r="F14" s="60"/>
    </row>
    <row r="15" spans="1:6" ht="12.75" customHeight="1">
      <c r="A15" s="20">
        <v>6</v>
      </c>
      <c r="B15" s="20" t="s">
        <v>293</v>
      </c>
      <c r="C15" s="20"/>
      <c r="D15" s="20"/>
      <c r="E15" s="20"/>
      <c r="F15" s="7"/>
    </row>
    <row r="16" spans="1:6" ht="12.75" customHeight="1">
      <c r="A16" s="53"/>
      <c r="B16" s="18" t="s">
        <v>7</v>
      </c>
      <c r="C16" s="18">
        <f>SUM(C10:C15)</f>
        <v>55258000</v>
      </c>
      <c r="D16" s="18">
        <f>SUM(D10:D15)</f>
        <v>52280000</v>
      </c>
      <c r="E16" s="18">
        <f>SUM(E10:E15)</f>
        <v>51450000</v>
      </c>
      <c r="F16" s="7"/>
    </row>
    <row r="17" spans="1:6" ht="12.75" customHeight="1">
      <c r="A17" s="53"/>
      <c r="B17" s="53"/>
      <c r="C17" s="53"/>
      <c r="D17" s="53"/>
      <c r="E17" s="53"/>
      <c r="F17" s="7"/>
    </row>
    <row r="18" spans="1:6" ht="15.75">
      <c r="A18" s="61" t="s">
        <v>165</v>
      </c>
      <c r="B18" s="63" t="s">
        <v>8</v>
      </c>
      <c r="C18" s="64"/>
      <c r="D18" s="64"/>
      <c r="E18" s="65"/>
      <c r="F18" s="7"/>
    </row>
    <row r="19" spans="1:6" s="30" customFormat="1" ht="12.75">
      <c r="A19" s="20">
        <v>1</v>
      </c>
      <c r="B19" s="20" t="s">
        <v>13</v>
      </c>
      <c r="C19" s="20">
        <v>18612000</v>
      </c>
      <c r="D19" s="20">
        <v>18800000</v>
      </c>
      <c r="E19" s="20">
        <v>18800000</v>
      </c>
      <c r="F19" s="14"/>
    </row>
    <row r="20" spans="1:6" s="30" customFormat="1" ht="12.75">
      <c r="A20" s="20">
        <v>2</v>
      </c>
      <c r="B20" s="20" t="s">
        <v>166</v>
      </c>
      <c r="C20" s="20">
        <v>3010000</v>
      </c>
      <c r="D20" s="20">
        <v>3100000</v>
      </c>
      <c r="E20" s="20">
        <v>3100000</v>
      </c>
      <c r="F20" s="14"/>
    </row>
    <row r="21" spans="1:6" s="30" customFormat="1" ht="12.75">
      <c r="A21" s="20">
        <v>3</v>
      </c>
      <c r="B21" s="20" t="s">
        <v>14</v>
      </c>
      <c r="C21" s="20">
        <v>14392000</v>
      </c>
      <c r="D21" s="20">
        <v>15000000</v>
      </c>
      <c r="E21" s="20">
        <v>15000000</v>
      </c>
      <c r="F21" s="14"/>
    </row>
    <row r="22" spans="1:6" s="30" customFormat="1" ht="12.75">
      <c r="A22" s="101">
        <v>4</v>
      </c>
      <c r="B22" s="20" t="s">
        <v>368</v>
      </c>
      <c r="C22" s="20">
        <v>4575000</v>
      </c>
      <c r="D22" s="20">
        <v>4780000</v>
      </c>
      <c r="E22" s="20">
        <v>4700000</v>
      </c>
      <c r="F22" s="14"/>
    </row>
    <row r="23" spans="1:6" s="30" customFormat="1" ht="12.75">
      <c r="A23" s="20">
        <v>5</v>
      </c>
      <c r="B23" s="20" t="s">
        <v>167</v>
      </c>
      <c r="C23" s="20">
        <v>1879000</v>
      </c>
      <c r="D23" s="20">
        <v>2100000</v>
      </c>
      <c r="E23" s="20">
        <v>2100000</v>
      </c>
      <c r="F23" s="14"/>
    </row>
    <row r="24" spans="1:6" s="30" customFormat="1" ht="12.75">
      <c r="A24" s="20">
        <v>6</v>
      </c>
      <c r="B24" s="20" t="s">
        <v>294</v>
      </c>
      <c r="C24" s="20">
        <v>450000</v>
      </c>
      <c r="D24" s="20">
        <v>450000</v>
      </c>
      <c r="E24" s="20">
        <v>450000</v>
      </c>
      <c r="F24" s="14"/>
    </row>
    <row r="25" spans="1:6" s="30" customFormat="1" ht="12.75">
      <c r="A25" s="20">
        <v>7</v>
      </c>
      <c r="B25" s="20" t="s">
        <v>20</v>
      </c>
      <c r="C25" s="20">
        <v>10897390</v>
      </c>
      <c r="D25" s="20">
        <v>4050000</v>
      </c>
      <c r="E25" s="20">
        <v>6000000</v>
      </c>
      <c r="F25" s="10"/>
    </row>
    <row r="26" spans="1:6" s="30" customFormat="1" ht="12.75">
      <c r="A26" s="20">
        <v>8</v>
      </c>
      <c r="B26" s="20" t="s">
        <v>168</v>
      </c>
      <c r="C26" s="20"/>
      <c r="D26" s="20">
        <v>500000</v>
      </c>
      <c r="E26" s="20">
        <v>500000</v>
      </c>
      <c r="F26" s="14"/>
    </row>
    <row r="27" spans="1:6" s="30" customFormat="1" ht="12.75">
      <c r="A27" s="20">
        <v>9</v>
      </c>
      <c r="B27" s="20" t="s">
        <v>369</v>
      </c>
      <c r="C27" s="20">
        <v>751610</v>
      </c>
      <c r="D27" s="20">
        <v>3500000</v>
      </c>
      <c r="E27" s="20">
        <v>800000</v>
      </c>
      <c r="F27" s="14"/>
    </row>
    <row r="28" spans="1:6" s="30" customFormat="1" ht="12.75">
      <c r="A28" s="20"/>
      <c r="B28" s="18" t="s">
        <v>7</v>
      </c>
      <c r="C28" s="18">
        <f>SUM(C19:C27)</f>
        <v>54567000</v>
      </c>
      <c r="D28" s="18">
        <f>SUM(D19:D27)</f>
        <v>52280000</v>
      </c>
      <c r="E28" s="18">
        <f>SUM(E19:E27)</f>
        <v>51450000</v>
      </c>
      <c r="F28" s="14"/>
    </row>
    <row r="29" spans="1:6" ht="15.75">
      <c r="A29" s="53"/>
      <c r="B29" s="53"/>
      <c r="C29" s="53"/>
      <c r="D29" s="53"/>
      <c r="E29" s="53"/>
      <c r="F29" s="7"/>
    </row>
    <row r="30" spans="1:6" s="106" customFormat="1" ht="15">
      <c r="A30" s="100" t="s">
        <v>169</v>
      </c>
      <c r="B30" s="107" t="s">
        <v>170</v>
      </c>
      <c r="C30" s="100"/>
      <c r="D30" s="100"/>
      <c r="E30" s="100"/>
      <c r="F30" s="105"/>
    </row>
    <row r="31" spans="1:6" ht="15.75">
      <c r="A31" s="53"/>
      <c r="B31" s="53"/>
      <c r="C31" s="53"/>
      <c r="D31" s="53"/>
      <c r="E31" s="53"/>
      <c r="F31" s="7"/>
    </row>
    <row r="32" spans="1:6" s="30" customFormat="1" ht="12.75">
      <c r="A32" s="20"/>
      <c r="B32" s="102" t="s">
        <v>171</v>
      </c>
      <c r="C32" s="103"/>
      <c r="D32" s="103"/>
      <c r="E32" s="104"/>
      <c r="F32" s="14"/>
    </row>
    <row r="33" spans="1:6" s="30" customFormat="1" ht="12.75">
      <c r="A33" s="20">
        <v>1</v>
      </c>
      <c r="B33" s="20" t="s">
        <v>15</v>
      </c>
      <c r="C33" s="20">
        <v>950000</v>
      </c>
      <c r="D33" s="20">
        <v>3000000</v>
      </c>
      <c r="E33" s="20">
        <v>3000000</v>
      </c>
      <c r="F33" s="14"/>
    </row>
    <row r="34" spans="1:6" s="30" customFormat="1" ht="12.75">
      <c r="A34" s="20"/>
      <c r="B34" s="20"/>
      <c r="C34" s="20"/>
      <c r="D34" s="20"/>
      <c r="E34" s="20"/>
      <c r="F34" s="14"/>
    </row>
    <row r="35" spans="1:6" s="30" customFormat="1" ht="12.75">
      <c r="A35" s="20"/>
      <c r="B35" s="102" t="s">
        <v>172</v>
      </c>
      <c r="C35" s="103"/>
      <c r="D35" s="103"/>
      <c r="E35" s="104"/>
      <c r="F35" s="14"/>
    </row>
    <row r="36" spans="1:6" s="30" customFormat="1" ht="12.75">
      <c r="A36" s="20">
        <v>1</v>
      </c>
      <c r="B36" s="20" t="s">
        <v>41</v>
      </c>
      <c r="C36" s="20">
        <v>1641000</v>
      </c>
      <c r="D36" s="20">
        <v>3000000</v>
      </c>
      <c r="E36" s="20">
        <v>3000000</v>
      </c>
      <c r="F36" s="10"/>
    </row>
    <row r="37" spans="1:6" s="30" customFormat="1" ht="12.75">
      <c r="A37" s="20"/>
      <c r="B37" s="20"/>
      <c r="C37" s="20"/>
      <c r="D37" s="20"/>
      <c r="E37" s="20"/>
      <c r="F37" s="10"/>
    </row>
    <row r="38" spans="1:6" s="30" customFormat="1" ht="12.75">
      <c r="A38" s="20"/>
      <c r="B38" s="18" t="s">
        <v>151</v>
      </c>
      <c r="C38" s="18">
        <f>SUM(C33,C16)</f>
        <v>56208000</v>
      </c>
      <c r="D38" s="18">
        <f>SUM(D33,D16)</f>
        <v>55280000</v>
      </c>
      <c r="E38" s="18">
        <f>SUM(E33,E16)</f>
        <v>54450000</v>
      </c>
      <c r="F38" s="10"/>
    </row>
    <row r="39" spans="1:5" s="30" customFormat="1" ht="12.75">
      <c r="A39" s="20"/>
      <c r="B39" s="18"/>
      <c r="C39" s="18"/>
      <c r="D39" s="18"/>
      <c r="E39" s="18"/>
    </row>
    <row r="40" spans="1:5" s="30" customFormat="1" ht="12.75">
      <c r="A40" s="20"/>
      <c r="B40" s="18" t="s">
        <v>173</v>
      </c>
      <c r="C40" s="18">
        <f>SUM(C36,C28)</f>
        <v>56208000</v>
      </c>
      <c r="D40" s="18">
        <f>SUM(D36,D28)</f>
        <v>55280000</v>
      </c>
      <c r="E40" s="18">
        <f>SUM(E36,E28)</f>
        <v>54450000</v>
      </c>
    </row>
  </sheetData>
  <sheetProtection/>
  <mergeCells count="2">
    <mergeCell ref="A1:E1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4.7109375" style="0" customWidth="1"/>
  </cols>
  <sheetData>
    <row r="1" spans="2:3" ht="12.75">
      <c r="B1" s="4" t="s">
        <v>242</v>
      </c>
      <c r="C1" s="4"/>
    </row>
    <row r="3" ht="12.75">
      <c r="A3" s="30"/>
    </row>
    <row r="4" ht="12.75">
      <c r="A4" s="4" t="s">
        <v>306</v>
      </c>
    </row>
    <row r="5" spans="1:4" ht="12.75">
      <c r="A5" s="66" t="s">
        <v>174</v>
      </c>
      <c r="B5" s="67"/>
      <c r="C5" s="67"/>
      <c r="D5" s="67"/>
    </row>
    <row r="6" spans="1:4" ht="12.75">
      <c r="A6" s="4"/>
      <c r="D6" t="s">
        <v>47</v>
      </c>
    </row>
    <row r="8" spans="1:4" ht="12.75">
      <c r="A8" s="4" t="s">
        <v>175</v>
      </c>
      <c r="B8" t="s">
        <v>176</v>
      </c>
      <c r="D8">
        <v>0</v>
      </c>
    </row>
    <row r="9" ht="12.75">
      <c r="A9" s="4"/>
    </row>
    <row r="11" spans="1:4" ht="12.75">
      <c r="A11" s="4" t="s">
        <v>177</v>
      </c>
      <c r="B11" t="s">
        <v>176</v>
      </c>
      <c r="D11">
        <v>0</v>
      </c>
    </row>
    <row r="12" ht="12.75">
      <c r="A12" t="s">
        <v>178</v>
      </c>
    </row>
    <row r="13" ht="12.75">
      <c r="A13" s="30" t="s">
        <v>179</v>
      </c>
    </row>
    <row r="18" spans="1:4" ht="12.75">
      <c r="A18" s="4" t="s">
        <v>180</v>
      </c>
      <c r="B18" t="s">
        <v>176</v>
      </c>
      <c r="D18" s="4">
        <f>SUM(D11,D8)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4">
      <selection activeCell="B15" sqref="B15"/>
    </sheetView>
  </sheetViews>
  <sheetFormatPr defaultColWidth="9.140625" defaultRowHeight="12.75"/>
  <cols>
    <col min="1" max="1" width="36.8515625" style="0" customWidth="1"/>
    <col min="6" max="6" width="14.140625" style="0" customWidth="1"/>
  </cols>
  <sheetData>
    <row r="1" ht="12.75">
      <c r="A1" s="4" t="s">
        <v>222</v>
      </c>
    </row>
    <row r="2" spans="1:6" ht="12.75">
      <c r="A2" s="30"/>
      <c r="B2" s="30"/>
      <c r="F2" s="30" t="s">
        <v>306</v>
      </c>
    </row>
    <row r="4" ht="12.75">
      <c r="A4" s="4" t="s">
        <v>201</v>
      </c>
    </row>
    <row r="5" ht="12.75">
      <c r="A5" s="4" t="s">
        <v>202</v>
      </c>
    </row>
    <row r="6" ht="13.5" thickBot="1"/>
    <row r="7" spans="1:6" ht="13.5" thickBot="1">
      <c r="A7" s="70" t="s">
        <v>203</v>
      </c>
      <c r="B7" s="71">
        <v>2016</v>
      </c>
      <c r="C7" s="72">
        <v>2017</v>
      </c>
      <c r="D7" s="72">
        <v>2018</v>
      </c>
      <c r="E7" s="72">
        <v>2019</v>
      </c>
      <c r="F7" s="73">
        <v>2020</v>
      </c>
    </row>
    <row r="8" spans="1:6" ht="26.25" customHeight="1">
      <c r="A8" s="74" t="s">
        <v>204</v>
      </c>
      <c r="B8" s="128">
        <v>6298649</v>
      </c>
      <c r="C8" s="75"/>
      <c r="D8" s="75"/>
      <c r="E8" s="75"/>
      <c r="F8" s="76"/>
    </row>
    <row r="9" spans="1:6" ht="54.75" customHeight="1">
      <c r="A9" s="77" t="s">
        <v>205</v>
      </c>
      <c r="B9" s="129">
        <v>0</v>
      </c>
      <c r="C9" s="22"/>
      <c r="D9" s="22"/>
      <c r="E9" s="22"/>
      <c r="F9" s="78"/>
    </row>
    <row r="10" spans="1:6" ht="29.25" customHeight="1">
      <c r="A10" s="77" t="s">
        <v>206</v>
      </c>
      <c r="B10" s="129">
        <v>400000</v>
      </c>
      <c r="C10" s="22"/>
      <c r="D10" s="22"/>
      <c r="E10" s="22"/>
      <c r="F10" s="78"/>
    </row>
    <row r="11" spans="1:6" ht="38.25" customHeight="1">
      <c r="A11" s="77" t="s">
        <v>207</v>
      </c>
      <c r="B11" s="129">
        <v>330000</v>
      </c>
      <c r="C11" s="22"/>
      <c r="D11" s="22"/>
      <c r="E11" s="22"/>
      <c r="F11" s="78"/>
    </row>
    <row r="12" spans="1:6" ht="24.75" customHeight="1">
      <c r="A12" s="77" t="s">
        <v>208</v>
      </c>
      <c r="B12" s="129">
        <v>50000</v>
      </c>
      <c r="C12" s="22"/>
      <c r="D12" s="22"/>
      <c r="E12" s="22"/>
      <c r="F12" s="78"/>
    </row>
    <row r="13" spans="1:6" ht="26.25" customHeight="1" thickBot="1">
      <c r="A13" s="79" t="s">
        <v>209</v>
      </c>
      <c r="B13" s="130">
        <v>0</v>
      </c>
      <c r="C13" s="80"/>
      <c r="D13" s="81"/>
      <c r="E13" s="81"/>
      <c r="F13" s="82"/>
    </row>
    <row r="14" spans="1:6" ht="13.5" thickBot="1">
      <c r="A14" s="70" t="s">
        <v>11</v>
      </c>
      <c r="B14" s="71">
        <f>SUM(B7:B13)</f>
        <v>7080665</v>
      </c>
      <c r="C14" s="83"/>
      <c r="D14" s="84"/>
      <c r="E14" s="84"/>
      <c r="F14" s="85"/>
    </row>
    <row r="15" spans="1:6" ht="12.75">
      <c r="A15" s="10"/>
      <c r="B15" s="5"/>
      <c r="C15" s="54"/>
      <c r="D15" s="54"/>
      <c r="E15" s="54"/>
      <c r="F15" s="54"/>
    </row>
    <row r="16" spans="3:6" ht="13.5" thickBot="1">
      <c r="C16" s="86"/>
      <c r="D16" s="86"/>
      <c r="E16" s="86"/>
      <c r="F16" s="86"/>
    </row>
    <row r="17" spans="1:6" ht="25.5" customHeight="1" thickBot="1">
      <c r="A17" s="87" t="s">
        <v>210</v>
      </c>
      <c r="B17" s="88">
        <v>2016</v>
      </c>
      <c r="C17" s="89">
        <v>2017</v>
      </c>
      <c r="D17" s="89">
        <v>2018</v>
      </c>
      <c r="E17" s="89">
        <v>2019</v>
      </c>
      <c r="F17" s="90">
        <v>2020</v>
      </c>
    </row>
    <row r="18" spans="1:6" ht="12.75">
      <c r="A18" s="91" t="s">
        <v>211</v>
      </c>
      <c r="B18" s="92"/>
      <c r="C18" s="75"/>
      <c r="D18" s="75"/>
      <c r="E18" s="75"/>
      <c r="F18" s="76"/>
    </row>
    <row r="19" spans="1:6" ht="21" customHeight="1">
      <c r="A19" s="93" t="s">
        <v>212</v>
      </c>
      <c r="B19" s="94"/>
      <c r="C19" s="22" t="s">
        <v>22</v>
      </c>
      <c r="D19" s="22" t="s">
        <v>22</v>
      </c>
      <c r="E19" s="22" t="s">
        <v>22</v>
      </c>
      <c r="F19" s="78" t="s">
        <v>22</v>
      </c>
    </row>
    <row r="20" spans="1:6" ht="12.75">
      <c r="A20" s="93" t="s">
        <v>213</v>
      </c>
      <c r="B20" s="94"/>
      <c r="C20" s="22"/>
      <c r="D20" s="22"/>
      <c r="E20" s="22"/>
      <c r="F20" s="78"/>
    </row>
    <row r="21" spans="1:6" ht="12.75">
      <c r="A21" s="93" t="s">
        <v>214</v>
      </c>
      <c r="B21" s="94"/>
      <c r="C21" s="22"/>
      <c r="D21" s="22"/>
      <c r="E21" s="22"/>
      <c r="F21" s="78"/>
    </row>
    <row r="22" spans="1:6" ht="16.5" customHeight="1">
      <c r="A22" s="93" t="s">
        <v>215</v>
      </c>
      <c r="B22" s="94"/>
      <c r="C22" s="22"/>
      <c r="D22" s="22"/>
      <c r="E22" s="22"/>
      <c r="F22" s="78"/>
    </row>
    <row r="23" spans="1:6" ht="28.5" customHeight="1">
      <c r="A23" s="93" t="s">
        <v>216</v>
      </c>
      <c r="B23" s="94"/>
      <c r="C23" s="22"/>
      <c r="D23" s="22"/>
      <c r="E23" s="22"/>
      <c r="F23" s="78"/>
    </row>
    <row r="24" spans="1:6" ht="38.25" customHeight="1">
      <c r="A24" s="93" t="s">
        <v>217</v>
      </c>
      <c r="B24" s="94"/>
      <c r="C24" s="22"/>
      <c r="D24" s="22"/>
      <c r="E24" s="22"/>
      <c r="F24" s="78"/>
    </row>
    <row r="25" spans="1:6" ht="68.25" customHeight="1" thickBot="1">
      <c r="A25" s="95" t="s">
        <v>218</v>
      </c>
      <c r="B25" s="96"/>
      <c r="C25" s="81"/>
      <c r="D25" s="81"/>
      <c r="E25" s="81"/>
      <c r="F25" s="82"/>
    </row>
    <row r="26" spans="1:6" ht="13.5" thickBot="1">
      <c r="A26" s="70" t="s">
        <v>11</v>
      </c>
      <c r="B26" s="113"/>
      <c r="C26" s="97"/>
      <c r="D26" s="97"/>
      <c r="E26" s="97"/>
      <c r="F26" s="9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0"/>
  <sheetViews>
    <sheetView view="pageBreakPreview" zoomScaleSheetLayoutView="100" zoomScalePageLayoutView="0" workbookViewId="0" topLeftCell="A1">
      <selection activeCell="A2" sqref="A2:B2"/>
    </sheetView>
  </sheetViews>
  <sheetFormatPr defaultColWidth="9.140625" defaultRowHeight="12.75"/>
  <cols>
    <col min="2" max="2" width="42.57421875" style="0" customWidth="1"/>
    <col min="3" max="3" width="16.8515625" style="0" customWidth="1"/>
    <col min="4" max="4" width="12.421875" style="30" bestFit="1" customWidth="1"/>
    <col min="5" max="5" width="12.7109375" style="0" bestFit="1" customWidth="1"/>
  </cols>
  <sheetData>
    <row r="1" spans="1:2" ht="12.75">
      <c r="A1" s="4" t="s">
        <v>306</v>
      </c>
      <c r="B1" s="114"/>
    </row>
    <row r="2" spans="1:2" ht="12.75">
      <c r="A2" s="338" t="s">
        <v>524</v>
      </c>
      <c r="B2" s="338"/>
    </row>
    <row r="3" ht="12.75">
      <c r="A3" s="4" t="s">
        <v>500</v>
      </c>
    </row>
    <row r="4" spans="2:5" ht="30" customHeight="1">
      <c r="B4" s="340" t="s">
        <v>501</v>
      </c>
      <c r="C4" s="340"/>
      <c r="D4" s="340"/>
      <c r="E4" s="340"/>
    </row>
    <row r="5" spans="1:5" ht="12.75">
      <c r="A5" s="1"/>
      <c r="B5" s="1"/>
      <c r="D5" s="4"/>
      <c r="E5" s="47" t="s">
        <v>327</v>
      </c>
    </row>
    <row r="6" spans="1:5" ht="12.75">
      <c r="A6" s="39" t="s">
        <v>0</v>
      </c>
      <c r="B6" s="39" t="s">
        <v>1</v>
      </c>
      <c r="C6" s="341">
        <v>2016</v>
      </c>
      <c r="D6" s="341"/>
      <c r="E6" s="341"/>
    </row>
    <row r="7" spans="1:5" ht="15.75">
      <c r="A7" s="34"/>
      <c r="B7" s="35"/>
      <c r="C7" s="233" t="s">
        <v>24</v>
      </c>
      <c r="D7" s="20" t="s">
        <v>374</v>
      </c>
      <c r="E7" s="20" t="s">
        <v>376</v>
      </c>
    </row>
    <row r="8" spans="1:3" ht="18">
      <c r="A8" s="36" t="s">
        <v>22</v>
      </c>
      <c r="B8" s="37" t="s">
        <v>2</v>
      </c>
      <c r="C8" s="37" t="s">
        <v>22</v>
      </c>
    </row>
    <row r="9" spans="1:5" ht="12.75">
      <c r="A9" s="18" t="s">
        <v>19</v>
      </c>
      <c r="B9" s="18" t="s">
        <v>2</v>
      </c>
      <c r="C9" s="141">
        <v>330000</v>
      </c>
      <c r="D9" s="143">
        <v>460000</v>
      </c>
      <c r="E9" s="143">
        <v>229574</v>
      </c>
    </row>
    <row r="10" spans="1:5" ht="12.75">
      <c r="A10" s="18" t="s">
        <v>23</v>
      </c>
      <c r="B10" s="69" t="s">
        <v>237</v>
      </c>
      <c r="C10" s="141">
        <v>5798649</v>
      </c>
      <c r="D10" s="143">
        <v>5798649</v>
      </c>
      <c r="E10" s="143">
        <v>8833053</v>
      </c>
    </row>
    <row r="11" spans="1:24" ht="12.75">
      <c r="A11" s="18" t="s">
        <v>25</v>
      </c>
      <c r="B11" s="18" t="s">
        <v>259</v>
      </c>
      <c r="C11" s="141">
        <v>40028351</v>
      </c>
      <c r="D11" s="143">
        <v>40812431</v>
      </c>
      <c r="E11" s="143">
        <v>36651040</v>
      </c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2.75">
      <c r="A12" s="18" t="s">
        <v>26</v>
      </c>
      <c r="B12" s="18" t="s">
        <v>50</v>
      </c>
      <c r="C12" s="141">
        <v>200000</v>
      </c>
      <c r="D12" s="143">
        <v>200000</v>
      </c>
      <c r="E12" s="143">
        <v>26618</v>
      </c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2.75">
      <c r="A13" s="18" t="s">
        <v>27</v>
      </c>
      <c r="B13" s="18" t="s">
        <v>148</v>
      </c>
      <c r="C13" s="141">
        <v>8901000</v>
      </c>
      <c r="D13" s="143">
        <v>10318195</v>
      </c>
      <c r="E13" s="143">
        <v>11072122</v>
      </c>
      <c r="O13" s="5"/>
      <c r="P13" s="5"/>
      <c r="Q13" s="5"/>
      <c r="R13" s="5"/>
      <c r="S13" s="5"/>
      <c r="T13" s="5"/>
      <c r="U13" s="5"/>
      <c r="V13" s="5"/>
      <c r="W13" s="10"/>
      <c r="X13" s="5"/>
    </row>
    <row r="14" spans="1:24" ht="12.75">
      <c r="A14" s="41" t="s">
        <v>157</v>
      </c>
      <c r="B14" s="18" t="s">
        <v>84</v>
      </c>
      <c r="C14" s="141">
        <v>0</v>
      </c>
      <c r="D14" s="143">
        <v>0</v>
      </c>
      <c r="E14" s="143">
        <v>0</v>
      </c>
      <c r="O14" s="5"/>
      <c r="P14" s="5"/>
      <c r="Q14" s="5"/>
      <c r="R14" s="5"/>
      <c r="S14" s="5"/>
      <c r="T14" s="5"/>
      <c r="U14" s="5"/>
      <c r="V14" s="5"/>
      <c r="W14" s="10"/>
      <c r="X14" s="5"/>
    </row>
    <row r="15" spans="1:24" ht="12.75">
      <c r="A15" s="41" t="s">
        <v>42</v>
      </c>
      <c r="B15" s="18" t="s">
        <v>293</v>
      </c>
      <c r="C15" s="141">
        <v>0</v>
      </c>
      <c r="D15" s="143">
        <v>0</v>
      </c>
      <c r="E15" s="143">
        <v>0</v>
      </c>
      <c r="O15" s="5"/>
      <c r="P15" s="5"/>
      <c r="Q15" s="5"/>
      <c r="R15" s="5"/>
      <c r="S15" s="5"/>
      <c r="T15" s="5"/>
      <c r="U15" s="5"/>
      <c r="V15" s="5"/>
      <c r="W15" s="10"/>
      <c r="X15" s="5"/>
    </row>
    <row r="16" spans="1:24" ht="12.75">
      <c r="A16" s="21" t="s">
        <v>22</v>
      </c>
      <c r="B16" s="18" t="s">
        <v>108</v>
      </c>
      <c r="C16" s="141">
        <f>SUM(C9:C15)</f>
        <v>55258000</v>
      </c>
      <c r="D16" s="143">
        <f>SUM(D9:D15)</f>
        <v>57589275</v>
      </c>
      <c r="E16" s="142">
        <f>SUM(E9:E15)</f>
        <v>56812407</v>
      </c>
      <c r="O16" s="5"/>
      <c r="P16" s="5"/>
      <c r="Q16" s="5"/>
      <c r="R16" s="5"/>
      <c r="S16" s="5"/>
      <c r="T16" s="5"/>
      <c r="U16" s="5"/>
      <c r="V16" s="5"/>
      <c r="W16" s="10"/>
      <c r="X16" s="5"/>
    </row>
    <row r="17" spans="1:24" ht="15.75">
      <c r="A17" s="37" t="s">
        <v>22</v>
      </c>
      <c r="B17" s="37" t="s">
        <v>15</v>
      </c>
      <c r="C17" s="38"/>
      <c r="O17" s="5"/>
      <c r="P17" s="5"/>
      <c r="Q17" s="5"/>
      <c r="R17" s="5"/>
      <c r="S17" s="5"/>
      <c r="T17" s="5"/>
      <c r="U17" s="5"/>
      <c r="V17" s="5"/>
      <c r="W17" s="10"/>
      <c r="X17" s="5"/>
    </row>
    <row r="18" spans="1:24" ht="12.75">
      <c r="A18" s="18" t="s">
        <v>0</v>
      </c>
      <c r="B18" s="18" t="s">
        <v>1</v>
      </c>
      <c r="C18" s="40"/>
      <c r="D18" s="20"/>
      <c r="E18" s="2"/>
      <c r="O18" s="5"/>
      <c r="P18" s="10"/>
      <c r="Q18" s="10"/>
      <c r="R18" s="10"/>
      <c r="S18" s="10"/>
      <c r="T18" s="10"/>
      <c r="U18" s="10"/>
      <c r="V18" s="10"/>
      <c r="W18" s="10"/>
      <c r="X18" s="5"/>
    </row>
    <row r="19" spans="1:24" ht="12.75">
      <c r="A19" s="42" t="s">
        <v>60</v>
      </c>
      <c r="B19" s="69" t="s">
        <v>237</v>
      </c>
      <c r="C19" s="141">
        <v>550000</v>
      </c>
      <c r="D19" s="143">
        <v>550000</v>
      </c>
      <c r="E19" s="142">
        <v>744534</v>
      </c>
      <c r="O19" s="5"/>
      <c r="P19" s="5"/>
      <c r="Q19" s="5"/>
      <c r="R19" s="5"/>
      <c r="S19" s="5"/>
      <c r="T19" s="5"/>
      <c r="U19" s="10"/>
      <c r="V19" s="10"/>
      <c r="W19" s="5"/>
      <c r="X19" s="5"/>
    </row>
    <row r="20" spans="1:24" ht="12.75">
      <c r="A20" s="42" t="s">
        <v>25</v>
      </c>
      <c r="B20" s="18" t="s">
        <v>6</v>
      </c>
      <c r="C20" s="141">
        <v>400000</v>
      </c>
      <c r="D20" s="143">
        <v>771000</v>
      </c>
      <c r="E20" s="142">
        <v>416599</v>
      </c>
      <c r="O20" s="5"/>
      <c r="P20" s="5"/>
      <c r="Q20" s="5"/>
      <c r="R20" s="5"/>
      <c r="S20" s="5"/>
      <c r="T20" s="5"/>
      <c r="U20" s="10"/>
      <c r="V20" s="10"/>
      <c r="W20" s="5"/>
      <c r="X20" s="5"/>
    </row>
    <row r="21" spans="1:24" ht="12.75">
      <c r="A21" s="18" t="s">
        <v>26</v>
      </c>
      <c r="B21" s="18" t="s">
        <v>200</v>
      </c>
      <c r="C21" s="141"/>
      <c r="D21" s="143"/>
      <c r="E21" s="142"/>
      <c r="O21" s="5"/>
      <c r="P21" s="5"/>
      <c r="Q21" s="5"/>
      <c r="R21" s="5"/>
      <c r="S21" s="5"/>
      <c r="T21" s="5"/>
      <c r="U21" s="10"/>
      <c r="V21" s="10"/>
      <c r="W21" s="5"/>
      <c r="X21" s="5"/>
    </row>
    <row r="22" spans="1:5" ht="12.75">
      <c r="A22" s="18" t="s">
        <v>22</v>
      </c>
      <c r="B22" s="18" t="s">
        <v>109</v>
      </c>
      <c r="C22" s="141">
        <f>SUM(C19:C21)</f>
        <v>950000</v>
      </c>
      <c r="D22" s="143">
        <f>SUM(D19:D21)</f>
        <v>1321000</v>
      </c>
      <c r="E22" s="142">
        <f>SUM(E19:E21)</f>
        <v>1161133</v>
      </c>
    </row>
    <row r="23" spans="1:5" s="31" customFormat="1" ht="15.75">
      <c r="A23" s="62"/>
      <c r="B23" s="119" t="s">
        <v>86</v>
      </c>
      <c r="C23" s="141">
        <f>SUM(,C22,C16)</f>
        <v>56208000</v>
      </c>
      <c r="D23" s="141">
        <f>SUM(D16,D22)</f>
        <v>58910275</v>
      </c>
      <c r="E23" s="141">
        <f>SUM(E22,E16)</f>
        <v>57973540</v>
      </c>
    </row>
    <row r="24" spans="1:5" s="31" customFormat="1" ht="15.75">
      <c r="A24" s="60"/>
      <c r="B24" s="26"/>
      <c r="C24" s="149"/>
      <c r="D24" s="149"/>
      <c r="E24" s="149"/>
    </row>
    <row r="25" spans="1:5" s="31" customFormat="1" ht="15.75">
      <c r="A25" s="60"/>
      <c r="B25" s="26"/>
      <c r="C25" s="149"/>
      <c r="D25" s="149"/>
      <c r="E25" s="149"/>
    </row>
    <row r="26" spans="1:5" s="31" customFormat="1" ht="15.75">
      <c r="A26" s="60"/>
      <c r="B26" s="26"/>
      <c r="C26" s="149"/>
      <c r="D26" s="149"/>
      <c r="E26" s="149"/>
    </row>
    <row r="27" spans="1:5" s="31" customFormat="1" ht="15.75">
      <c r="A27" s="60"/>
      <c r="B27" s="26"/>
      <c r="C27" s="149"/>
      <c r="D27" s="149"/>
      <c r="E27" s="149"/>
    </row>
    <row r="28" spans="1:5" s="31" customFormat="1" ht="15.75">
      <c r="A28" s="60"/>
      <c r="B28" s="26"/>
      <c r="C28" s="148"/>
      <c r="D28" s="149"/>
      <c r="E28" s="148"/>
    </row>
    <row r="29" spans="1:5" s="31" customFormat="1" ht="15.75">
      <c r="A29" s="60"/>
      <c r="B29" s="26"/>
      <c r="C29" s="148"/>
      <c r="D29" s="149"/>
      <c r="E29" s="148"/>
    </row>
    <row r="30" spans="1:5" s="31" customFormat="1" ht="15.75">
      <c r="A30" s="60"/>
      <c r="B30" s="26"/>
      <c r="C30" s="148"/>
      <c r="D30" s="149"/>
      <c r="E30" s="148"/>
    </row>
    <row r="31" spans="1:5" s="31" customFormat="1" ht="15.75">
      <c r="A31" s="60"/>
      <c r="B31" s="26"/>
      <c r="C31" s="148"/>
      <c r="D31" s="149"/>
      <c r="E31" s="148"/>
    </row>
    <row r="32" spans="1:5" ht="12.75">
      <c r="A32" s="23"/>
      <c r="B32" s="23"/>
      <c r="E32" s="52"/>
    </row>
    <row r="33" spans="1:5" ht="15.75" customHeight="1">
      <c r="A33" s="39" t="s">
        <v>0</v>
      </c>
      <c r="B33" s="39" t="s">
        <v>1</v>
      </c>
      <c r="C33" s="341">
        <v>2016</v>
      </c>
      <c r="D33" s="341"/>
      <c r="E33" s="341"/>
    </row>
    <row r="34" spans="1:5" ht="15.75">
      <c r="A34" s="33"/>
      <c r="B34" s="33"/>
      <c r="C34" s="233" t="s">
        <v>24</v>
      </c>
      <c r="D34" s="20" t="s">
        <v>374</v>
      </c>
      <c r="E34" s="2" t="s">
        <v>375</v>
      </c>
    </row>
    <row r="35" spans="1:22" ht="15.75">
      <c r="A35" s="38"/>
      <c r="B35" s="37" t="s">
        <v>8</v>
      </c>
      <c r="C35" s="38"/>
      <c r="D35" s="14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2.75">
      <c r="A36" s="18" t="s">
        <v>3</v>
      </c>
      <c r="B36" s="18" t="s">
        <v>53</v>
      </c>
      <c r="C36" s="141">
        <v>18612000</v>
      </c>
      <c r="D36" s="143">
        <v>19213000</v>
      </c>
      <c r="E36" s="142">
        <v>16040129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2.75">
      <c r="A37" s="18" t="s">
        <v>4</v>
      </c>
      <c r="B37" s="18" t="s">
        <v>54</v>
      </c>
      <c r="C37" s="141">
        <v>3010000</v>
      </c>
      <c r="D37" s="143">
        <v>3253000</v>
      </c>
      <c r="E37" s="142">
        <v>3252974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2.75">
      <c r="A38" s="21" t="s">
        <v>9</v>
      </c>
      <c r="B38" s="21" t="s">
        <v>105</v>
      </c>
      <c r="C38" s="141">
        <v>14392000</v>
      </c>
      <c r="D38" s="143">
        <v>16588940</v>
      </c>
      <c r="E38" s="142">
        <v>12985243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2.75">
      <c r="A39" s="21" t="s">
        <v>10</v>
      </c>
      <c r="B39" s="120" t="s">
        <v>155</v>
      </c>
      <c r="C39" s="141">
        <v>4575000</v>
      </c>
      <c r="D39" s="143">
        <v>4736460</v>
      </c>
      <c r="E39" s="142">
        <v>3112057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.75">
      <c r="A40" s="18" t="s">
        <v>61</v>
      </c>
      <c r="B40" s="120" t="s">
        <v>318</v>
      </c>
      <c r="C40" s="141">
        <v>450000</v>
      </c>
      <c r="D40" s="143">
        <v>806400</v>
      </c>
      <c r="E40" s="142">
        <v>212375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2.75">
      <c r="A41" s="18"/>
      <c r="B41" s="120" t="s">
        <v>317</v>
      </c>
      <c r="C41" s="141">
        <v>1879000</v>
      </c>
      <c r="D41" s="143">
        <v>2029000</v>
      </c>
      <c r="E41" s="142">
        <v>1880152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12.75">
      <c r="A42" s="18" t="s">
        <v>62</v>
      </c>
      <c r="B42" s="120" t="s">
        <v>20</v>
      </c>
      <c r="C42" s="141">
        <v>10897390</v>
      </c>
      <c r="D42" s="143">
        <v>8070872</v>
      </c>
      <c r="E42" s="142">
        <v>0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12.75">
      <c r="A43" s="18" t="s">
        <v>12</v>
      </c>
      <c r="B43" s="134" t="s">
        <v>319</v>
      </c>
      <c r="C43" s="145">
        <v>751610</v>
      </c>
      <c r="D43" s="143">
        <v>751610</v>
      </c>
      <c r="E43" s="142">
        <v>751610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12.75">
      <c r="A44" s="18" t="s">
        <v>87</v>
      </c>
      <c r="B44" s="134" t="s">
        <v>377</v>
      </c>
      <c r="C44" s="145">
        <v>0</v>
      </c>
      <c r="D44" s="143">
        <v>203993</v>
      </c>
      <c r="E44" s="142">
        <v>153613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12.75">
      <c r="A45" s="20"/>
      <c r="B45" s="21" t="s">
        <v>120</v>
      </c>
      <c r="C45" s="141">
        <f>SUM(C36:C44)</f>
        <v>54567000</v>
      </c>
      <c r="D45" s="143">
        <f>SUM(D36:D44)</f>
        <v>55653275</v>
      </c>
      <c r="E45" s="142">
        <f>SUM(E36:E44)</f>
        <v>38388153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5.75">
      <c r="A46" s="38"/>
      <c r="B46" s="26" t="s">
        <v>41</v>
      </c>
      <c r="C46" s="38"/>
      <c r="D46" s="14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12.75">
      <c r="A47" s="18" t="s">
        <v>3</v>
      </c>
      <c r="B47" s="21" t="s">
        <v>55</v>
      </c>
      <c r="C47" s="141">
        <v>1021000</v>
      </c>
      <c r="D47" s="143">
        <v>2000000</v>
      </c>
      <c r="E47" s="142">
        <v>1657566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2.75">
      <c r="A48" s="18" t="s">
        <v>4</v>
      </c>
      <c r="B48" s="21" t="s">
        <v>261</v>
      </c>
      <c r="C48" s="141">
        <v>276000</v>
      </c>
      <c r="D48" s="143">
        <v>540000</v>
      </c>
      <c r="E48" s="142">
        <v>447543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12.75">
      <c r="A49" s="18" t="s">
        <v>9</v>
      </c>
      <c r="B49" s="21" t="s">
        <v>262</v>
      </c>
      <c r="C49" s="141">
        <v>344000</v>
      </c>
      <c r="D49" s="143">
        <v>407000</v>
      </c>
      <c r="E49" s="142">
        <v>267469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12.75">
      <c r="A50" s="18" t="s">
        <v>10</v>
      </c>
      <c r="B50" s="21" t="s">
        <v>263</v>
      </c>
      <c r="C50" s="141">
        <v>0</v>
      </c>
      <c r="D50" s="143">
        <v>110000</v>
      </c>
      <c r="E50" s="142">
        <v>72216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12.75">
      <c r="A51" s="18" t="s">
        <v>61</v>
      </c>
      <c r="B51" s="21" t="s">
        <v>391</v>
      </c>
      <c r="C51" s="141">
        <v>0</v>
      </c>
      <c r="D51" s="143">
        <v>200000</v>
      </c>
      <c r="E51" s="142">
        <v>200000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12.75">
      <c r="A52" s="20"/>
      <c r="B52" s="21" t="s">
        <v>121</v>
      </c>
      <c r="C52" s="141">
        <f>SUM(C47:C51)</f>
        <v>1641000</v>
      </c>
      <c r="D52" s="143">
        <f>SUM(D47:D51)</f>
        <v>3257000</v>
      </c>
      <c r="E52" s="142">
        <f>SUM(E47:E51)</f>
        <v>2644794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12.75">
      <c r="A53" s="2"/>
      <c r="B53" s="21" t="s">
        <v>119</v>
      </c>
      <c r="C53" s="141">
        <f>SUM(C52,C45)</f>
        <v>56208000</v>
      </c>
      <c r="D53" s="141">
        <f>SUM(D52,D45)</f>
        <v>58910275</v>
      </c>
      <c r="E53" s="141">
        <f>SUM(E45,E52)</f>
        <v>41032947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12.75">
      <c r="A54" s="5"/>
      <c r="B54" s="5"/>
      <c r="C54" s="146"/>
      <c r="D54" s="147"/>
      <c r="E54" s="146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s="31" customFormat="1" ht="15.75">
      <c r="A55" s="37"/>
      <c r="B55" s="37" t="s">
        <v>2</v>
      </c>
      <c r="C55" s="148">
        <f>SUM(C16)</f>
        <v>55258000</v>
      </c>
      <c r="D55" s="149">
        <f>SUM(D16)</f>
        <v>57589275</v>
      </c>
      <c r="E55" s="148">
        <f>SUM(E16)</f>
        <v>56812407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:22" s="31" customFormat="1" ht="15.75">
      <c r="A56" s="37"/>
      <c r="B56" s="37" t="s">
        <v>8</v>
      </c>
      <c r="C56" s="150">
        <f>SUM(C45)</f>
        <v>54567000</v>
      </c>
      <c r="D56" s="149">
        <f>SUM(D45)</f>
        <v>55653275</v>
      </c>
      <c r="E56" s="148">
        <f>SUM(E45)</f>
        <v>38388153</v>
      </c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1:22" s="31" customFormat="1" ht="15.75">
      <c r="A57" s="37"/>
      <c r="B57" s="26" t="s">
        <v>231</v>
      </c>
      <c r="C57" s="150">
        <f>SUM(C55-C56)</f>
        <v>691000</v>
      </c>
      <c r="D57" s="150">
        <f>SUM(D55-D56)</f>
        <v>1936000</v>
      </c>
      <c r="E57" s="150">
        <f>SUM(E55-E56)</f>
        <v>18424254</v>
      </c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s="31" customFormat="1" ht="15.75">
      <c r="A58" s="37"/>
      <c r="B58" s="37"/>
      <c r="C58" s="148"/>
      <c r="D58" s="149"/>
      <c r="E58" s="148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 s="31" customFormat="1" ht="15.75">
      <c r="A59" s="37"/>
      <c r="B59" s="26" t="s">
        <v>15</v>
      </c>
      <c r="C59" s="148">
        <f>SUM(C22)</f>
        <v>950000</v>
      </c>
      <c r="D59" s="149">
        <f>SUM(D22)</f>
        <v>1321000</v>
      </c>
      <c r="E59" s="148">
        <f>SUM(E22)</f>
        <v>1161133</v>
      </c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</row>
    <row r="60" spans="1:22" s="31" customFormat="1" ht="15.75">
      <c r="A60" s="37"/>
      <c r="B60" s="26" t="s">
        <v>41</v>
      </c>
      <c r="C60" s="148">
        <f>SUM(C52)</f>
        <v>1641000</v>
      </c>
      <c r="D60" s="149">
        <f>SUM(D52)</f>
        <v>3257000</v>
      </c>
      <c r="E60" s="148">
        <f>SUM(E52)</f>
        <v>2644794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22" s="31" customFormat="1" ht="15.75">
      <c r="A61" s="37"/>
      <c r="B61" s="26" t="s">
        <v>231</v>
      </c>
      <c r="C61" s="148">
        <f>SUM(C59-C60)</f>
        <v>-691000</v>
      </c>
      <c r="D61" s="148">
        <f>SUM(D59-D60)</f>
        <v>-1936000</v>
      </c>
      <c r="E61" s="148">
        <f>SUM(E59-E60)</f>
        <v>-1483661</v>
      </c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ht="12.75">
      <c r="A62" s="5"/>
      <c r="B62" s="5"/>
      <c r="C62" s="146"/>
      <c r="D62" s="147"/>
      <c r="E62" s="146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s="31" customFormat="1" ht="15.75">
      <c r="A63" s="37"/>
      <c r="B63" s="37" t="s">
        <v>232</v>
      </c>
      <c r="C63" s="148">
        <f>SUM(C23)</f>
        <v>56208000</v>
      </c>
      <c r="D63" s="149">
        <f>SUM(D23)</f>
        <v>58910275</v>
      </c>
      <c r="E63" s="148">
        <f>SUM(E23)</f>
        <v>57973540</v>
      </c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s="31" customFormat="1" ht="15.75">
      <c r="A64" s="37"/>
      <c r="B64" s="37" t="s">
        <v>233</v>
      </c>
      <c r="C64" s="148">
        <f>SUM(C60,C56)</f>
        <v>56208000</v>
      </c>
      <c r="D64" s="149">
        <f>SUM(D53)</f>
        <v>58910275</v>
      </c>
      <c r="E64" s="148">
        <f>SUM(E53)</f>
        <v>41032947</v>
      </c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s="31" customFormat="1" ht="15.75">
      <c r="A65" s="37"/>
      <c r="B65" s="37" t="s">
        <v>234</v>
      </c>
      <c r="C65" s="148">
        <f>SUM(C63-C64)</f>
        <v>0</v>
      </c>
      <c r="D65" s="148">
        <f>SUM(D63-D64)</f>
        <v>0</v>
      </c>
      <c r="E65" s="148">
        <f>SUM(E63-E64)</f>
        <v>16940593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</row>
    <row r="66" spans="1:22" ht="12.75">
      <c r="A66" s="5"/>
      <c r="B66" s="5"/>
      <c r="C66" s="5"/>
      <c r="D66" s="14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12.75">
      <c r="A67" s="5"/>
      <c r="B67" s="5"/>
      <c r="C67" s="11"/>
      <c r="D67" s="14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12.75">
      <c r="A68" s="5"/>
      <c r="B68" s="5"/>
      <c r="C68" s="5"/>
      <c r="D68" s="14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12.75">
      <c r="A69" s="5"/>
      <c r="B69" s="5"/>
      <c r="C69" s="5"/>
      <c r="D69" s="14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12.75">
      <c r="A70" s="5"/>
      <c r="B70" s="5"/>
      <c r="C70" s="5"/>
      <c r="D70" s="14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15.75">
      <c r="A71" s="5"/>
      <c r="B71" s="5"/>
      <c r="C71" s="9"/>
      <c r="D71" s="14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12.75">
      <c r="A72" s="5"/>
      <c r="B72" s="5"/>
      <c r="C72" s="5"/>
      <c r="D72" s="14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12.75">
      <c r="A73" s="5"/>
      <c r="B73" s="5"/>
      <c r="C73" s="5"/>
      <c r="D73" s="14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2.75">
      <c r="A74" s="5"/>
      <c r="B74" s="5"/>
      <c r="C74" s="5"/>
      <c r="D74" s="14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12.75">
      <c r="A75" s="5"/>
      <c r="B75" s="5"/>
      <c r="C75" s="5"/>
      <c r="D75" s="14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12.75">
      <c r="A76" s="5"/>
      <c r="B76" s="5"/>
      <c r="C76" s="5"/>
      <c r="D76" s="14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12.75">
      <c r="A77" s="5"/>
      <c r="B77" s="5"/>
      <c r="C77" s="5"/>
      <c r="D77" s="14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12.75">
      <c r="A78" s="5"/>
      <c r="B78" s="5"/>
      <c r="C78" s="5"/>
      <c r="D78" s="14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12.75">
      <c r="A79" s="5"/>
      <c r="B79" s="5"/>
      <c r="C79" s="5"/>
      <c r="D79" s="14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12.75">
      <c r="A80" s="5"/>
      <c r="B80" s="5"/>
      <c r="C80" s="5"/>
      <c r="D80" s="14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12.75">
      <c r="A81" s="5"/>
      <c r="B81" s="5"/>
      <c r="C81" s="5"/>
      <c r="D81" s="14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12.75">
      <c r="A82" s="5"/>
      <c r="B82" s="5"/>
      <c r="C82" s="5"/>
      <c r="D82" s="14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2.75">
      <c r="A83" s="5"/>
      <c r="B83" s="5"/>
      <c r="C83" s="5"/>
      <c r="D83" s="14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12.75">
      <c r="A84" s="5"/>
      <c r="B84" s="5"/>
      <c r="C84" s="5"/>
      <c r="D84" s="14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12.75">
      <c r="A85" s="5"/>
      <c r="B85" s="5"/>
      <c r="C85" s="12"/>
      <c r="D85" s="14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2.75">
      <c r="A86" s="5"/>
      <c r="B86" s="5"/>
      <c r="C86" s="12"/>
      <c r="D86" s="14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12.75">
      <c r="A87" s="5"/>
      <c r="B87" s="5"/>
      <c r="C87" s="12"/>
      <c r="D87" s="14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2.75">
      <c r="A88" s="5"/>
      <c r="B88" s="5"/>
      <c r="C88" s="5"/>
      <c r="D88" s="14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12.75">
      <c r="A89" s="5"/>
      <c r="B89" s="5"/>
      <c r="C89" s="11"/>
      <c r="D89" s="14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2.75">
      <c r="A90" s="5"/>
      <c r="B90" s="5"/>
      <c r="C90" s="5"/>
      <c r="D90" s="14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15.75">
      <c r="A91" s="5"/>
      <c r="B91" s="5"/>
      <c r="C91" s="9"/>
      <c r="D91" s="14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12.75">
      <c r="A92" s="5"/>
      <c r="B92" s="5"/>
      <c r="C92" s="5"/>
      <c r="D92" s="14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12.75">
      <c r="A93" s="5"/>
      <c r="B93" s="5"/>
      <c r="C93" s="11"/>
      <c r="D93" s="14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12.75">
      <c r="A94" s="5"/>
      <c r="B94" s="5"/>
      <c r="C94" s="11"/>
      <c r="D94" s="14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12.75">
      <c r="A95" s="5"/>
      <c r="B95" s="5"/>
      <c r="C95" s="5"/>
      <c r="D95" s="14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5"/>
      <c r="B96" s="5"/>
      <c r="C96" s="5"/>
      <c r="D96" s="14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5"/>
      <c r="B97" s="5"/>
      <c r="C97" s="5"/>
      <c r="D97" s="14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.75">
      <c r="A98" s="5"/>
      <c r="B98" s="5"/>
      <c r="C98" s="13"/>
      <c r="D98" s="14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.75">
      <c r="A99" s="5"/>
      <c r="B99" s="5"/>
      <c r="C99" s="5"/>
      <c r="D99" s="14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5"/>
      <c r="B100" s="5"/>
      <c r="C100" s="5"/>
      <c r="D100" s="14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5"/>
      <c r="B101" s="5"/>
      <c r="C101" s="5"/>
      <c r="D101" s="14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5"/>
      <c r="B102" s="5"/>
      <c r="C102" s="5"/>
      <c r="D102" s="14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5"/>
      <c r="B103" s="5"/>
      <c r="C103" s="5"/>
      <c r="D103" s="14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5"/>
      <c r="B104" s="5"/>
      <c r="C104" s="5"/>
      <c r="D104" s="14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5"/>
      <c r="B105" s="5"/>
      <c r="C105" s="5"/>
      <c r="D105" s="14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.75">
      <c r="A106" s="5"/>
      <c r="B106" s="5"/>
      <c r="C106" s="5"/>
      <c r="D106" s="14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.75">
      <c r="A107" s="5"/>
      <c r="B107" s="5"/>
      <c r="C107" s="5"/>
      <c r="D107" s="14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.75">
      <c r="A108" s="5"/>
      <c r="B108" s="5"/>
      <c r="C108" s="5"/>
      <c r="D108" s="14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2.75">
      <c r="A109" s="5"/>
      <c r="B109" s="5"/>
      <c r="C109" s="5"/>
      <c r="D109" s="14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2.75">
      <c r="A110" s="5"/>
      <c r="B110" s="5"/>
      <c r="C110" s="5"/>
      <c r="D110" s="14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2.75">
      <c r="A111" s="5"/>
      <c r="B111" s="5"/>
      <c r="C111" s="5"/>
      <c r="D111" s="14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2.75">
      <c r="A112" s="5"/>
      <c r="B112" s="5"/>
      <c r="C112" s="5"/>
      <c r="D112" s="14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2.75">
      <c r="A113" s="5"/>
      <c r="B113" s="5"/>
      <c r="C113" s="5"/>
      <c r="D113" s="14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2.75">
      <c r="A114" s="5"/>
      <c r="B114" s="5"/>
      <c r="C114" s="5"/>
      <c r="D114" s="14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2.75">
      <c r="A115" s="5"/>
      <c r="B115" s="5"/>
      <c r="C115" s="11"/>
      <c r="D115" s="14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2.75">
      <c r="A116" s="5"/>
      <c r="B116" s="5"/>
      <c r="C116" s="5"/>
      <c r="D116" s="14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2.75">
      <c r="A117" s="5"/>
      <c r="B117" s="5"/>
      <c r="C117" s="5"/>
      <c r="D117" s="14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2.75">
      <c r="A118" s="5"/>
      <c r="B118" s="5"/>
      <c r="C118" s="5"/>
      <c r="D118" s="14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.75">
      <c r="A119" s="5"/>
      <c r="B119" s="5"/>
      <c r="C119" s="5"/>
      <c r="D119" s="14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2.75">
      <c r="A120" s="5"/>
      <c r="B120" s="5"/>
      <c r="C120" s="5"/>
      <c r="D120" s="14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.75">
      <c r="A121" s="5"/>
      <c r="B121" s="5"/>
      <c r="C121" s="5"/>
      <c r="D121" s="14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2.75">
      <c r="A122" s="5"/>
      <c r="B122" s="5"/>
      <c r="C122" s="5"/>
      <c r="D122" s="14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2.75">
      <c r="A123" s="5"/>
      <c r="B123" s="5"/>
      <c r="C123" s="5"/>
      <c r="D123" s="14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2.75">
      <c r="A124" s="5"/>
      <c r="B124" s="5"/>
      <c r="C124" s="5"/>
      <c r="D124" s="14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2.75">
      <c r="A125" s="5"/>
      <c r="B125" s="5"/>
      <c r="C125" s="5"/>
      <c r="D125" s="14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2.75">
      <c r="A126" s="5"/>
      <c r="B126" s="5"/>
      <c r="C126" s="5"/>
      <c r="D126" s="14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2.75">
      <c r="A127" s="5"/>
      <c r="B127" s="5"/>
      <c r="C127" s="11"/>
      <c r="D127" s="14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2.75">
      <c r="A128" s="5"/>
      <c r="B128" s="5"/>
      <c r="C128" s="5"/>
      <c r="D128" s="14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2.75">
      <c r="A129" s="5"/>
      <c r="B129" s="5"/>
      <c r="C129" s="5"/>
      <c r="D129" s="14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2.75">
      <c r="A130" s="5"/>
      <c r="B130" s="5"/>
      <c r="C130" s="5"/>
      <c r="D130" s="14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2.75">
      <c r="A131" s="5"/>
      <c r="B131" s="5"/>
      <c r="C131" s="5"/>
      <c r="D131" s="14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2.75">
      <c r="A132" s="5"/>
      <c r="B132" s="5"/>
      <c r="C132" s="11"/>
      <c r="D132" s="14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2.75">
      <c r="A133" s="5"/>
      <c r="B133" s="5"/>
      <c r="C133" s="5"/>
      <c r="D133" s="14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2.75">
      <c r="A134" s="5"/>
      <c r="B134" s="5"/>
      <c r="C134" s="5"/>
      <c r="D134" s="14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2.75">
      <c r="A135" s="5"/>
      <c r="B135" s="5"/>
      <c r="C135" s="5"/>
      <c r="D135" s="14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2.75">
      <c r="A136" s="5"/>
      <c r="B136" s="5"/>
      <c r="C136" s="5"/>
      <c r="D136" s="14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2.75">
      <c r="A137" s="5"/>
      <c r="B137" s="5"/>
      <c r="C137" s="5"/>
      <c r="D137" s="14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2.75">
      <c r="A138" s="5"/>
      <c r="B138" s="5"/>
      <c r="C138" s="5"/>
      <c r="D138" s="14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2.75">
      <c r="A139" s="5"/>
      <c r="B139" s="5"/>
      <c r="C139" s="5"/>
      <c r="D139" s="14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2.75">
      <c r="A140" s="5"/>
      <c r="B140" s="5"/>
      <c r="C140" s="5"/>
      <c r="D140" s="14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ht="12.75">
      <c r="A141" s="5"/>
      <c r="B141" s="5"/>
      <c r="C141" s="5"/>
      <c r="D141" s="14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12.75">
      <c r="A142" s="5"/>
      <c r="B142" s="5"/>
      <c r="C142" s="5"/>
      <c r="D142" s="14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12.75">
      <c r="A143" s="5"/>
      <c r="B143" s="5"/>
      <c r="C143" s="5"/>
      <c r="D143" s="14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15.75">
      <c r="A144" s="5"/>
      <c r="B144" s="5"/>
      <c r="C144" s="9"/>
      <c r="D144" s="14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ht="12.75">
      <c r="A145" s="5"/>
      <c r="B145" s="5"/>
      <c r="C145" s="11"/>
      <c r="D145" s="14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ht="12.75">
      <c r="A146" s="5"/>
      <c r="B146" s="5"/>
      <c r="C146" s="5"/>
      <c r="D146" s="14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ht="12.75">
      <c r="A147" s="5"/>
      <c r="B147" s="5"/>
      <c r="C147" s="11"/>
      <c r="D147" s="14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12.75">
      <c r="A148" s="5"/>
      <c r="B148" s="5"/>
      <c r="C148" s="5"/>
      <c r="D148" s="14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12.75">
      <c r="A149" s="5"/>
      <c r="B149" s="5"/>
      <c r="C149" s="5"/>
      <c r="D149" s="14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12.75">
      <c r="A150" s="5"/>
      <c r="B150" s="5"/>
      <c r="C150" s="5"/>
      <c r="D150" s="14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12.75">
      <c r="A151" s="5"/>
      <c r="B151" s="5"/>
      <c r="C151" s="5"/>
      <c r="D151" s="14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ht="12.75">
      <c r="A152" s="5"/>
      <c r="B152" s="5"/>
      <c r="C152" s="5"/>
      <c r="D152" s="14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ht="12.75">
      <c r="A153" s="5"/>
      <c r="B153" s="5"/>
      <c r="C153" s="5"/>
      <c r="D153" s="14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12.75">
      <c r="A154" s="5"/>
      <c r="B154" s="5"/>
      <c r="C154" s="5"/>
      <c r="D154" s="14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ht="12.75">
      <c r="A155" s="5"/>
      <c r="B155" s="5"/>
      <c r="C155" s="11"/>
      <c r="D155" s="14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ht="12.75">
      <c r="A156" s="5"/>
      <c r="B156" s="5"/>
      <c r="C156" s="5"/>
      <c r="D156" s="14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ht="12.75">
      <c r="A157" s="5"/>
      <c r="B157" s="5"/>
      <c r="C157" s="5"/>
      <c r="D157" s="14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ht="12.75">
      <c r="A158" s="5"/>
      <c r="B158" s="5"/>
      <c r="C158" s="5"/>
      <c r="D158" s="14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ht="12.75">
      <c r="A159" s="5"/>
      <c r="B159" s="5"/>
      <c r="C159" s="5"/>
      <c r="D159" s="14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ht="12.75">
      <c r="A160" s="5"/>
      <c r="B160" s="5"/>
      <c r="C160" s="11"/>
      <c r="D160" s="14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ht="12.75">
      <c r="A161" s="5"/>
      <c r="B161" s="5"/>
      <c r="C161" s="5"/>
      <c r="D161" s="14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ht="12.75">
      <c r="A162" s="5"/>
      <c r="B162" s="5"/>
      <c r="C162" s="11"/>
      <c r="D162" s="14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ht="12.75">
      <c r="A163" s="5"/>
      <c r="B163" s="5"/>
      <c r="C163" s="11"/>
      <c r="D163" s="14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ht="12.75">
      <c r="A164" s="5"/>
      <c r="B164" s="5"/>
      <c r="C164" s="5"/>
      <c r="D164" s="14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ht="12.75">
      <c r="A165" s="5"/>
      <c r="B165" s="5"/>
      <c r="C165" s="5"/>
      <c r="D165" s="14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ht="12.75">
      <c r="A166" s="5"/>
      <c r="B166" s="5"/>
      <c r="C166" s="5"/>
      <c r="D166" s="14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ht="12.75">
      <c r="A167" s="5"/>
      <c r="B167" s="5"/>
      <c r="C167" s="5"/>
      <c r="D167" s="14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ht="12.75">
      <c r="A168" s="5"/>
      <c r="B168" s="5"/>
      <c r="C168" s="5"/>
      <c r="D168" s="14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ht="12.75">
      <c r="A169" s="5"/>
      <c r="B169" s="5"/>
      <c r="C169" s="5"/>
      <c r="D169" s="14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ht="12.75">
      <c r="A170" s="5"/>
      <c r="B170" s="5"/>
      <c r="C170" s="5"/>
      <c r="D170" s="14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ht="12.75">
      <c r="A171" s="5"/>
      <c r="B171" s="5"/>
      <c r="C171" s="5"/>
      <c r="D171" s="14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ht="12.75">
      <c r="A172" s="5"/>
      <c r="B172" s="5"/>
      <c r="C172" s="5"/>
      <c r="D172" s="14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ht="12.75">
      <c r="A173" s="5"/>
      <c r="B173" s="5"/>
      <c r="C173" s="5"/>
      <c r="D173" s="14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ht="12.75">
      <c r="A174" s="5"/>
      <c r="B174" s="5"/>
      <c r="C174" s="5"/>
      <c r="D174" s="14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ht="12.75">
      <c r="A175" s="5"/>
      <c r="B175" s="5"/>
      <c r="C175" s="11"/>
      <c r="D175" s="14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ht="12.75">
      <c r="A176" s="5"/>
      <c r="B176" s="5"/>
      <c r="C176" s="5"/>
      <c r="D176" s="14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ht="12.75">
      <c r="A177" s="5"/>
      <c r="B177" s="5"/>
      <c r="C177" s="5"/>
      <c r="D177" s="14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ht="12.75">
      <c r="A178" s="5"/>
      <c r="B178" s="5"/>
      <c r="C178" s="5"/>
      <c r="D178" s="14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ht="12.75">
      <c r="A179" s="5"/>
      <c r="B179" s="5"/>
      <c r="C179" s="5"/>
      <c r="D179" s="14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ht="12.75">
      <c r="A180" s="5"/>
      <c r="B180" s="5"/>
      <c r="C180" s="12"/>
      <c r="D180" s="14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ht="12.75">
      <c r="A181" s="5"/>
      <c r="B181" s="5"/>
      <c r="C181" s="12"/>
      <c r="D181" s="14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ht="12.75">
      <c r="A182" s="5"/>
      <c r="B182" s="5"/>
      <c r="C182" s="12"/>
      <c r="D182" s="14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ht="12.75">
      <c r="A183" s="5"/>
      <c r="B183" s="5"/>
      <c r="C183" s="5"/>
      <c r="D183" s="14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ht="15">
      <c r="A184" s="5"/>
      <c r="B184" s="5"/>
      <c r="C184" s="8"/>
      <c r="D184" s="14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ht="12.75">
      <c r="A185" s="5"/>
      <c r="B185" s="5"/>
      <c r="C185" s="5"/>
      <c r="D185" s="14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ht="12.75">
      <c r="A186" s="5"/>
      <c r="B186" s="5"/>
      <c r="C186" s="5"/>
      <c r="D186" s="14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ht="12.75">
      <c r="A187" s="5"/>
      <c r="B187" s="5"/>
      <c r="C187" s="5"/>
      <c r="D187" s="14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ht="12.75">
      <c r="A188" s="5"/>
      <c r="B188" s="5"/>
      <c r="C188" s="5"/>
      <c r="D188" s="14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ht="12.75">
      <c r="A189" s="5"/>
      <c r="B189" s="5"/>
      <c r="C189" s="5"/>
      <c r="D189" s="14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ht="12.75">
      <c r="A190" s="5"/>
      <c r="B190" s="5"/>
      <c r="C190" s="5"/>
      <c r="D190" s="14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ht="12.75">
      <c r="A191" s="5"/>
      <c r="B191" s="5"/>
      <c r="C191" s="5"/>
      <c r="D191" s="14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ht="12.75">
      <c r="A192" s="5"/>
      <c r="B192" s="5"/>
      <c r="C192" s="5"/>
      <c r="D192" s="14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ht="12.75">
      <c r="A193" s="5"/>
      <c r="B193" s="5"/>
      <c r="C193" s="5"/>
      <c r="D193" s="14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ht="12.75">
      <c r="A194" s="5"/>
      <c r="B194" s="5"/>
      <c r="C194" s="5"/>
      <c r="D194" s="14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ht="12.75">
      <c r="A195" s="5"/>
      <c r="B195" s="5"/>
      <c r="C195" s="5"/>
      <c r="D195" s="14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ht="15.75">
      <c r="A196" s="5"/>
      <c r="B196" s="5"/>
      <c r="C196" s="9"/>
      <c r="D196" s="14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ht="12.75">
      <c r="A197" s="5"/>
      <c r="B197" s="5"/>
      <c r="C197" s="5"/>
      <c r="D197" s="14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ht="12.75">
      <c r="A198" s="5"/>
      <c r="B198" s="5"/>
      <c r="C198" s="5"/>
      <c r="D198" s="14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ht="12.75">
      <c r="A199" s="5"/>
      <c r="B199" s="5"/>
      <c r="C199" s="5"/>
      <c r="D199" s="14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ht="12.75">
      <c r="A200" s="5"/>
      <c r="B200" s="5"/>
      <c r="C200" s="5"/>
      <c r="D200" s="14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ht="12.75">
      <c r="A201" s="5"/>
      <c r="B201" s="5"/>
      <c r="C201" s="5"/>
      <c r="D201" s="14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ht="12.75">
      <c r="A202" s="5"/>
      <c r="B202" s="5"/>
      <c r="C202" s="5"/>
      <c r="D202" s="14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ht="12.75">
      <c r="A203" s="5"/>
      <c r="B203" s="5"/>
      <c r="C203" s="5"/>
      <c r="D203" s="14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ht="12.75">
      <c r="A204" s="5"/>
      <c r="B204" s="5"/>
      <c r="C204" s="5"/>
      <c r="D204" s="14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ht="12.75">
      <c r="A205" s="5"/>
      <c r="B205" s="5"/>
      <c r="C205" s="5"/>
      <c r="D205" s="14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ht="12.75">
      <c r="A206" s="5"/>
      <c r="B206" s="5"/>
      <c r="C206" s="5"/>
      <c r="D206" s="14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ht="12.75">
      <c r="A207" s="5"/>
      <c r="B207" s="5"/>
      <c r="C207" s="5"/>
      <c r="D207" s="14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ht="12.75">
      <c r="A208" s="5"/>
      <c r="B208" s="5"/>
      <c r="C208" s="5"/>
      <c r="D208" s="14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ht="12.75">
      <c r="A209" s="5"/>
      <c r="B209" s="5"/>
      <c r="C209" s="5"/>
      <c r="D209" s="14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ht="12.75">
      <c r="A210" s="5"/>
      <c r="B210" s="5"/>
      <c r="C210" s="5"/>
      <c r="D210" s="14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ht="12.75">
      <c r="A211" s="5"/>
      <c r="B211" s="5"/>
      <c r="C211" s="5"/>
      <c r="D211" s="14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ht="15">
      <c r="A212" s="5"/>
      <c r="B212" s="5"/>
      <c r="C212" s="15"/>
      <c r="D212" s="133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ht="15">
      <c r="A213" s="5"/>
      <c r="B213" s="5"/>
      <c r="C213" s="15"/>
      <c r="D213" s="133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ht="15">
      <c r="A214" s="5"/>
      <c r="B214" s="5"/>
      <c r="C214" s="15"/>
      <c r="D214" s="133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ht="15">
      <c r="A215" s="5"/>
      <c r="B215" s="5"/>
      <c r="C215" s="15"/>
      <c r="D215" s="133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ht="14.25">
      <c r="A216" s="5"/>
      <c r="B216" s="5"/>
      <c r="C216" s="16"/>
      <c r="D216" s="14"/>
      <c r="E216" s="16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ht="15">
      <c r="A217" s="5"/>
      <c r="B217" s="5"/>
      <c r="C217" s="17"/>
      <c r="D217" s="10"/>
      <c r="E217" s="17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ht="15">
      <c r="A218" s="5"/>
      <c r="B218" s="5"/>
      <c r="C218" s="16"/>
      <c r="D218" s="10"/>
      <c r="E218" s="17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ht="14.25">
      <c r="A219" s="5"/>
      <c r="B219" s="5"/>
      <c r="C219" s="16"/>
      <c r="D219" s="14"/>
      <c r="E219" s="16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ht="14.25">
      <c r="A220" s="5"/>
      <c r="B220" s="5"/>
      <c r="C220" s="16"/>
      <c r="D220" s="14"/>
      <c r="E220" s="16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ht="14.25">
      <c r="A221" s="5"/>
      <c r="B221" s="5"/>
      <c r="C221" s="16"/>
      <c r="D221" s="14"/>
      <c r="E221" s="16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ht="14.25">
      <c r="A222" s="5"/>
      <c r="B222" s="5"/>
      <c r="C222" s="16"/>
      <c r="D222" s="14"/>
      <c r="E222" s="16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ht="14.25">
      <c r="A223" s="5"/>
      <c r="B223" s="5"/>
      <c r="C223" s="16"/>
      <c r="D223" s="14"/>
      <c r="E223" s="16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ht="15">
      <c r="A224" s="5"/>
      <c r="B224" s="5"/>
      <c r="C224" s="16"/>
      <c r="D224" s="10"/>
      <c r="E224" s="17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ht="12.75">
      <c r="A225" s="5"/>
      <c r="B225" s="5"/>
      <c r="C225" s="5"/>
      <c r="D225" s="14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ht="12.75">
      <c r="A226" s="5"/>
      <c r="B226" s="5"/>
      <c r="C226" s="5"/>
      <c r="D226" s="14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ht="12.75">
      <c r="A227" s="5"/>
      <c r="B227" s="5"/>
      <c r="C227" s="5"/>
      <c r="D227" s="14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ht="12.75">
      <c r="A228" s="5"/>
      <c r="B228" s="5"/>
      <c r="C228" s="10"/>
      <c r="D228" s="10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ht="12.75">
      <c r="A229" s="5"/>
      <c r="B229" s="5"/>
      <c r="C229" s="10"/>
      <c r="D229" s="10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ht="12.75">
      <c r="A230" s="5"/>
      <c r="B230" s="5"/>
      <c r="C230" s="10"/>
      <c r="D230" s="10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ht="12.75">
      <c r="A231" s="5"/>
      <c r="B231" s="5"/>
      <c r="C231" s="5"/>
      <c r="D231" s="14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ht="12.75">
      <c r="A232" s="5"/>
      <c r="B232" s="5"/>
      <c r="C232" s="10"/>
      <c r="D232" s="10"/>
      <c r="E232" s="10"/>
      <c r="F232" s="10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ht="12.75">
      <c r="A233" s="5"/>
      <c r="B233" s="5"/>
      <c r="C233" s="5"/>
      <c r="D233" s="14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ht="12.75">
      <c r="A234" s="5"/>
      <c r="B234" s="5"/>
      <c r="C234" s="5"/>
      <c r="D234" s="14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ht="12.75">
      <c r="A235" s="5"/>
      <c r="B235" s="5"/>
      <c r="C235" s="5"/>
      <c r="D235" s="14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ht="12.75">
      <c r="A236" s="5"/>
      <c r="B236" s="5"/>
      <c r="C236" s="5"/>
      <c r="D236" s="14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ht="12.75">
      <c r="A237" s="5"/>
      <c r="B237" s="5"/>
      <c r="C237" s="5"/>
      <c r="D237" s="14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ht="12.75">
      <c r="A238" s="5"/>
      <c r="B238" s="5"/>
      <c r="C238" s="5"/>
      <c r="D238" s="14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ht="12.75">
      <c r="A239" s="5"/>
      <c r="B239" s="5"/>
      <c r="C239" s="5"/>
      <c r="D239" s="14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ht="12.75">
      <c r="A240" s="5"/>
      <c r="B240" s="5"/>
      <c r="C240" s="5"/>
      <c r="D240" s="14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ht="12.75">
      <c r="A241" s="5"/>
      <c r="B241" s="5"/>
      <c r="C241" s="5"/>
      <c r="D241" s="14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ht="12.75">
      <c r="A242" s="5"/>
      <c r="B242" s="5"/>
      <c r="C242" s="5"/>
      <c r="D242" s="14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ht="12.75">
      <c r="A243" s="5"/>
      <c r="B243" s="5"/>
      <c r="C243" s="5"/>
      <c r="D243" s="10"/>
      <c r="E243" s="10"/>
      <c r="F243" s="10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ht="12.75">
      <c r="A244" s="5"/>
      <c r="B244" s="5"/>
      <c r="C244" s="5"/>
      <c r="D244" s="14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ht="12.75">
      <c r="A245" s="5"/>
      <c r="B245" s="5"/>
      <c r="C245" s="5"/>
      <c r="D245" s="14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ht="12.75">
      <c r="A246" s="5"/>
      <c r="B246" s="5"/>
      <c r="C246" s="5"/>
      <c r="D246" s="14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ht="12.75">
      <c r="A247" s="5"/>
      <c r="B247" s="5"/>
      <c r="C247" s="5"/>
      <c r="D247" s="14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ht="12.75">
      <c r="A248" s="5"/>
      <c r="B248" s="5"/>
      <c r="C248" s="5"/>
      <c r="D248" s="14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ht="12.75">
      <c r="A249" s="5"/>
      <c r="B249" s="5"/>
      <c r="C249" s="5"/>
      <c r="D249" s="14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ht="12.75">
      <c r="A250" s="5"/>
      <c r="B250" s="5"/>
      <c r="C250" s="5"/>
      <c r="D250" s="14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ht="12.75">
      <c r="A251" s="5"/>
      <c r="B251" s="5"/>
      <c r="C251" s="5"/>
      <c r="D251" s="14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ht="12.75">
      <c r="A252" s="5"/>
      <c r="B252" s="5"/>
      <c r="C252" s="5"/>
      <c r="D252" s="10"/>
      <c r="E252" s="10"/>
      <c r="F252" s="10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ht="12.75">
      <c r="A253" s="5"/>
      <c r="B253" s="5"/>
      <c r="C253" s="5"/>
      <c r="D253" s="14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ht="12.75">
      <c r="A254" s="5"/>
      <c r="B254" s="5"/>
      <c r="C254" s="5"/>
      <c r="D254" s="14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ht="12.75">
      <c r="A255" s="5"/>
      <c r="B255" s="5"/>
      <c r="C255" s="5"/>
      <c r="D255" s="14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ht="12.75">
      <c r="A256" s="5"/>
      <c r="B256" s="5"/>
      <c r="C256" s="5"/>
      <c r="D256" s="14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ht="12.75">
      <c r="A257" s="5"/>
      <c r="B257" s="5"/>
      <c r="C257" s="5"/>
      <c r="D257" s="14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ht="12.75">
      <c r="A258" s="5"/>
      <c r="B258" s="5"/>
      <c r="C258" s="5"/>
      <c r="D258" s="14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ht="12.75">
      <c r="A259" s="5"/>
      <c r="B259" s="5"/>
      <c r="C259" s="5"/>
      <c r="D259" s="14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ht="12.75">
      <c r="A260" s="5"/>
      <c r="B260" s="5"/>
      <c r="C260" s="5"/>
      <c r="D260" s="14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ht="12.75">
      <c r="A261" s="5"/>
      <c r="B261" s="5"/>
      <c r="C261" s="5"/>
      <c r="D261" s="14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ht="12.75">
      <c r="A262" s="5"/>
      <c r="B262" s="5"/>
      <c r="C262" s="5"/>
      <c r="D262" s="10"/>
      <c r="E262" s="10"/>
      <c r="F262" s="10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ht="12.75">
      <c r="A263" s="5"/>
      <c r="B263" s="5"/>
      <c r="C263" s="5"/>
      <c r="D263" s="10"/>
      <c r="E263" s="10"/>
      <c r="F263" s="10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ht="12.75">
      <c r="A264" s="5"/>
      <c r="B264" s="5"/>
      <c r="C264" s="5"/>
      <c r="D264" s="10"/>
      <c r="E264" s="10"/>
      <c r="F264" s="10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ht="12.75">
      <c r="A265" s="5"/>
      <c r="B265" s="5"/>
      <c r="C265" s="5"/>
      <c r="D265" s="14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ht="12.75">
      <c r="A266" s="5"/>
      <c r="B266" s="5"/>
      <c r="C266" s="5"/>
      <c r="D266" s="14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ht="12.75">
      <c r="A267" s="5"/>
      <c r="B267" s="5"/>
      <c r="C267" s="5"/>
      <c r="D267" s="10"/>
      <c r="E267" s="10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ht="12.75">
      <c r="A268" s="5"/>
      <c r="B268" s="5"/>
      <c r="C268" s="10"/>
      <c r="D268" s="14"/>
      <c r="E268" s="14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ht="12.75">
      <c r="A269" s="5"/>
      <c r="B269" s="5"/>
      <c r="C269" s="5"/>
      <c r="D269" s="14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ht="12.75">
      <c r="A270" s="5"/>
      <c r="B270" s="5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5"/>
      <c r="P270" s="5"/>
      <c r="Q270" s="5"/>
      <c r="R270" s="5"/>
      <c r="S270" s="5"/>
      <c r="T270" s="5"/>
      <c r="U270" s="5"/>
      <c r="V270" s="5"/>
    </row>
    <row r="271" spans="1:22" ht="12.75">
      <c r="A271" s="5"/>
      <c r="B271" s="5"/>
      <c r="C271" s="5"/>
      <c r="D271" s="14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ht="12.75">
      <c r="A272" s="5"/>
      <c r="B272" s="5"/>
      <c r="C272" s="5"/>
      <c r="D272" s="14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ht="12.75">
      <c r="A273" s="5"/>
      <c r="B273" s="5"/>
      <c r="C273" s="5"/>
      <c r="D273" s="14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ht="12.75">
      <c r="A274" s="5"/>
      <c r="B274" s="5"/>
      <c r="C274" s="5"/>
      <c r="D274" s="14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ht="12.75">
      <c r="A275" s="5"/>
      <c r="B275" s="5"/>
      <c r="C275" s="5"/>
      <c r="D275" s="14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ht="12.75">
      <c r="A276" s="5"/>
      <c r="B276" s="5"/>
      <c r="C276" s="5"/>
      <c r="D276" s="14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ht="12.75">
      <c r="A277" s="5"/>
      <c r="B277" s="5"/>
      <c r="C277" s="5"/>
      <c r="D277" s="14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ht="12.75">
      <c r="A278" s="5"/>
      <c r="B278" s="5"/>
      <c r="C278" s="5"/>
      <c r="D278" s="14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ht="12.75">
      <c r="A279" s="5"/>
      <c r="B279" s="5"/>
      <c r="C279" s="5"/>
      <c r="D279" s="14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ht="12.75">
      <c r="A280" s="5"/>
      <c r="B280" s="5"/>
      <c r="C280" s="5"/>
      <c r="D280" s="14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ht="12.75">
      <c r="A281" s="5"/>
      <c r="B281" s="5"/>
      <c r="C281" s="5"/>
      <c r="D281" s="14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ht="12.75">
      <c r="A282" s="5"/>
      <c r="B282" s="5"/>
      <c r="C282" s="5"/>
      <c r="D282" s="14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ht="12.75">
      <c r="A283" s="5"/>
      <c r="B283" s="5"/>
      <c r="C283" s="5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3"/>
      <c r="P283" s="5"/>
      <c r="Q283" s="5"/>
      <c r="R283" s="5"/>
      <c r="S283" s="5"/>
      <c r="T283" s="5"/>
      <c r="U283" s="5"/>
      <c r="V283" s="5"/>
    </row>
    <row r="284" spans="1:22" ht="12.75">
      <c r="A284" s="5"/>
      <c r="B284" s="5"/>
      <c r="C284" s="5"/>
      <c r="D284" s="14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ht="12.75">
      <c r="A285" s="5"/>
      <c r="B285" s="5"/>
      <c r="C285" s="5"/>
      <c r="D285" s="14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ht="12.75">
      <c r="A286" s="5"/>
      <c r="B286" s="5"/>
      <c r="C286" s="5"/>
      <c r="D286" s="14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ht="12.75">
      <c r="A287" s="5"/>
      <c r="B287" s="5"/>
      <c r="C287" s="5"/>
      <c r="D287" s="14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ht="12.75">
      <c r="A288" s="5"/>
      <c r="B288" s="5"/>
      <c r="C288" s="5"/>
      <c r="D288" s="14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ht="12.75">
      <c r="A289" s="5"/>
      <c r="B289" s="5"/>
      <c r="C289" s="5"/>
      <c r="D289" s="14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ht="12.75">
      <c r="A290" s="5"/>
      <c r="B290" s="5"/>
      <c r="C290" s="5"/>
      <c r="D290" s="14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ht="12.75">
      <c r="A291" s="5"/>
      <c r="B291" s="5"/>
      <c r="C291" s="5"/>
      <c r="D291" s="14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ht="12.75">
      <c r="A292" s="5"/>
      <c r="B292" s="5"/>
      <c r="C292" s="5"/>
      <c r="D292" s="14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ht="12.75">
      <c r="A293" s="5"/>
      <c r="B293" s="5"/>
      <c r="C293" s="5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3"/>
      <c r="P293" s="5"/>
      <c r="Q293" s="5"/>
      <c r="R293" s="5"/>
      <c r="S293" s="5"/>
      <c r="T293" s="5"/>
      <c r="U293" s="5"/>
      <c r="V293" s="5"/>
    </row>
    <row r="294" spans="1:22" ht="12.75">
      <c r="A294" s="5"/>
      <c r="B294" s="5"/>
      <c r="C294" s="5"/>
      <c r="D294" s="14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ht="12.75">
      <c r="A295" s="5"/>
      <c r="B295" s="5"/>
      <c r="C295" s="5"/>
      <c r="D295" s="14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ht="12.75">
      <c r="A296" s="5"/>
      <c r="B296" s="5"/>
      <c r="C296" s="5"/>
      <c r="D296" s="14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ht="12.75">
      <c r="A297" s="5"/>
      <c r="B297" s="5"/>
      <c r="C297" s="5"/>
      <c r="D297" s="14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ht="12.75">
      <c r="A298" s="5"/>
      <c r="B298" s="5"/>
      <c r="C298" s="5"/>
      <c r="D298" s="14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ht="12.75">
      <c r="A299" s="5"/>
      <c r="B299" s="5"/>
      <c r="C299" s="5"/>
      <c r="D299" s="14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ht="12.75">
      <c r="A300" s="5"/>
      <c r="B300" s="5"/>
      <c r="C300" s="5"/>
      <c r="D300" s="14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ht="12.75">
      <c r="A301" s="5"/>
      <c r="B301" s="5"/>
      <c r="C301" s="5"/>
      <c r="D301" s="14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ht="12.75">
      <c r="A302" s="5"/>
      <c r="B302" s="5"/>
      <c r="C302" s="5"/>
      <c r="D302" s="14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ht="12.75">
      <c r="A303" s="5"/>
      <c r="B303" s="5"/>
      <c r="C303" s="5"/>
      <c r="D303" s="14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ht="12.75">
      <c r="A304" s="5"/>
      <c r="B304" s="5"/>
      <c r="C304" s="5"/>
      <c r="D304" s="14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ht="12.75">
      <c r="A305" s="5"/>
      <c r="B305" s="5"/>
      <c r="C305" s="5"/>
      <c r="D305" s="14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ht="12.75">
      <c r="A306" s="5"/>
      <c r="B306" s="5"/>
      <c r="C306" s="5"/>
      <c r="D306" s="14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ht="12.75">
      <c r="A307" s="5"/>
      <c r="B307" s="5"/>
      <c r="C307" s="5"/>
      <c r="D307" s="14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ht="12.75">
      <c r="A308" s="5"/>
      <c r="B308" s="5"/>
      <c r="C308" s="5"/>
      <c r="D308" s="14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ht="12.75">
      <c r="A309" s="5"/>
      <c r="B309" s="5"/>
      <c r="C309" s="5"/>
      <c r="D309" s="14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ht="12.75">
      <c r="A310" s="5"/>
      <c r="B310" s="5"/>
      <c r="C310" s="5"/>
      <c r="D310" s="14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ht="12.75">
      <c r="A311" s="5"/>
      <c r="B311" s="5"/>
      <c r="C311" s="5"/>
      <c r="D311" s="14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ht="12.75">
      <c r="A312" s="5"/>
      <c r="B312" s="5"/>
      <c r="C312" s="5"/>
      <c r="D312" s="14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ht="12.75">
      <c r="A313" s="5"/>
      <c r="B313" s="5"/>
      <c r="C313" s="5"/>
      <c r="D313" s="14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ht="12.75">
      <c r="A314" s="5"/>
      <c r="B314" s="5"/>
      <c r="C314" s="5"/>
      <c r="D314" s="14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ht="12.75">
      <c r="A315" s="5"/>
      <c r="B315" s="5"/>
      <c r="C315" s="5"/>
      <c r="D315" s="14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ht="12.75">
      <c r="A316" s="5"/>
      <c r="B316" s="5"/>
      <c r="C316" s="5"/>
      <c r="D316" s="14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ht="12.75">
      <c r="A317" s="5"/>
      <c r="B317" s="5"/>
      <c r="C317" s="5"/>
      <c r="D317" s="14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ht="12.75">
      <c r="A318" s="5"/>
      <c r="B318" s="5"/>
      <c r="C318" s="5"/>
      <c r="D318" s="14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ht="12.75">
      <c r="A319" s="5"/>
      <c r="B319" s="5"/>
      <c r="C319" s="5"/>
      <c r="D319" s="14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2:22" ht="12.75">
      <c r="B320" s="5"/>
      <c r="C320" s="5"/>
      <c r="D320" s="14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</sheetData>
  <sheetProtection/>
  <mergeCells count="4">
    <mergeCell ref="A2:B2"/>
    <mergeCell ref="B4:E4"/>
    <mergeCell ref="C6:E6"/>
    <mergeCell ref="C33:E3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4.57421875" style="30" customWidth="1"/>
    <col min="2" max="2" width="37.00390625" style="30" customWidth="1"/>
    <col min="3" max="3" width="12.7109375" style="30" bestFit="1" customWidth="1"/>
    <col min="4" max="4" width="13.421875" style="30" bestFit="1" customWidth="1"/>
    <col min="5" max="5" width="12.7109375" style="30" bestFit="1" customWidth="1"/>
    <col min="6" max="6" width="11.421875" style="30" hidden="1" customWidth="1"/>
    <col min="7" max="7" width="8.57421875" style="30" hidden="1" customWidth="1"/>
    <col min="8" max="8" width="8.421875" style="30" hidden="1" customWidth="1"/>
    <col min="9" max="9" width="88.00390625" style="14" customWidth="1"/>
    <col min="10" max="16384" width="9.140625" style="30" customWidth="1"/>
  </cols>
  <sheetData>
    <row r="1" spans="1:2" ht="12.75">
      <c r="A1" s="4" t="s">
        <v>306</v>
      </c>
      <c r="B1" s="114"/>
    </row>
    <row r="2" spans="1:2" ht="12.75">
      <c r="A2" s="338" t="s">
        <v>523</v>
      </c>
      <c r="B2" s="338"/>
    </row>
    <row r="3" spans="1:2" ht="12.75">
      <c r="A3" s="4" t="s">
        <v>502</v>
      </c>
      <c r="B3"/>
    </row>
    <row r="4" spans="1:5" ht="12.75">
      <c r="A4" s="339" t="s">
        <v>66</v>
      </c>
      <c r="B4" s="339"/>
      <c r="C4" s="339"/>
      <c r="D4" s="339"/>
      <c r="E4" s="339"/>
    </row>
    <row r="5" spans="1:8" ht="39" thickBot="1">
      <c r="A5" s="23"/>
      <c r="B5" s="23"/>
      <c r="D5" s="46"/>
      <c r="E5" s="52" t="s">
        <v>327</v>
      </c>
      <c r="F5" s="109" t="s">
        <v>224</v>
      </c>
      <c r="G5" s="109" t="s">
        <v>225</v>
      </c>
      <c r="H5" s="109" t="s">
        <v>226</v>
      </c>
    </row>
    <row r="6" spans="1:8" ht="12.75">
      <c r="A6" s="239" t="s">
        <v>0</v>
      </c>
      <c r="B6" s="240" t="s">
        <v>1</v>
      </c>
      <c r="C6" s="342">
        <v>2016</v>
      </c>
      <c r="D6" s="343"/>
      <c r="E6" s="344"/>
      <c r="F6" s="236"/>
      <c r="G6" s="18"/>
      <c r="H6" s="255"/>
    </row>
    <row r="7" spans="1:8" ht="15.75">
      <c r="A7" s="241"/>
      <c r="B7" s="45"/>
      <c r="C7" s="49" t="s">
        <v>24</v>
      </c>
      <c r="D7" s="49" t="s">
        <v>374</v>
      </c>
      <c r="E7" s="242" t="s">
        <v>375</v>
      </c>
      <c r="F7" s="236"/>
      <c r="G7" s="18"/>
      <c r="H7" s="255"/>
    </row>
    <row r="8" spans="1:9" s="4" customFormat="1" ht="21" customHeight="1">
      <c r="A8" s="243" t="s">
        <v>60</v>
      </c>
      <c r="B8" s="50" t="s">
        <v>2</v>
      </c>
      <c r="C8" s="151">
        <f>SUM(C9:C11)</f>
        <v>330000</v>
      </c>
      <c r="D8" s="151">
        <f>SUM(D9:D11)</f>
        <v>460000</v>
      </c>
      <c r="E8" s="244">
        <f>SUM(E9:E11)</f>
        <v>229574</v>
      </c>
      <c r="F8" s="118">
        <f>SUM(F9:F11)</f>
        <v>330000</v>
      </c>
      <c r="G8" s="18"/>
      <c r="H8" s="28"/>
      <c r="I8" s="10"/>
    </row>
    <row r="9" spans="1:8" ht="12.75">
      <c r="A9" s="185" t="s">
        <v>299</v>
      </c>
      <c r="B9" s="20" t="s">
        <v>236</v>
      </c>
      <c r="C9" s="143">
        <v>300000</v>
      </c>
      <c r="D9" s="143">
        <v>400000</v>
      </c>
      <c r="E9" s="245">
        <v>201574</v>
      </c>
      <c r="F9" s="237">
        <v>300000</v>
      </c>
      <c r="G9" s="101"/>
      <c r="H9" s="255"/>
    </row>
    <row r="10" spans="1:8" ht="12.75">
      <c r="A10" s="185" t="s">
        <v>300</v>
      </c>
      <c r="B10" s="20" t="s">
        <v>297</v>
      </c>
      <c r="C10" s="143"/>
      <c r="D10" s="143"/>
      <c r="E10" s="245"/>
      <c r="F10" s="237"/>
      <c r="G10" s="101"/>
      <c r="H10" s="255"/>
    </row>
    <row r="11" spans="1:8" ht="12.75">
      <c r="A11" s="185" t="s">
        <v>301</v>
      </c>
      <c r="B11" s="20" t="s">
        <v>235</v>
      </c>
      <c r="C11" s="143">
        <v>30000</v>
      </c>
      <c r="D11" s="143">
        <v>60000</v>
      </c>
      <c r="E11" s="245">
        <v>28000</v>
      </c>
      <c r="F11" s="237">
        <v>30000</v>
      </c>
      <c r="G11" s="101"/>
      <c r="H11" s="255"/>
    </row>
    <row r="12" spans="1:8" ht="21" customHeight="1">
      <c r="A12" s="246" t="s">
        <v>23</v>
      </c>
      <c r="B12" s="69" t="s">
        <v>237</v>
      </c>
      <c r="C12" s="141">
        <f>SUM(C13:C19)</f>
        <v>5798649</v>
      </c>
      <c r="D12" s="141">
        <f>SUM(D13:D19)</f>
        <v>5798649</v>
      </c>
      <c r="E12" s="247">
        <f>SUM(E13:E19)</f>
        <v>8833053</v>
      </c>
      <c r="F12" s="118">
        <f>SUM(F13:F19)</f>
        <v>5798649</v>
      </c>
      <c r="G12" s="18"/>
      <c r="H12" s="28"/>
    </row>
    <row r="13" spans="1:8" ht="17.25" customHeight="1">
      <c r="A13" s="246"/>
      <c r="B13" s="99" t="s">
        <v>321</v>
      </c>
      <c r="C13" s="143">
        <v>50000</v>
      </c>
      <c r="D13" s="143">
        <v>50000</v>
      </c>
      <c r="E13" s="247">
        <v>60000</v>
      </c>
      <c r="F13" s="237">
        <v>50000</v>
      </c>
      <c r="G13" s="18"/>
      <c r="H13" s="28"/>
    </row>
    <row r="14" spans="1:8" ht="12.75">
      <c r="A14" s="248"/>
      <c r="B14" s="20" t="s">
        <v>5</v>
      </c>
      <c r="C14" s="143"/>
      <c r="D14" s="143"/>
      <c r="E14" s="245"/>
      <c r="F14" s="118"/>
      <c r="G14" s="20"/>
      <c r="H14" s="255"/>
    </row>
    <row r="15" spans="1:8" ht="12.75">
      <c r="A15" s="249"/>
      <c r="B15" s="20" t="s">
        <v>67</v>
      </c>
      <c r="C15" s="143">
        <v>3698649</v>
      </c>
      <c r="D15" s="143">
        <v>3698649</v>
      </c>
      <c r="E15" s="245">
        <v>6476275</v>
      </c>
      <c r="F15" s="237">
        <v>3698649</v>
      </c>
      <c r="G15" s="20"/>
      <c r="H15" s="255"/>
    </row>
    <row r="16" spans="1:8" ht="12.75">
      <c r="A16" s="249"/>
      <c r="B16" s="20" t="s">
        <v>163</v>
      </c>
      <c r="C16" s="143">
        <v>1400000</v>
      </c>
      <c r="D16" s="143">
        <v>1400000</v>
      </c>
      <c r="E16" s="245">
        <v>1315600</v>
      </c>
      <c r="F16" s="237">
        <v>1400000</v>
      </c>
      <c r="G16" s="20"/>
      <c r="H16" s="255"/>
    </row>
    <row r="17" spans="1:8" ht="12.75">
      <c r="A17" s="249"/>
      <c r="B17" s="20" t="s">
        <v>298</v>
      </c>
      <c r="C17" s="143">
        <v>100000</v>
      </c>
      <c r="D17" s="143">
        <v>100000</v>
      </c>
      <c r="E17" s="245">
        <v>172500</v>
      </c>
      <c r="F17" s="237">
        <v>100000</v>
      </c>
      <c r="G17" s="20"/>
      <c r="H17" s="255"/>
    </row>
    <row r="18" spans="1:8" ht="12.75">
      <c r="A18" s="248"/>
      <c r="B18" s="20" t="s">
        <v>238</v>
      </c>
      <c r="C18" s="143">
        <v>500000</v>
      </c>
      <c r="D18" s="143">
        <v>500000</v>
      </c>
      <c r="E18" s="245">
        <v>494963</v>
      </c>
      <c r="F18" s="237">
        <v>500000</v>
      </c>
      <c r="G18" s="20"/>
      <c r="H18" s="255"/>
    </row>
    <row r="19" spans="1:8" ht="12.75">
      <c r="A19" s="248"/>
      <c r="B19" s="20" t="s">
        <v>81</v>
      </c>
      <c r="C19" s="143">
        <v>50000</v>
      </c>
      <c r="D19" s="143">
        <v>50000</v>
      </c>
      <c r="E19" s="245">
        <v>313715</v>
      </c>
      <c r="F19" s="237">
        <v>50000</v>
      </c>
      <c r="G19" s="101"/>
      <c r="H19" s="255"/>
    </row>
    <row r="20" spans="1:8" ht="22.5" customHeight="1">
      <c r="A20" s="246" t="s">
        <v>223</v>
      </c>
      <c r="B20" s="69" t="s">
        <v>259</v>
      </c>
      <c r="C20" s="141">
        <f>SUM(C21:C24)</f>
        <v>40028351</v>
      </c>
      <c r="D20" s="141">
        <f>SUM(D21:D25)</f>
        <v>40812431</v>
      </c>
      <c r="E20" s="247">
        <f>SUM(E21:E25)</f>
        <v>36651040</v>
      </c>
      <c r="F20" s="118">
        <f>SUM(F21:F24)</f>
        <v>40028351</v>
      </c>
      <c r="G20" s="18"/>
      <c r="H20" s="28"/>
    </row>
    <row r="21" spans="1:8" ht="26.25" customHeight="1">
      <c r="A21" s="246"/>
      <c r="B21" s="99" t="s">
        <v>320</v>
      </c>
      <c r="C21" s="143">
        <v>11633449</v>
      </c>
      <c r="D21" s="143">
        <v>11633449</v>
      </c>
      <c r="E21" s="245">
        <v>11633449</v>
      </c>
      <c r="F21" s="237">
        <v>11633449</v>
      </c>
      <c r="G21" s="20"/>
      <c r="H21" s="255"/>
    </row>
    <row r="22" spans="1:8" ht="38.25">
      <c r="A22" s="185"/>
      <c r="B22" s="99" t="s">
        <v>324</v>
      </c>
      <c r="C22" s="143">
        <v>7075902</v>
      </c>
      <c r="D22" s="143">
        <v>7043982</v>
      </c>
      <c r="E22" s="245">
        <v>7252938</v>
      </c>
      <c r="F22" s="237">
        <v>7075902</v>
      </c>
      <c r="G22" s="20"/>
      <c r="H22" s="255"/>
    </row>
    <row r="23" spans="1:8" ht="38.25">
      <c r="A23" s="185"/>
      <c r="B23" s="99" t="s">
        <v>325</v>
      </c>
      <c r="C23" s="143">
        <v>1200000</v>
      </c>
      <c r="D23" s="143">
        <v>1200000</v>
      </c>
      <c r="E23" s="245">
        <v>1200000</v>
      </c>
      <c r="F23" s="237">
        <v>1200000</v>
      </c>
      <c r="G23" s="20"/>
      <c r="H23" s="255"/>
    </row>
    <row r="24" spans="1:8" ht="12.75">
      <c r="A24" s="185"/>
      <c r="B24" s="20" t="s">
        <v>326</v>
      </c>
      <c r="C24" s="143">
        <v>20119000</v>
      </c>
      <c r="D24" s="143">
        <v>20119000</v>
      </c>
      <c r="E24" s="245">
        <v>15833286</v>
      </c>
      <c r="F24" s="237">
        <v>20119000</v>
      </c>
      <c r="G24" s="20"/>
      <c r="H24" s="255"/>
    </row>
    <row r="25" spans="1:8" ht="12.75">
      <c r="A25" s="185"/>
      <c r="B25" s="20" t="s">
        <v>378</v>
      </c>
      <c r="C25" s="152">
        <v>0</v>
      </c>
      <c r="D25" s="152">
        <v>816000</v>
      </c>
      <c r="E25" s="245">
        <v>731367</v>
      </c>
      <c r="F25" s="237"/>
      <c r="G25" s="20"/>
      <c r="H25" s="255"/>
    </row>
    <row r="26" spans="1:8" ht="12.75">
      <c r="A26" s="246" t="s">
        <v>27</v>
      </c>
      <c r="B26" s="18" t="s">
        <v>50</v>
      </c>
      <c r="C26" s="153">
        <v>200000</v>
      </c>
      <c r="D26" s="153">
        <v>200000</v>
      </c>
      <c r="E26" s="247">
        <v>26618</v>
      </c>
      <c r="F26" s="237">
        <v>200000</v>
      </c>
      <c r="G26" s="20"/>
      <c r="H26" s="255"/>
    </row>
    <row r="27" spans="1:8" ht="12.75">
      <c r="A27" s="246" t="s">
        <v>157</v>
      </c>
      <c r="B27" s="18" t="s">
        <v>264</v>
      </c>
      <c r="C27" s="153">
        <v>8901000</v>
      </c>
      <c r="D27" s="153">
        <v>10318195</v>
      </c>
      <c r="E27" s="247">
        <v>11072122</v>
      </c>
      <c r="F27" s="237">
        <v>8901000</v>
      </c>
      <c r="G27" s="20"/>
      <c r="H27" s="255"/>
    </row>
    <row r="28" spans="1:8" ht="12.75">
      <c r="A28" s="246" t="s">
        <v>42</v>
      </c>
      <c r="B28" s="18" t="s">
        <v>51</v>
      </c>
      <c r="C28" s="153">
        <v>0</v>
      </c>
      <c r="D28" s="153">
        <v>0</v>
      </c>
      <c r="E28" s="247">
        <v>0</v>
      </c>
      <c r="F28" s="237">
        <v>0</v>
      </c>
      <c r="G28" s="20"/>
      <c r="H28" s="255"/>
    </row>
    <row r="29" spans="1:8" ht="12.75">
      <c r="A29" s="246" t="s">
        <v>110</v>
      </c>
      <c r="B29" s="18" t="s">
        <v>115</v>
      </c>
      <c r="C29" s="153">
        <v>0</v>
      </c>
      <c r="D29" s="153">
        <v>0</v>
      </c>
      <c r="E29" s="247">
        <v>0</v>
      </c>
      <c r="F29" s="237">
        <v>0</v>
      </c>
      <c r="G29" s="20"/>
      <c r="H29" s="255"/>
    </row>
    <row r="30" spans="1:9" ht="12.75">
      <c r="A30" s="246"/>
      <c r="B30" s="18" t="s">
        <v>108</v>
      </c>
      <c r="C30" s="153">
        <f>SUM(C29,C28,C27,C26,C20,C12,C8)</f>
        <v>55258000</v>
      </c>
      <c r="D30" s="153">
        <f>SUM(D26:D29,D20,D12,D8)</f>
        <v>57589275</v>
      </c>
      <c r="E30" s="247">
        <f>SUM(E26:E29,E20,E12,E8)</f>
        <v>56812407</v>
      </c>
      <c r="F30" s="50">
        <f>SUM(F29,F28,F27,F26,F20,F12,F8)</f>
        <v>55258000</v>
      </c>
      <c r="G30" s="28"/>
      <c r="H30" s="28"/>
      <c r="I30" s="3"/>
    </row>
    <row r="31" spans="1:8" ht="15.75">
      <c r="A31" s="250" t="s">
        <v>52</v>
      </c>
      <c r="B31" s="37" t="s">
        <v>15</v>
      </c>
      <c r="C31" s="154"/>
      <c r="D31" s="154"/>
      <c r="E31" s="251"/>
      <c r="F31" s="14"/>
      <c r="G31" s="14"/>
      <c r="H31" s="14"/>
    </row>
    <row r="32" spans="1:9" ht="22.5" customHeight="1">
      <c r="A32" s="246" t="s">
        <v>60</v>
      </c>
      <c r="B32" s="69" t="s">
        <v>322</v>
      </c>
      <c r="C32" s="153">
        <f>SUM(C33)</f>
        <v>550000</v>
      </c>
      <c r="D32" s="153">
        <f>SUM(D33)</f>
        <v>550000</v>
      </c>
      <c r="E32" s="247">
        <f>SUM(E33)</f>
        <v>744534</v>
      </c>
      <c r="F32" s="118">
        <f>SUM(C32)</f>
        <v>550000</v>
      </c>
      <c r="G32" s="20"/>
      <c r="H32" s="255"/>
      <c r="I32" s="256"/>
    </row>
    <row r="33" spans="1:9" ht="15" customHeight="1">
      <c r="A33" s="185"/>
      <c r="B33" s="99" t="s">
        <v>323</v>
      </c>
      <c r="C33" s="152">
        <v>550000</v>
      </c>
      <c r="D33" s="152">
        <v>550000</v>
      </c>
      <c r="E33" s="245">
        <v>744534</v>
      </c>
      <c r="F33" s="237"/>
      <c r="G33" s="20"/>
      <c r="H33" s="255"/>
      <c r="I33" s="256"/>
    </row>
    <row r="34" spans="1:9" ht="12.75">
      <c r="A34" s="246" t="s">
        <v>23</v>
      </c>
      <c r="B34" s="18" t="s">
        <v>6</v>
      </c>
      <c r="C34" s="153">
        <f>SUM(C35:C36)</f>
        <v>400000</v>
      </c>
      <c r="D34" s="153">
        <f>SUM(D35:D38)</f>
        <v>771000</v>
      </c>
      <c r="E34" s="247">
        <f>SUM(E35:E38)</f>
        <v>416599</v>
      </c>
      <c r="F34" s="118">
        <f>SUM(C34)</f>
        <v>400000</v>
      </c>
      <c r="G34" s="20"/>
      <c r="H34" s="255"/>
      <c r="I34" s="256"/>
    </row>
    <row r="35" spans="1:8" ht="12.75">
      <c r="A35" s="185" t="s">
        <v>46</v>
      </c>
      <c r="B35" s="20" t="s">
        <v>83</v>
      </c>
      <c r="C35" s="152"/>
      <c r="D35" s="152">
        <f>150000</f>
        <v>150000</v>
      </c>
      <c r="E35" s="245">
        <f>22608+180600</f>
        <v>203208</v>
      </c>
      <c r="F35" s="237"/>
      <c r="G35" s="20"/>
      <c r="H35" s="255"/>
    </row>
    <row r="36" spans="1:8" ht="12.75">
      <c r="A36" s="185" t="s">
        <v>4</v>
      </c>
      <c r="B36" s="20" t="s">
        <v>227</v>
      </c>
      <c r="C36" s="152">
        <v>400000</v>
      </c>
      <c r="D36" s="152">
        <v>400000</v>
      </c>
      <c r="E36" s="245">
        <v>92760</v>
      </c>
      <c r="F36" s="237"/>
      <c r="G36" s="20"/>
      <c r="H36" s="255"/>
    </row>
    <row r="37" spans="1:8" ht="12.75">
      <c r="A37" s="185" t="s">
        <v>9</v>
      </c>
      <c r="B37" s="20" t="s">
        <v>379</v>
      </c>
      <c r="C37" s="152"/>
      <c r="D37" s="152">
        <v>100000</v>
      </c>
      <c r="E37" s="245">
        <v>74897</v>
      </c>
      <c r="F37" s="237"/>
      <c r="G37" s="20"/>
      <c r="H37" s="255"/>
    </row>
    <row r="38" spans="1:8" ht="12.75">
      <c r="A38" s="185" t="s">
        <v>10</v>
      </c>
      <c r="B38" s="20" t="s">
        <v>380</v>
      </c>
      <c r="C38" s="152"/>
      <c r="D38" s="152">
        <f>1000+50000+70000</f>
        <v>121000</v>
      </c>
      <c r="E38" s="245">
        <f>1121+44613</f>
        <v>45734</v>
      </c>
      <c r="F38" s="237"/>
      <c r="G38" s="20"/>
      <c r="H38" s="255"/>
    </row>
    <row r="39" spans="1:8" ht="12.75">
      <c r="A39" s="246" t="s">
        <v>223</v>
      </c>
      <c r="B39" s="18" t="s">
        <v>200</v>
      </c>
      <c r="C39" s="153"/>
      <c r="D39" s="153"/>
      <c r="E39" s="247"/>
      <c r="F39" s="237"/>
      <c r="G39" s="20"/>
      <c r="H39" s="255"/>
    </row>
    <row r="40" spans="1:8" ht="12.75">
      <c r="A40" s="246" t="s">
        <v>26</v>
      </c>
      <c r="B40" s="18" t="s">
        <v>50</v>
      </c>
      <c r="C40" s="153"/>
      <c r="D40" s="153"/>
      <c r="E40" s="247"/>
      <c r="F40" s="237"/>
      <c r="G40" s="20"/>
      <c r="H40" s="255"/>
    </row>
    <row r="41" spans="1:8" ht="12.75">
      <c r="A41" s="246" t="s">
        <v>27</v>
      </c>
      <c r="B41" s="18" t="s">
        <v>82</v>
      </c>
      <c r="C41" s="153"/>
      <c r="D41" s="153"/>
      <c r="E41" s="247"/>
      <c r="F41" s="237"/>
      <c r="G41" s="20"/>
      <c r="H41" s="255"/>
    </row>
    <row r="42" spans="1:8" ht="12.75">
      <c r="A42" s="246" t="s">
        <v>157</v>
      </c>
      <c r="B42" s="18" t="s">
        <v>84</v>
      </c>
      <c r="C42" s="153"/>
      <c r="D42" s="153"/>
      <c r="E42" s="247"/>
      <c r="F42" s="237"/>
      <c r="G42" s="20"/>
      <c r="H42" s="255"/>
    </row>
    <row r="43" spans="1:8" ht="12.75">
      <c r="A43" s="246" t="s">
        <v>42</v>
      </c>
      <c r="B43" s="18" t="s">
        <v>85</v>
      </c>
      <c r="C43" s="153"/>
      <c r="D43" s="153"/>
      <c r="E43" s="247"/>
      <c r="F43" s="237"/>
      <c r="G43" s="20"/>
      <c r="H43" s="255"/>
    </row>
    <row r="44" spans="1:9" s="4" customFormat="1" ht="12.75">
      <c r="A44" s="246"/>
      <c r="B44" s="18" t="s">
        <v>109</v>
      </c>
      <c r="C44" s="153">
        <f>SUM(C43,C42,C41,C40,C39,C34,C32,)</f>
        <v>950000</v>
      </c>
      <c r="D44" s="153">
        <f>SUM(D32,D34)</f>
        <v>1321000</v>
      </c>
      <c r="E44" s="247">
        <f>SUM(E34,E32)</f>
        <v>1161133</v>
      </c>
      <c r="F44" s="50">
        <f>SUM(F43,F42,F41,F40,F39,F34,F32,)</f>
        <v>950000</v>
      </c>
      <c r="G44" s="18"/>
      <c r="H44" s="28"/>
      <c r="I44" s="10"/>
    </row>
    <row r="45" spans="1:8" ht="16.5" thickBot="1">
      <c r="A45" s="186"/>
      <c r="B45" s="252" t="s">
        <v>86</v>
      </c>
      <c r="C45" s="253">
        <f>SUM(C44,C30)</f>
        <v>56208000</v>
      </c>
      <c r="D45" s="253">
        <f>SUM(D44,D30)</f>
        <v>58910275</v>
      </c>
      <c r="E45" s="254">
        <f>SUM(E44,E30)</f>
        <v>57973540</v>
      </c>
      <c r="F45" s="238">
        <f>SUM(F44,F30)</f>
        <v>56208000</v>
      </c>
      <c r="G45" s="20"/>
      <c r="H45" s="255"/>
    </row>
    <row r="47" spans="7:9" s="31" customFormat="1" ht="15.75">
      <c r="G47" s="110"/>
      <c r="H47" s="110"/>
      <c r="I47" s="37"/>
    </row>
    <row r="48" s="31" customFormat="1" ht="15.75">
      <c r="I48" s="37"/>
    </row>
    <row r="49" s="31" customFormat="1" ht="15.75">
      <c r="I49" s="37"/>
    </row>
    <row r="50" s="31" customFormat="1" ht="15.75">
      <c r="I50" s="37"/>
    </row>
  </sheetData>
  <sheetProtection/>
  <mergeCells count="3">
    <mergeCell ref="C6:E6"/>
    <mergeCell ref="A2:B2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view="pageBreakPreview" zoomScaleSheetLayoutView="100" zoomScalePageLayoutView="0" workbookViewId="0" topLeftCell="A1">
      <selection activeCell="A2" sqref="A2:B2"/>
    </sheetView>
  </sheetViews>
  <sheetFormatPr defaultColWidth="9.140625" defaultRowHeight="12.75"/>
  <cols>
    <col min="1" max="1" width="4.421875" style="30" customWidth="1"/>
    <col min="2" max="2" width="38.8515625" style="30" customWidth="1"/>
    <col min="3" max="3" width="10.7109375" style="30" customWidth="1"/>
    <col min="4" max="5" width="11.00390625" style="30" customWidth="1"/>
    <col min="6" max="6" width="10.7109375" style="30" customWidth="1"/>
    <col min="7" max="7" width="13.57421875" style="30" customWidth="1"/>
    <col min="8" max="9" width="10.57421875" style="30" customWidth="1"/>
    <col min="10" max="10" width="11.57421875" style="30" customWidth="1"/>
    <col min="11" max="14" width="7.7109375" style="30" customWidth="1"/>
    <col min="15" max="15" width="9.00390625" style="30" customWidth="1"/>
    <col min="16" max="16384" width="9.140625" style="30" customWidth="1"/>
  </cols>
  <sheetData>
    <row r="1" spans="1:2" ht="12.75">
      <c r="A1" s="4" t="s">
        <v>306</v>
      </c>
      <c r="B1" s="114"/>
    </row>
    <row r="2" spans="1:2" ht="12.75">
      <c r="A2" s="338" t="s">
        <v>523</v>
      </c>
      <c r="B2" s="338"/>
    </row>
    <row r="3" spans="1:2" ht="12.75">
      <c r="A3" s="4" t="s">
        <v>503</v>
      </c>
      <c r="B3"/>
    </row>
    <row r="4" spans="1:10" ht="18" customHeight="1">
      <c r="A4" s="345" t="s">
        <v>158</v>
      </c>
      <c r="B4" s="345"/>
      <c r="C4" s="345"/>
      <c r="D4" s="345"/>
      <c r="E4" s="345"/>
      <c r="F4" s="345"/>
      <c r="G4" s="345"/>
      <c r="H4" s="345"/>
      <c r="I4" s="345"/>
      <c r="J4" s="345"/>
    </row>
    <row r="5" spans="1:10" ht="18">
      <c r="A5" s="25"/>
      <c r="B5" s="115"/>
      <c r="C5" s="117" t="s">
        <v>17</v>
      </c>
      <c r="D5" s="117" t="s">
        <v>276</v>
      </c>
      <c r="E5" s="117" t="s">
        <v>277</v>
      </c>
      <c r="F5" s="117" t="s">
        <v>278</v>
      </c>
      <c r="G5" s="117" t="s">
        <v>279</v>
      </c>
      <c r="H5" s="117" t="s">
        <v>280</v>
      </c>
      <c r="I5" s="116" t="s">
        <v>281</v>
      </c>
      <c r="J5" s="116" t="s">
        <v>282</v>
      </c>
    </row>
    <row r="6" spans="1:15" s="136" customFormat="1" ht="15.75">
      <c r="A6" s="43" t="s">
        <v>3</v>
      </c>
      <c r="B6" s="43" t="s">
        <v>267</v>
      </c>
      <c r="C6" s="155">
        <v>0</v>
      </c>
      <c r="D6" s="155">
        <v>0</v>
      </c>
      <c r="E6" s="155">
        <v>17063</v>
      </c>
      <c r="F6" s="155">
        <v>0</v>
      </c>
      <c r="G6" s="155">
        <v>106400</v>
      </c>
      <c r="H6" s="155">
        <v>0</v>
      </c>
      <c r="I6" s="156">
        <f aca="true" t="shared" si="0" ref="I6:I27">SUM(C6:H6)</f>
        <v>123463</v>
      </c>
      <c r="J6" s="156">
        <f aca="true" t="shared" si="1" ref="J6:J27">SUM(I6)</f>
        <v>123463</v>
      </c>
      <c r="K6" s="135"/>
      <c r="L6" s="135"/>
      <c r="M6" s="135"/>
      <c r="N6" s="26"/>
      <c r="O6" s="135"/>
    </row>
    <row r="7" spans="1:15" s="136" customFormat="1" ht="15.75">
      <c r="A7" s="43" t="s">
        <v>4</v>
      </c>
      <c r="B7" s="43" t="s">
        <v>268</v>
      </c>
      <c r="C7" s="155">
        <v>0</v>
      </c>
      <c r="D7" s="155">
        <v>0</v>
      </c>
      <c r="E7" s="155">
        <v>0</v>
      </c>
      <c r="F7" s="155">
        <v>0</v>
      </c>
      <c r="G7" s="155">
        <v>15895</v>
      </c>
      <c r="H7" s="155">
        <v>0</v>
      </c>
      <c r="I7" s="156">
        <f t="shared" si="0"/>
        <v>15895</v>
      </c>
      <c r="J7" s="156">
        <f t="shared" si="1"/>
        <v>15895</v>
      </c>
      <c r="K7" s="135"/>
      <c r="L7" s="135"/>
      <c r="M7" s="135"/>
      <c r="N7" s="26"/>
      <c r="O7" s="135"/>
    </row>
    <row r="8" spans="1:15" s="136" customFormat="1" ht="15.75">
      <c r="A8" s="43" t="s">
        <v>9</v>
      </c>
      <c r="B8" s="43" t="s">
        <v>269</v>
      </c>
      <c r="C8" s="155">
        <v>0</v>
      </c>
      <c r="D8" s="155">
        <v>0</v>
      </c>
      <c r="E8" s="155">
        <v>3686083</v>
      </c>
      <c r="F8" s="155">
        <v>0</v>
      </c>
      <c r="G8" s="155">
        <v>0</v>
      </c>
      <c r="H8" s="155">
        <v>0</v>
      </c>
      <c r="I8" s="156">
        <f t="shared" si="0"/>
        <v>3686083</v>
      </c>
      <c r="J8" s="156">
        <f t="shared" si="1"/>
        <v>3686083</v>
      </c>
      <c r="K8" s="135"/>
      <c r="L8" s="135"/>
      <c r="M8" s="135"/>
      <c r="N8" s="26"/>
      <c r="O8" s="135"/>
    </row>
    <row r="9" spans="1:15" s="136" customFormat="1" ht="15.75">
      <c r="A9" s="43" t="s">
        <v>10</v>
      </c>
      <c r="B9" s="43" t="s">
        <v>275</v>
      </c>
      <c r="C9" s="155">
        <v>1879123</v>
      </c>
      <c r="D9" s="155">
        <v>893239</v>
      </c>
      <c r="E9" s="155">
        <v>1794803</v>
      </c>
      <c r="F9" s="155">
        <v>0</v>
      </c>
      <c r="G9" s="155">
        <v>345468</v>
      </c>
      <c r="H9" s="155"/>
      <c r="I9" s="156">
        <f t="shared" si="0"/>
        <v>4912633</v>
      </c>
      <c r="J9" s="156">
        <f t="shared" si="1"/>
        <v>4912633</v>
      </c>
      <c r="K9" s="135"/>
      <c r="L9" s="135"/>
      <c r="M9" s="135"/>
      <c r="N9" s="26"/>
      <c r="O9" s="135"/>
    </row>
    <row r="10" spans="1:15" s="136" customFormat="1" ht="15.75">
      <c r="A10" s="43" t="s">
        <v>61</v>
      </c>
      <c r="B10" s="43" t="s">
        <v>270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6">
        <f t="shared" si="0"/>
        <v>0</v>
      </c>
      <c r="J10" s="156">
        <f t="shared" si="1"/>
        <v>0</v>
      </c>
      <c r="K10" s="135"/>
      <c r="L10" s="135"/>
      <c r="M10" s="135"/>
      <c r="N10" s="26"/>
      <c r="O10" s="135"/>
    </row>
    <row r="11" spans="1:15" s="136" customFormat="1" ht="15.75">
      <c r="A11" s="43" t="s">
        <v>62</v>
      </c>
      <c r="B11" s="43" t="s">
        <v>265</v>
      </c>
      <c r="C11" s="155">
        <v>1476600</v>
      </c>
      <c r="D11" s="155">
        <v>397980</v>
      </c>
      <c r="E11" s="155">
        <v>1395138</v>
      </c>
      <c r="F11" s="155">
        <v>0</v>
      </c>
      <c r="G11" s="155">
        <v>0</v>
      </c>
      <c r="H11" s="155">
        <v>0</v>
      </c>
      <c r="I11" s="156">
        <f t="shared" si="0"/>
        <v>3269718</v>
      </c>
      <c r="J11" s="156">
        <f t="shared" si="1"/>
        <v>3269718</v>
      </c>
      <c r="K11" s="135"/>
      <c r="L11" s="135"/>
      <c r="M11" s="135"/>
      <c r="N11" s="26"/>
      <c r="O11" s="135"/>
    </row>
    <row r="12" spans="1:15" s="136" customFormat="1" ht="15.75">
      <c r="A12" s="43" t="s">
        <v>12</v>
      </c>
      <c r="B12" s="43" t="s">
        <v>271</v>
      </c>
      <c r="C12" s="155">
        <v>0</v>
      </c>
      <c r="D12" s="155">
        <v>0</v>
      </c>
      <c r="E12" s="155">
        <v>1160538</v>
      </c>
      <c r="F12" s="155">
        <v>0</v>
      </c>
      <c r="G12" s="155">
        <v>0</v>
      </c>
      <c r="H12" s="155">
        <v>0</v>
      </c>
      <c r="I12" s="156">
        <f t="shared" si="0"/>
        <v>1160538</v>
      </c>
      <c r="J12" s="156">
        <f t="shared" si="1"/>
        <v>1160538</v>
      </c>
      <c r="K12" s="135"/>
      <c r="L12" s="135"/>
      <c r="M12" s="135"/>
      <c r="N12" s="26"/>
      <c r="O12" s="135"/>
    </row>
    <row r="13" spans="1:15" s="136" customFormat="1" ht="15.75">
      <c r="A13" s="43" t="s">
        <v>87</v>
      </c>
      <c r="B13" s="43" t="s">
        <v>328</v>
      </c>
      <c r="C13" s="158">
        <v>0</v>
      </c>
      <c r="D13" s="158">
        <v>0</v>
      </c>
      <c r="E13" s="158">
        <v>922543</v>
      </c>
      <c r="F13" s="158">
        <v>0</v>
      </c>
      <c r="G13" s="159">
        <v>0</v>
      </c>
      <c r="H13" s="158">
        <v>0</v>
      </c>
      <c r="I13" s="156">
        <f t="shared" si="0"/>
        <v>922543</v>
      </c>
      <c r="J13" s="156">
        <f t="shared" si="1"/>
        <v>922543</v>
      </c>
      <c r="K13" s="135"/>
      <c r="L13" s="135"/>
      <c r="M13" s="135"/>
      <c r="N13" s="26"/>
      <c r="O13" s="135"/>
    </row>
    <row r="14" spans="1:15" s="136" customFormat="1" ht="15.75">
      <c r="A14" s="43" t="s">
        <v>89</v>
      </c>
      <c r="B14" s="43" t="s">
        <v>329</v>
      </c>
      <c r="C14" s="155">
        <v>10581084</v>
      </c>
      <c r="D14" s="155">
        <v>1445183</v>
      </c>
      <c r="E14" s="155">
        <v>474993</v>
      </c>
      <c r="F14" s="155"/>
      <c r="G14" s="159">
        <v>0</v>
      </c>
      <c r="H14" s="155">
        <v>0</v>
      </c>
      <c r="I14" s="156">
        <f t="shared" si="0"/>
        <v>12501260</v>
      </c>
      <c r="J14" s="156">
        <f t="shared" si="1"/>
        <v>12501260</v>
      </c>
      <c r="K14" s="135"/>
      <c r="L14" s="135"/>
      <c r="M14" s="135"/>
      <c r="N14" s="26"/>
      <c r="O14" s="135"/>
    </row>
    <row r="15" spans="1:15" s="136" customFormat="1" ht="15.75" hidden="1">
      <c r="A15" s="43" t="s">
        <v>90</v>
      </c>
      <c r="B15" s="43" t="s">
        <v>331</v>
      </c>
      <c r="C15" s="155">
        <v>0</v>
      </c>
      <c r="D15" s="155">
        <v>0</v>
      </c>
      <c r="E15" s="155">
        <v>0</v>
      </c>
      <c r="F15" s="155">
        <v>0</v>
      </c>
      <c r="G15" s="155"/>
      <c r="H15" s="155">
        <v>0</v>
      </c>
      <c r="I15" s="156">
        <f t="shared" si="0"/>
        <v>0</v>
      </c>
      <c r="J15" s="156">
        <f t="shared" si="1"/>
        <v>0</v>
      </c>
      <c r="K15" s="135"/>
      <c r="L15" s="135"/>
      <c r="M15" s="135"/>
      <c r="N15" s="26"/>
      <c r="O15" s="135"/>
    </row>
    <row r="16" spans="1:15" s="136" customFormat="1" ht="15.75">
      <c r="A16" s="43" t="s">
        <v>91</v>
      </c>
      <c r="B16" s="43" t="s">
        <v>332</v>
      </c>
      <c r="C16" s="155">
        <v>0</v>
      </c>
      <c r="D16" s="155">
        <v>0</v>
      </c>
      <c r="E16" s="155">
        <v>91000</v>
      </c>
      <c r="F16" s="155"/>
      <c r="G16" s="155">
        <v>2893057</v>
      </c>
      <c r="H16" s="155">
        <v>0</v>
      </c>
      <c r="I16" s="156">
        <f t="shared" si="0"/>
        <v>2984057</v>
      </c>
      <c r="J16" s="156">
        <f t="shared" si="1"/>
        <v>2984057</v>
      </c>
      <c r="K16" s="135"/>
      <c r="L16" s="135"/>
      <c r="M16" s="135"/>
      <c r="N16" s="26"/>
      <c r="O16" s="135"/>
    </row>
    <row r="17" spans="1:15" s="136" customFormat="1" ht="15.75">
      <c r="A17" s="43" t="s">
        <v>239</v>
      </c>
      <c r="B17" s="43" t="s">
        <v>266</v>
      </c>
      <c r="C17" s="155">
        <v>1917692</v>
      </c>
      <c r="D17" s="155">
        <v>516572</v>
      </c>
      <c r="E17" s="155">
        <v>1177909</v>
      </c>
      <c r="F17" s="155">
        <v>0</v>
      </c>
      <c r="G17" s="155">
        <v>0</v>
      </c>
      <c r="H17" s="155">
        <v>0</v>
      </c>
      <c r="I17" s="156">
        <f t="shared" si="0"/>
        <v>3612173</v>
      </c>
      <c r="J17" s="156">
        <f t="shared" si="1"/>
        <v>3612173</v>
      </c>
      <c r="K17" s="135"/>
      <c r="L17" s="135"/>
      <c r="M17" s="135"/>
      <c r="N17" s="26"/>
      <c r="O17" s="135"/>
    </row>
    <row r="18" spans="1:15" s="136" customFormat="1" ht="15.75">
      <c r="A18" s="43" t="s">
        <v>92</v>
      </c>
      <c r="B18" s="43" t="s">
        <v>308</v>
      </c>
      <c r="C18" s="155">
        <v>0</v>
      </c>
      <c r="D18" s="155">
        <v>0</v>
      </c>
      <c r="E18" s="155">
        <v>0</v>
      </c>
      <c r="F18" s="155">
        <v>0</v>
      </c>
      <c r="G18" s="155">
        <v>124000</v>
      </c>
      <c r="H18" s="155">
        <v>0</v>
      </c>
      <c r="I18" s="156">
        <f t="shared" si="0"/>
        <v>124000</v>
      </c>
      <c r="J18" s="156">
        <f t="shared" si="1"/>
        <v>124000</v>
      </c>
      <c r="K18" s="135"/>
      <c r="L18" s="135"/>
      <c r="M18" s="135"/>
      <c r="N18" s="26"/>
      <c r="O18" s="135"/>
    </row>
    <row r="19" spans="1:15" s="136" customFormat="1" ht="15.75">
      <c r="A19" s="43" t="s">
        <v>240</v>
      </c>
      <c r="B19" s="43" t="s">
        <v>381</v>
      </c>
      <c r="C19" s="155">
        <v>0</v>
      </c>
      <c r="D19" s="155">
        <v>0</v>
      </c>
      <c r="E19" s="155">
        <v>0</v>
      </c>
      <c r="F19" s="155">
        <v>0</v>
      </c>
      <c r="G19" s="155">
        <v>81204</v>
      </c>
      <c r="H19" s="155">
        <v>0</v>
      </c>
      <c r="I19" s="156">
        <f t="shared" si="0"/>
        <v>81204</v>
      </c>
      <c r="J19" s="156">
        <f t="shared" si="1"/>
        <v>81204</v>
      </c>
      <c r="K19" s="135"/>
      <c r="L19" s="135"/>
      <c r="M19" s="135"/>
      <c r="N19" s="26"/>
      <c r="O19" s="135"/>
    </row>
    <row r="20" spans="1:15" s="136" customFormat="1" ht="15.75">
      <c r="A20" s="43" t="s">
        <v>93</v>
      </c>
      <c r="B20" s="43" t="s">
        <v>273</v>
      </c>
      <c r="C20" s="155">
        <v>0</v>
      </c>
      <c r="D20" s="155">
        <v>0</v>
      </c>
      <c r="E20" s="155">
        <v>0</v>
      </c>
      <c r="F20" s="155">
        <v>0</v>
      </c>
      <c r="G20" s="155">
        <v>136000</v>
      </c>
      <c r="H20" s="155">
        <v>0</v>
      </c>
      <c r="I20" s="156">
        <f t="shared" si="0"/>
        <v>136000</v>
      </c>
      <c r="J20" s="156">
        <f t="shared" si="1"/>
        <v>136000</v>
      </c>
      <c r="K20" s="135"/>
      <c r="L20" s="135"/>
      <c r="M20" s="135"/>
      <c r="N20" s="26"/>
      <c r="O20" s="135"/>
    </row>
    <row r="21" spans="1:15" s="136" customFormat="1" ht="15.75">
      <c r="A21" s="43" t="s">
        <v>94</v>
      </c>
      <c r="B21" s="43" t="s">
        <v>307</v>
      </c>
      <c r="C21" s="155">
        <v>0</v>
      </c>
      <c r="D21" s="155">
        <v>0</v>
      </c>
      <c r="E21" s="155">
        <v>0</v>
      </c>
      <c r="F21" s="155">
        <v>0</v>
      </c>
      <c r="G21" s="155">
        <v>478585</v>
      </c>
      <c r="H21" s="155">
        <v>0</v>
      </c>
      <c r="I21" s="156">
        <f t="shared" si="0"/>
        <v>478585</v>
      </c>
      <c r="J21" s="156">
        <f t="shared" si="1"/>
        <v>478585</v>
      </c>
      <c r="K21" s="135"/>
      <c r="L21" s="135"/>
      <c r="M21" s="135"/>
      <c r="N21" s="26"/>
      <c r="O21" s="135"/>
    </row>
    <row r="22" spans="1:15" s="136" customFormat="1" ht="15.75">
      <c r="A22" s="43" t="s">
        <v>220</v>
      </c>
      <c r="B22" s="43" t="s">
        <v>272</v>
      </c>
      <c r="C22" s="155">
        <v>0</v>
      </c>
      <c r="D22" s="155">
        <v>0</v>
      </c>
      <c r="E22" s="155">
        <v>0</v>
      </c>
      <c r="F22" s="155">
        <v>0</v>
      </c>
      <c r="G22" s="155">
        <v>699000</v>
      </c>
      <c r="H22" s="155">
        <v>0</v>
      </c>
      <c r="I22" s="156">
        <f t="shared" si="0"/>
        <v>699000</v>
      </c>
      <c r="J22" s="156">
        <f t="shared" si="1"/>
        <v>699000</v>
      </c>
      <c r="K22" s="135"/>
      <c r="L22" s="135"/>
      <c r="M22" s="135"/>
      <c r="N22" s="26"/>
      <c r="O22" s="135"/>
    </row>
    <row r="23" spans="1:15" s="136" customFormat="1" ht="15.75">
      <c r="A23" s="43" t="s">
        <v>95</v>
      </c>
      <c r="B23" s="43" t="s">
        <v>330</v>
      </c>
      <c r="C23" s="155">
        <v>185630</v>
      </c>
      <c r="D23" s="155">
        <v>0</v>
      </c>
      <c r="E23" s="155">
        <v>1003520</v>
      </c>
      <c r="F23" s="155">
        <v>0</v>
      </c>
      <c r="G23" s="155">
        <v>0</v>
      </c>
      <c r="H23" s="155">
        <v>0</v>
      </c>
      <c r="I23" s="156">
        <f t="shared" si="0"/>
        <v>1189150</v>
      </c>
      <c r="J23" s="156">
        <f t="shared" si="1"/>
        <v>1189150</v>
      </c>
      <c r="K23" s="135"/>
      <c r="L23" s="135"/>
      <c r="M23" s="135"/>
      <c r="N23" s="26"/>
      <c r="O23" s="135"/>
    </row>
    <row r="24" spans="1:15" s="136" customFormat="1" ht="15.75">
      <c r="A24" s="43" t="s">
        <v>96</v>
      </c>
      <c r="B24" s="43" t="s">
        <v>302</v>
      </c>
      <c r="C24" s="155">
        <v>0</v>
      </c>
      <c r="D24" s="155">
        <v>0</v>
      </c>
      <c r="E24" s="155">
        <v>809727</v>
      </c>
      <c r="F24" s="155">
        <v>0</v>
      </c>
      <c r="G24" s="155">
        <v>0</v>
      </c>
      <c r="H24" s="155">
        <v>0</v>
      </c>
      <c r="I24" s="156">
        <f t="shared" si="0"/>
        <v>809727</v>
      </c>
      <c r="J24" s="156">
        <f t="shared" si="1"/>
        <v>809727</v>
      </c>
      <c r="K24" s="135"/>
      <c r="L24" s="135"/>
      <c r="M24" s="135"/>
      <c r="N24" s="26"/>
      <c r="O24" s="135"/>
    </row>
    <row r="25" spans="1:15" s="136" customFormat="1" ht="15.75">
      <c r="A25" s="43" t="s">
        <v>309</v>
      </c>
      <c r="B25" s="43" t="s">
        <v>274</v>
      </c>
      <c r="C25" s="155">
        <v>0</v>
      </c>
      <c r="D25" s="155">
        <v>0</v>
      </c>
      <c r="E25" s="155">
        <v>35634</v>
      </c>
      <c r="F25" s="155">
        <v>0</v>
      </c>
      <c r="G25" s="155">
        <v>0</v>
      </c>
      <c r="H25" s="155">
        <v>0</v>
      </c>
      <c r="I25" s="156">
        <f t="shared" si="0"/>
        <v>35634</v>
      </c>
      <c r="J25" s="156">
        <f t="shared" si="1"/>
        <v>35634</v>
      </c>
      <c r="K25" s="135"/>
      <c r="L25" s="135"/>
      <c r="M25" s="135"/>
      <c r="N25" s="26"/>
      <c r="O25" s="135"/>
    </row>
    <row r="26" spans="1:15" s="136" customFormat="1" ht="15.75">
      <c r="A26" s="43" t="s">
        <v>97</v>
      </c>
      <c r="B26" s="43" t="s">
        <v>333</v>
      </c>
      <c r="C26" s="155">
        <v>0</v>
      </c>
      <c r="D26" s="155">
        <v>0</v>
      </c>
      <c r="E26" s="155">
        <v>0</v>
      </c>
      <c r="F26" s="155">
        <v>0</v>
      </c>
      <c r="G26" s="155">
        <v>0</v>
      </c>
      <c r="H26" s="155">
        <v>905223</v>
      </c>
      <c r="I26" s="156">
        <f t="shared" si="0"/>
        <v>905223</v>
      </c>
      <c r="J26" s="156">
        <f t="shared" si="1"/>
        <v>905223</v>
      </c>
      <c r="K26" s="135"/>
      <c r="L26" s="135"/>
      <c r="M26" s="135"/>
      <c r="N26" s="26"/>
      <c r="O26" s="135"/>
    </row>
    <row r="27" spans="1:15" s="136" customFormat="1" ht="15.75">
      <c r="A27" s="43" t="s">
        <v>382</v>
      </c>
      <c r="B27" s="43" t="s">
        <v>383</v>
      </c>
      <c r="C27" s="155">
        <v>0</v>
      </c>
      <c r="D27" s="155">
        <v>0</v>
      </c>
      <c r="E27" s="155">
        <v>72</v>
      </c>
      <c r="F27" s="155">
        <v>0</v>
      </c>
      <c r="G27" s="155">
        <v>0</v>
      </c>
      <c r="H27" s="155">
        <v>0</v>
      </c>
      <c r="I27" s="156">
        <f t="shared" si="0"/>
        <v>72</v>
      </c>
      <c r="J27" s="156">
        <f t="shared" si="1"/>
        <v>72</v>
      </c>
      <c r="K27" s="135"/>
      <c r="L27" s="135"/>
      <c r="M27" s="135"/>
      <c r="N27" s="26"/>
      <c r="O27" s="135"/>
    </row>
    <row r="28" spans="1:15" s="136" customFormat="1" ht="15.75">
      <c r="A28" s="43"/>
      <c r="B28" s="43" t="s">
        <v>388</v>
      </c>
      <c r="C28" s="155">
        <v>0</v>
      </c>
      <c r="D28" s="155">
        <v>0</v>
      </c>
      <c r="E28" s="155">
        <v>0</v>
      </c>
      <c r="F28" s="155">
        <v>0</v>
      </c>
      <c r="G28" s="155">
        <v>5975</v>
      </c>
      <c r="H28" s="155"/>
      <c r="I28" s="156">
        <f>SUM(C28:H28)</f>
        <v>5975</v>
      </c>
      <c r="J28" s="156">
        <f>SUM(I28)</f>
        <v>5975</v>
      </c>
      <c r="K28" s="135"/>
      <c r="L28" s="135"/>
      <c r="M28" s="135"/>
      <c r="N28" s="26"/>
      <c r="O28" s="135"/>
    </row>
    <row r="29" spans="1:15" s="136" customFormat="1" ht="15.75">
      <c r="A29" s="43"/>
      <c r="B29" s="43" t="s">
        <v>389</v>
      </c>
      <c r="C29" s="155">
        <v>0</v>
      </c>
      <c r="D29" s="155">
        <v>0</v>
      </c>
      <c r="E29" s="155">
        <v>416220</v>
      </c>
      <c r="F29" s="155">
        <v>0</v>
      </c>
      <c r="G29" s="155">
        <v>0</v>
      </c>
      <c r="H29" s="155">
        <v>0</v>
      </c>
      <c r="I29" s="156">
        <f>SUM(C29:H29)</f>
        <v>416220</v>
      </c>
      <c r="J29" s="156">
        <f>SUM(I29)</f>
        <v>416220</v>
      </c>
      <c r="K29" s="135"/>
      <c r="L29" s="135"/>
      <c r="M29" s="135"/>
      <c r="N29" s="26"/>
      <c r="O29" s="135"/>
    </row>
    <row r="30" spans="1:15" s="136" customFormat="1" ht="15.75">
      <c r="A30" s="43"/>
      <c r="B30" s="43" t="s">
        <v>390</v>
      </c>
      <c r="C30" s="155">
        <v>0</v>
      </c>
      <c r="D30" s="155">
        <v>0</v>
      </c>
      <c r="E30" s="155">
        <v>0</v>
      </c>
      <c r="F30" s="155">
        <v>0</v>
      </c>
      <c r="G30" s="155">
        <v>319000</v>
      </c>
      <c r="H30" s="155">
        <v>0</v>
      </c>
      <c r="I30" s="156">
        <f>SUM(C30:H30)</f>
        <v>319000</v>
      </c>
      <c r="J30" s="156">
        <f>SUM(I30)</f>
        <v>319000</v>
      </c>
      <c r="K30" s="135"/>
      <c r="L30" s="135"/>
      <c r="M30" s="135"/>
      <c r="N30" s="26"/>
      <c r="O30" s="135"/>
    </row>
    <row r="31" spans="1:15" ht="15.75">
      <c r="A31" s="20"/>
      <c r="B31" s="21" t="s">
        <v>88</v>
      </c>
      <c r="C31" s="157">
        <f>SUM(C6:C30)</f>
        <v>16040129</v>
      </c>
      <c r="D31" s="141">
        <f>SUM(D6:D30)</f>
        <v>3252974</v>
      </c>
      <c r="E31" s="141">
        <f>SUM(E6:E30)</f>
        <v>12985243</v>
      </c>
      <c r="F31" s="141">
        <f>SUM(F6:F27)</f>
        <v>0</v>
      </c>
      <c r="G31" s="141">
        <f>SUM(G6:G30)</f>
        <v>5204584</v>
      </c>
      <c r="H31" s="141">
        <f>SUM(H6:H30)</f>
        <v>905223</v>
      </c>
      <c r="I31" s="141">
        <f>SUM(I6:I30)</f>
        <v>38388153</v>
      </c>
      <c r="J31" s="141">
        <f>SUM(J6:J30)</f>
        <v>38388153</v>
      </c>
      <c r="K31" s="38"/>
      <c r="L31" s="38"/>
      <c r="M31" s="38"/>
      <c r="N31" s="37"/>
      <c r="O31" s="38"/>
    </row>
    <row r="32" spans="1:15" ht="15.75">
      <c r="A32" s="14"/>
      <c r="B32" s="51"/>
      <c r="C32" s="14"/>
      <c r="D32" s="14"/>
      <c r="E32" s="14"/>
      <c r="F32" s="14"/>
      <c r="G32" s="14"/>
      <c r="H32" s="14"/>
      <c r="I32" s="14"/>
      <c r="J32" s="14"/>
      <c r="K32" s="38"/>
      <c r="L32" s="38"/>
      <c r="M32" s="38"/>
      <c r="N32" s="37"/>
      <c r="O32" s="38"/>
    </row>
  </sheetData>
  <sheetProtection/>
  <mergeCells count="2">
    <mergeCell ref="A2:B2"/>
    <mergeCell ref="A4:J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90" zoomScaleSheetLayoutView="90" zoomScalePageLayoutView="0" workbookViewId="0" topLeftCell="A1">
      <selection activeCell="A2" sqref="A2:B2"/>
    </sheetView>
  </sheetViews>
  <sheetFormatPr defaultColWidth="9.140625" defaultRowHeight="12.75"/>
  <cols>
    <col min="1" max="1" width="34.140625" style="0" bestFit="1" customWidth="1"/>
    <col min="2" max="2" width="12.421875" style="0" customWidth="1"/>
    <col min="3" max="3" width="9.7109375" style="0" customWidth="1"/>
    <col min="4" max="4" width="8.28125" style="0" customWidth="1"/>
    <col min="5" max="5" width="9.8515625" style="0" bestFit="1" customWidth="1"/>
    <col min="6" max="6" width="10.140625" style="0" customWidth="1"/>
    <col min="7" max="7" width="11.00390625" style="0" bestFit="1" customWidth="1"/>
    <col min="8" max="8" width="9.8515625" style="0" bestFit="1" customWidth="1"/>
    <col min="9" max="9" width="8.140625" style="0" customWidth="1"/>
    <col min="10" max="10" width="9.57421875" style="0" customWidth="1"/>
    <col min="11" max="11" width="9.421875" style="0" customWidth="1"/>
    <col min="12" max="14" width="8.421875" style="0" customWidth="1"/>
    <col min="15" max="15" width="9.8515625" style="0" bestFit="1" customWidth="1"/>
    <col min="16" max="16" width="9.140625" style="0" customWidth="1"/>
    <col min="17" max="20" width="9.57421875" style="0" customWidth="1"/>
    <col min="21" max="21" width="11.00390625" style="0" bestFit="1" customWidth="1"/>
    <col min="22" max="22" width="0.13671875" style="0" customWidth="1"/>
  </cols>
  <sheetData>
    <row r="1" spans="1:2" ht="18.75" customHeight="1">
      <c r="A1" s="4" t="s">
        <v>306</v>
      </c>
      <c r="B1" s="114"/>
    </row>
    <row r="2" spans="1:2" ht="18.75" customHeight="1">
      <c r="A2" s="338" t="s">
        <v>524</v>
      </c>
      <c r="B2" s="338"/>
    </row>
    <row r="3" ht="18" customHeight="1">
      <c r="A3" s="4" t="s">
        <v>122</v>
      </c>
    </row>
    <row r="4" spans="1:8" s="4" customFormat="1" ht="15" customHeight="1" thickBot="1">
      <c r="A4" s="339" t="s">
        <v>504</v>
      </c>
      <c r="B4" s="339"/>
      <c r="C4" s="339"/>
      <c r="D4" s="339"/>
      <c r="E4" s="339"/>
      <c r="F4" s="339"/>
      <c r="G4" s="339"/>
      <c r="H4" s="339"/>
    </row>
    <row r="5" spans="1:8" ht="17.25" customHeight="1">
      <c r="A5" s="175" t="s">
        <v>123</v>
      </c>
      <c r="B5" s="266" t="s">
        <v>124</v>
      </c>
      <c r="C5" s="266"/>
      <c r="D5" s="267" t="s">
        <v>125</v>
      </c>
      <c r="E5" s="267" t="s">
        <v>126</v>
      </c>
      <c r="F5" s="266" t="s">
        <v>334</v>
      </c>
      <c r="G5" s="266" t="s">
        <v>335</v>
      </c>
      <c r="H5" s="268" t="s">
        <v>303</v>
      </c>
    </row>
    <row r="6" spans="1:20" ht="19.5" customHeight="1">
      <c r="A6" s="176" t="s">
        <v>127</v>
      </c>
      <c r="B6" s="142"/>
      <c r="C6" s="142"/>
      <c r="D6" s="142"/>
      <c r="E6" s="142">
        <v>1833060</v>
      </c>
      <c r="F6" s="141">
        <v>46063</v>
      </c>
      <c r="G6" s="141">
        <f aca="true" t="shared" si="0" ref="G6:G11">SUM(B6:F6)</f>
        <v>1879123</v>
      </c>
      <c r="H6" s="177">
        <v>893239</v>
      </c>
      <c r="O6" s="30"/>
      <c r="P6" s="30"/>
      <c r="Q6" s="30"/>
      <c r="R6" s="30"/>
      <c r="S6" s="30"/>
      <c r="T6" s="30"/>
    </row>
    <row r="7" spans="1:8" ht="18.75" customHeight="1">
      <c r="A7" s="176" t="s">
        <v>128</v>
      </c>
      <c r="B7" s="142">
        <v>1437000</v>
      </c>
      <c r="C7" s="142"/>
      <c r="D7" s="142">
        <v>13600</v>
      </c>
      <c r="E7" s="142">
        <v>26000</v>
      </c>
      <c r="F7" s="141"/>
      <c r="G7" s="141">
        <f t="shared" si="0"/>
        <v>1476600</v>
      </c>
      <c r="H7" s="177">
        <v>397980</v>
      </c>
    </row>
    <row r="8" spans="1:16" ht="18.75" customHeight="1">
      <c r="A8" s="176" t="s">
        <v>129</v>
      </c>
      <c r="B8" s="142">
        <v>1699292</v>
      </c>
      <c r="C8" s="142"/>
      <c r="D8" s="142"/>
      <c r="E8" s="142">
        <v>218400</v>
      </c>
      <c r="F8" s="141"/>
      <c r="G8" s="141">
        <f t="shared" si="0"/>
        <v>1917692</v>
      </c>
      <c r="H8" s="177">
        <v>516572</v>
      </c>
      <c r="L8" s="30"/>
      <c r="M8" s="30"/>
      <c r="N8" s="30"/>
      <c r="O8" s="30"/>
      <c r="P8" s="30"/>
    </row>
    <row r="9" spans="1:8" ht="19.5" customHeight="1">
      <c r="A9" s="185" t="s">
        <v>230</v>
      </c>
      <c r="B9" s="142">
        <v>10455933</v>
      </c>
      <c r="C9" s="142"/>
      <c r="D9" s="142">
        <v>125151</v>
      </c>
      <c r="E9" s="142"/>
      <c r="F9" s="141"/>
      <c r="G9" s="141">
        <f t="shared" si="0"/>
        <v>10581084</v>
      </c>
      <c r="H9" s="177">
        <v>1445183</v>
      </c>
    </row>
    <row r="10" spans="1:8" ht="19.5" customHeight="1">
      <c r="A10" s="185" t="s">
        <v>336</v>
      </c>
      <c r="B10" s="142"/>
      <c r="C10" s="142"/>
      <c r="D10" s="142"/>
      <c r="E10" s="142"/>
      <c r="F10" s="143">
        <v>185630</v>
      </c>
      <c r="G10" s="141">
        <f t="shared" si="0"/>
        <v>185630</v>
      </c>
      <c r="H10" s="177"/>
    </row>
    <row r="11" spans="1:8" s="4" customFormat="1" ht="20.25" customHeight="1" thickBot="1">
      <c r="A11" s="186" t="s">
        <v>130</v>
      </c>
      <c r="B11" s="187">
        <f>SUM(B6:B10)</f>
        <v>13592225</v>
      </c>
      <c r="C11" s="187"/>
      <c r="D11" s="187">
        <f>SUM(D6:D10)</f>
        <v>138751</v>
      </c>
      <c r="E11" s="187">
        <f>SUM(E6:E10)</f>
        <v>2077460</v>
      </c>
      <c r="F11" s="187">
        <f>SUM(F6:F10)</f>
        <v>231693</v>
      </c>
      <c r="G11" s="187">
        <f t="shared" si="0"/>
        <v>16040129</v>
      </c>
      <c r="H11" s="188">
        <f>SUM(H6:H10)</f>
        <v>3252974</v>
      </c>
    </row>
    <row r="12" spans="1:21" ht="39" customHeight="1">
      <c r="A12" s="258" t="s">
        <v>68</v>
      </c>
      <c r="B12" s="259" t="s">
        <v>337</v>
      </c>
      <c r="C12" s="259" t="s">
        <v>384</v>
      </c>
      <c r="D12" s="259" t="s">
        <v>338</v>
      </c>
      <c r="E12" s="260" t="s">
        <v>283</v>
      </c>
      <c r="F12" s="259" t="s">
        <v>339</v>
      </c>
      <c r="G12" s="259" t="s">
        <v>340</v>
      </c>
      <c r="H12" s="259" t="s">
        <v>341</v>
      </c>
      <c r="I12" s="259" t="s">
        <v>342</v>
      </c>
      <c r="J12" s="259" t="s">
        <v>228</v>
      </c>
      <c r="K12" s="259" t="s">
        <v>343</v>
      </c>
      <c r="L12" s="260" t="s">
        <v>181</v>
      </c>
      <c r="M12" s="260" t="s">
        <v>392</v>
      </c>
      <c r="N12" s="259" t="s">
        <v>394</v>
      </c>
      <c r="O12" s="259" t="s">
        <v>344</v>
      </c>
      <c r="P12" s="259" t="s">
        <v>345</v>
      </c>
      <c r="Q12" s="259" t="s">
        <v>346</v>
      </c>
      <c r="R12" s="259" t="s">
        <v>347</v>
      </c>
      <c r="S12" s="259" t="s">
        <v>348</v>
      </c>
      <c r="T12" s="261" t="s">
        <v>349</v>
      </c>
      <c r="U12" s="262" t="s">
        <v>281</v>
      </c>
    </row>
    <row r="13" spans="1:21" s="137" customFormat="1" ht="15.75" customHeight="1">
      <c r="A13" s="214" t="s">
        <v>219</v>
      </c>
      <c r="B13" s="160"/>
      <c r="C13" s="160"/>
      <c r="D13" s="160"/>
      <c r="E13" s="160"/>
      <c r="F13" s="160"/>
      <c r="G13" s="161"/>
      <c r="H13" s="161"/>
      <c r="I13" s="160"/>
      <c r="J13" s="160"/>
      <c r="K13" s="160"/>
      <c r="L13" s="160">
        <v>3324</v>
      </c>
      <c r="M13" s="160"/>
      <c r="N13" s="160"/>
      <c r="O13" s="160"/>
      <c r="P13" s="160"/>
      <c r="Q13" s="160"/>
      <c r="R13" s="160">
        <v>10110</v>
      </c>
      <c r="S13" s="160"/>
      <c r="T13" s="160">
        <v>3629</v>
      </c>
      <c r="U13" s="263">
        <f>SUM(B13:T13)</f>
        <v>17063</v>
      </c>
    </row>
    <row r="14" spans="1:21" s="137" customFormat="1" ht="15.75" customHeight="1">
      <c r="A14" s="264" t="s">
        <v>131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>
        <v>2692427</v>
      </c>
      <c r="P14" s="160"/>
      <c r="Q14" s="160"/>
      <c r="R14" s="160">
        <v>210000</v>
      </c>
      <c r="S14" s="160"/>
      <c r="T14" s="160">
        <v>783656</v>
      </c>
      <c r="U14" s="263">
        <f aca="true" t="shared" si="1" ref="U14:U23">SUM(B14:T14)</f>
        <v>3686083</v>
      </c>
    </row>
    <row r="15" spans="1:21" s="137" customFormat="1" ht="16.5" customHeight="1">
      <c r="A15" s="264" t="s">
        <v>132</v>
      </c>
      <c r="B15" s="160"/>
      <c r="C15" s="160">
        <v>63486</v>
      </c>
      <c r="D15" s="160">
        <v>53759</v>
      </c>
      <c r="E15" s="160">
        <v>119955</v>
      </c>
      <c r="F15" s="160"/>
      <c r="G15" s="160"/>
      <c r="H15" s="160">
        <v>42000</v>
      </c>
      <c r="I15" s="160"/>
      <c r="J15" s="160">
        <v>271566</v>
      </c>
      <c r="K15" s="160">
        <v>30259</v>
      </c>
      <c r="L15" s="160">
        <v>57551</v>
      </c>
      <c r="M15" s="160"/>
      <c r="N15" s="160"/>
      <c r="O15" s="160"/>
      <c r="P15" s="160">
        <v>59811</v>
      </c>
      <c r="Q15" s="160">
        <v>286570</v>
      </c>
      <c r="R15" s="160">
        <f>1930+288715+241950</f>
        <v>532595</v>
      </c>
      <c r="S15" s="160">
        <v>31984</v>
      </c>
      <c r="T15" s="160">
        <v>245267</v>
      </c>
      <c r="U15" s="263">
        <f t="shared" si="1"/>
        <v>1794803</v>
      </c>
    </row>
    <row r="16" spans="1:21" s="137" customFormat="1" ht="15.75" customHeight="1">
      <c r="A16" s="264" t="s">
        <v>133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>
        <v>927146</v>
      </c>
      <c r="L16" s="160"/>
      <c r="M16" s="160"/>
      <c r="N16" s="160"/>
      <c r="O16" s="160"/>
      <c r="P16" s="160"/>
      <c r="Q16" s="160"/>
      <c r="R16" s="160"/>
      <c r="S16" s="160"/>
      <c r="T16" s="160">
        <v>233392</v>
      </c>
      <c r="U16" s="263">
        <f t="shared" si="1"/>
        <v>1160538</v>
      </c>
    </row>
    <row r="17" spans="1:21" s="137" customFormat="1" ht="15.75" customHeight="1">
      <c r="A17" s="214" t="s">
        <v>350</v>
      </c>
      <c r="B17" s="160"/>
      <c r="C17" s="160"/>
      <c r="D17" s="160">
        <v>334167</v>
      </c>
      <c r="E17" s="160"/>
      <c r="F17" s="160">
        <v>392245</v>
      </c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>
        <v>196131</v>
      </c>
      <c r="U17" s="263">
        <f t="shared" si="1"/>
        <v>922543</v>
      </c>
    </row>
    <row r="18" spans="1:21" s="137" customFormat="1" ht="15.75" customHeight="1">
      <c r="A18" s="264" t="s">
        <v>134</v>
      </c>
      <c r="B18" s="160">
        <v>101591</v>
      </c>
      <c r="C18" s="160">
        <v>382966</v>
      </c>
      <c r="D18" s="160"/>
      <c r="E18" s="160"/>
      <c r="F18" s="160">
        <v>404007</v>
      </c>
      <c r="G18" s="160">
        <v>14003</v>
      </c>
      <c r="H18" s="160"/>
      <c r="I18" s="160"/>
      <c r="J18" s="160"/>
      <c r="K18" s="160">
        <v>26793</v>
      </c>
      <c r="L18" s="160"/>
      <c r="M18" s="160"/>
      <c r="N18" s="160"/>
      <c r="O18" s="160">
        <v>144719</v>
      </c>
      <c r="P18" s="160"/>
      <c r="Q18" s="160"/>
      <c r="R18" s="160">
        <v>26844</v>
      </c>
      <c r="S18" s="160"/>
      <c r="T18" s="160">
        <v>294215</v>
      </c>
      <c r="U18" s="263">
        <f t="shared" si="1"/>
        <v>1395138</v>
      </c>
    </row>
    <row r="19" spans="1:21" s="137" customFormat="1" ht="16.5" customHeight="1">
      <c r="A19" s="264" t="s">
        <v>129</v>
      </c>
      <c r="B19" s="160"/>
      <c r="C19" s="160"/>
      <c r="D19" s="160">
        <v>4538</v>
      </c>
      <c r="E19" s="160">
        <v>3746</v>
      </c>
      <c r="F19" s="160">
        <v>621915</v>
      </c>
      <c r="G19" s="160">
        <v>16425</v>
      </c>
      <c r="H19" s="160"/>
      <c r="I19" s="160"/>
      <c r="J19" s="160">
        <v>44150</v>
      </c>
      <c r="K19" s="160"/>
      <c r="L19" s="160"/>
      <c r="M19" s="160"/>
      <c r="N19" s="160"/>
      <c r="O19" s="160">
        <v>170334</v>
      </c>
      <c r="P19" s="160"/>
      <c r="Q19" s="160">
        <v>9370</v>
      </c>
      <c r="R19" s="160">
        <v>31819</v>
      </c>
      <c r="S19" s="160">
        <v>39822</v>
      </c>
      <c r="T19" s="160">
        <v>235790</v>
      </c>
      <c r="U19" s="263">
        <f t="shared" si="1"/>
        <v>1177909</v>
      </c>
    </row>
    <row r="20" spans="1:21" s="137" customFormat="1" ht="17.25" customHeight="1">
      <c r="A20" s="214" t="s">
        <v>221</v>
      </c>
      <c r="B20" s="160"/>
      <c r="C20" s="160">
        <v>130000</v>
      </c>
      <c r="D20" s="160"/>
      <c r="E20" s="160"/>
      <c r="F20" s="160"/>
      <c r="G20" s="160">
        <v>244010</v>
      </c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>
        <v>100983</v>
      </c>
      <c r="U20" s="263">
        <f t="shared" si="1"/>
        <v>474993</v>
      </c>
    </row>
    <row r="21" spans="1:21" s="137" customFormat="1" ht="16.5" customHeight="1">
      <c r="A21" s="214" t="s">
        <v>189</v>
      </c>
      <c r="B21" s="160"/>
      <c r="C21" s="160"/>
      <c r="D21" s="160"/>
      <c r="E21" s="160"/>
      <c r="F21" s="160"/>
      <c r="G21" s="160"/>
      <c r="H21" s="160">
        <v>128724</v>
      </c>
      <c r="I21" s="160"/>
      <c r="J21" s="160"/>
      <c r="K21" s="160">
        <v>111084</v>
      </c>
      <c r="L21" s="160"/>
      <c r="M21" s="160"/>
      <c r="N21" s="160"/>
      <c r="O21" s="160">
        <v>400000</v>
      </c>
      <c r="P21" s="160"/>
      <c r="Q21" s="160"/>
      <c r="R21" s="160"/>
      <c r="S21" s="160"/>
      <c r="T21" s="160">
        <v>169919</v>
      </c>
      <c r="U21" s="263">
        <f t="shared" si="1"/>
        <v>809727</v>
      </c>
    </row>
    <row r="22" spans="1:21" s="137" customFormat="1" ht="16.5" customHeight="1">
      <c r="A22" s="214" t="s">
        <v>336</v>
      </c>
      <c r="B22" s="160"/>
      <c r="C22" s="160">
        <v>47868</v>
      </c>
      <c r="D22" s="160">
        <v>106976</v>
      </c>
      <c r="E22" s="160"/>
      <c r="F22" s="160"/>
      <c r="G22" s="160"/>
      <c r="H22" s="160"/>
      <c r="I22" s="160"/>
      <c r="J22" s="160"/>
      <c r="K22" s="160">
        <v>8475</v>
      </c>
      <c r="L22" s="160">
        <v>34463</v>
      </c>
      <c r="M22" s="160">
        <v>8740</v>
      </c>
      <c r="N22" s="160"/>
      <c r="O22" s="160"/>
      <c r="P22" s="160"/>
      <c r="Q22" s="160"/>
      <c r="R22" s="160">
        <v>696200</v>
      </c>
      <c r="S22" s="160"/>
      <c r="T22" s="160">
        <v>100798</v>
      </c>
      <c r="U22" s="263">
        <f t="shared" si="1"/>
        <v>1003520</v>
      </c>
    </row>
    <row r="23" spans="1:21" s="137" customFormat="1" ht="17.25" customHeight="1">
      <c r="A23" s="264" t="s">
        <v>135</v>
      </c>
      <c r="B23" s="160"/>
      <c r="C23" s="160"/>
      <c r="D23" s="160">
        <v>6843</v>
      </c>
      <c r="E23" s="160"/>
      <c r="F23" s="160"/>
      <c r="G23" s="160"/>
      <c r="H23" s="160"/>
      <c r="I23" s="160"/>
      <c r="J23" s="160"/>
      <c r="K23" s="160">
        <v>3015</v>
      </c>
      <c r="L23" s="160">
        <v>4618</v>
      </c>
      <c r="M23" s="160"/>
      <c r="N23" s="160"/>
      <c r="O23" s="160">
        <v>13617</v>
      </c>
      <c r="P23" s="160"/>
      <c r="Q23" s="160"/>
      <c r="R23" s="160"/>
      <c r="S23" s="160"/>
      <c r="T23" s="160">
        <v>7541</v>
      </c>
      <c r="U23" s="263">
        <f t="shared" si="1"/>
        <v>35634</v>
      </c>
    </row>
    <row r="24" spans="1:21" ht="17.25" customHeight="1">
      <c r="A24" s="185" t="s">
        <v>385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42">
        <v>72</v>
      </c>
      <c r="U24" s="263">
        <f>SUM(B24:T24)</f>
        <v>72</v>
      </c>
    </row>
    <row r="25" spans="1:21" ht="17.25" customHeight="1">
      <c r="A25" s="185" t="s">
        <v>393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>
        <v>327732</v>
      </c>
      <c r="O25" s="162"/>
      <c r="P25" s="162"/>
      <c r="Q25" s="162"/>
      <c r="R25" s="162"/>
      <c r="S25" s="162"/>
      <c r="T25" s="142">
        <v>88488</v>
      </c>
      <c r="U25" s="263">
        <f>SUM(B25:T25)</f>
        <v>416220</v>
      </c>
    </row>
    <row r="26" spans="1:21" ht="17.25" customHeight="1">
      <c r="A26" s="185" t="s">
        <v>395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>
        <v>71654</v>
      </c>
      <c r="S26" s="162"/>
      <c r="T26" s="142">
        <v>19346</v>
      </c>
      <c r="U26" s="263">
        <f>SUM(B26:T26)</f>
        <v>91000</v>
      </c>
    </row>
    <row r="27" spans="1:21" ht="19.5" customHeight="1" thickBot="1">
      <c r="A27" s="186" t="s">
        <v>130</v>
      </c>
      <c r="B27" s="265">
        <f>SUM(B13:B24)</f>
        <v>101591</v>
      </c>
      <c r="C27" s="265">
        <f aca="true" t="shared" si="2" ref="C27:T27">SUM(C13:C24)</f>
        <v>624320</v>
      </c>
      <c r="D27" s="265">
        <f t="shared" si="2"/>
        <v>506283</v>
      </c>
      <c r="E27" s="265">
        <f t="shared" si="2"/>
        <v>123701</v>
      </c>
      <c r="F27" s="265">
        <f t="shared" si="2"/>
        <v>1418167</v>
      </c>
      <c r="G27" s="265">
        <f t="shared" si="2"/>
        <v>274438</v>
      </c>
      <c r="H27" s="265">
        <f t="shared" si="2"/>
        <v>170724</v>
      </c>
      <c r="I27" s="265">
        <f t="shared" si="2"/>
        <v>0</v>
      </c>
      <c r="J27" s="265">
        <f t="shared" si="2"/>
        <v>315716</v>
      </c>
      <c r="K27" s="265">
        <f t="shared" si="2"/>
        <v>1106772</v>
      </c>
      <c r="L27" s="265">
        <f t="shared" si="2"/>
        <v>99956</v>
      </c>
      <c r="M27" s="265">
        <f>SUM(M13:M25)</f>
        <v>8740</v>
      </c>
      <c r="N27" s="265">
        <f>SUM(N13:N25)</f>
        <v>327732</v>
      </c>
      <c r="O27" s="265">
        <f t="shared" si="2"/>
        <v>3421097</v>
      </c>
      <c r="P27" s="265">
        <f t="shared" si="2"/>
        <v>59811</v>
      </c>
      <c r="Q27" s="265">
        <f t="shared" si="2"/>
        <v>295940</v>
      </c>
      <c r="R27" s="265">
        <f t="shared" si="2"/>
        <v>1507568</v>
      </c>
      <c r="S27" s="265">
        <f t="shared" si="2"/>
        <v>71806</v>
      </c>
      <c r="T27" s="265">
        <f t="shared" si="2"/>
        <v>2371393</v>
      </c>
      <c r="U27" s="188">
        <f>SUM(U13:U26)</f>
        <v>12985243</v>
      </c>
    </row>
    <row r="29" spans="1:2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</sheetData>
  <sheetProtection/>
  <mergeCells count="2">
    <mergeCell ref="A2:B2"/>
    <mergeCell ref="A4:H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5" sqref="A5:B5"/>
    </sheetView>
  </sheetViews>
  <sheetFormatPr defaultColWidth="9.140625" defaultRowHeight="12.75"/>
  <cols>
    <col min="1" max="1" width="9.140625" style="30" customWidth="1"/>
    <col min="2" max="2" width="40.28125" style="30" bestFit="1" customWidth="1"/>
    <col min="3" max="3" width="10.140625" style="30" bestFit="1" customWidth="1"/>
    <col min="4" max="4" width="13.57421875" style="30" bestFit="1" customWidth="1"/>
    <col min="5" max="5" width="10.140625" style="30" bestFit="1" customWidth="1"/>
    <col min="6" max="16384" width="9.140625" style="30" customWidth="1"/>
  </cols>
  <sheetData>
    <row r="1" spans="1:3" ht="15">
      <c r="A1" s="4" t="s">
        <v>118</v>
      </c>
      <c r="C1" s="32"/>
    </row>
    <row r="2" spans="1:3" ht="15" customHeight="1">
      <c r="A2" s="346" t="s">
        <v>58</v>
      </c>
      <c r="B2" s="346"/>
      <c r="C2" s="346"/>
    </row>
    <row r="3" spans="1:3" ht="15">
      <c r="A3" s="32"/>
      <c r="C3" s="30" t="s">
        <v>47</v>
      </c>
    </row>
    <row r="4" spans="1:2" ht="12.75">
      <c r="A4" s="4" t="s">
        <v>306</v>
      </c>
      <c r="B4" s="114"/>
    </row>
    <row r="5" spans="1:2" ht="12.75">
      <c r="A5" s="338" t="s">
        <v>524</v>
      </c>
      <c r="B5" s="338"/>
    </row>
    <row r="6" spans="1:2" ht="12.75">
      <c r="A6" s="4" t="s">
        <v>505</v>
      </c>
      <c r="B6"/>
    </row>
    <row r="7" spans="1:5" ht="13.5" thickBot="1">
      <c r="A7" s="347" t="s">
        <v>506</v>
      </c>
      <c r="B7" s="347"/>
      <c r="C7" s="347"/>
      <c r="D7" s="347"/>
      <c r="E7" s="347"/>
    </row>
    <row r="8" spans="1:5" ht="13.5" thickBot="1">
      <c r="A8" s="286" t="s">
        <v>16</v>
      </c>
      <c r="B8" s="287" t="s">
        <v>1</v>
      </c>
      <c r="C8" s="287" t="s">
        <v>59</v>
      </c>
      <c r="D8" s="288" t="s">
        <v>374</v>
      </c>
      <c r="E8" s="289" t="s">
        <v>375</v>
      </c>
    </row>
    <row r="9" spans="1:5" ht="13.5" thickBot="1">
      <c r="A9" s="282" t="s">
        <v>60</v>
      </c>
      <c r="B9" s="283" t="s">
        <v>57</v>
      </c>
      <c r="C9" s="191"/>
      <c r="D9" s="191"/>
      <c r="E9" s="192"/>
    </row>
    <row r="10" spans="1:5" ht="12.75">
      <c r="A10" s="209" t="s">
        <v>3</v>
      </c>
      <c r="B10" s="29" t="s">
        <v>2</v>
      </c>
      <c r="C10" s="269">
        <v>330000</v>
      </c>
      <c r="D10" s="269">
        <v>460000</v>
      </c>
      <c r="E10" s="281">
        <v>229574</v>
      </c>
    </row>
    <row r="11" spans="1:5" ht="12.75">
      <c r="A11" s="185" t="s">
        <v>4</v>
      </c>
      <c r="B11" s="20" t="s">
        <v>237</v>
      </c>
      <c r="C11" s="143">
        <v>5798649</v>
      </c>
      <c r="D11" s="143">
        <v>5798649</v>
      </c>
      <c r="E11" s="177">
        <v>8833053</v>
      </c>
    </row>
    <row r="12" spans="1:5" ht="12.75">
      <c r="A12" s="185" t="s">
        <v>9</v>
      </c>
      <c r="B12" s="99" t="s">
        <v>259</v>
      </c>
      <c r="C12" s="143">
        <v>40028351</v>
      </c>
      <c r="D12" s="143">
        <v>40812431</v>
      </c>
      <c r="E12" s="177">
        <v>36651040</v>
      </c>
    </row>
    <row r="13" spans="1:5" ht="12.75">
      <c r="A13" s="185" t="s">
        <v>10</v>
      </c>
      <c r="B13" s="20" t="s">
        <v>284</v>
      </c>
      <c r="C13" s="143">
        <v>0</v>
      </c>
      <c r="D13" s="143">
        <v>0</v>
      </c>
      <c r="E13" s="177">
        <v>0</v>
      </c>
    </row>
    <row r="14" spans="1:5" ht="12.75">
      <c r="A14" s="185" t="s">
        <v>61</v>
      </c>
      <c r="B14" s="20" t="s">
        <v>107</v>
      </c>
      <c r="C14" s="143">
        <v>200000</v>
      </c>
      <c r="D14" s="143">
        <v>200000</v>
      </c>
      <c r="E14" s="245">
        <v>26618</v>
      </c>
    </row>
    <row r="15" spans="1:5" ht="12.75">
      <c r="A15" s="185" t="s">
        <v>62</v>
      </c>
      <c r="B15" s="20" t="s">
        <v>260</v>
      </c>
      <c r="C15" s="143">
        <v>8901000</v>
      </c>
      <c r="D15" s="143">
        <v>10318195</v>
      </c>
      <c r="E15" s="245">
        <v>11072122</v>
      </c>
    </row>
    <row r="16" spans="1:5" ht="12.75">
      <c r="A16" s="185" t="s">
        <v>12</v>
      </c>
      <c r="B16" s="20" t="s">
        <v>285</v>
      </c>
      <c r="C16" s="143">
        <v>550000</v>
      </c>
      <c r="D16" s="143">
        <v>550000</v>
      </c>
      <c r="E16" s="245">
        <v>744534</v>
      </c>
    </row>
    <row r="17" spans="1:5" ht="12.75">
      <c r="A17" s="185" t="s">
        <v>87</v>
      </c>
      <c r="B17" s="20" t="s">
        <v>286</v>
      </c>
      <c r="C17" s="143">
        <v>400000</v>
      </c>
      <c r="D17" s="143">
        <v>771000</v>
      </c>
      <c r="E17" s="245">
        <v>416599</v>
      </c>
    </row>
    <row r="18" spans="1:5" ht="12.75">
      <c r="A18" s="185" t="s">
        <v>89</v>
      </c>
      <c r="B18" s="20" t="s">
        <v>287</v>
      </c>
      <c r="C18" s="143">
        <v>0</v>
      </c>
      <c r="D18" s="143">
        <v>0</v>
      </c>
      <c r="E18" s="245">
        <v>0</v>
      </c>
    </row>
    <row r="19" spans="1:5" ht="12.75">
      <c r="A19" s="185" t="s">
        <v>90</v>
      </c>
      <c r="B19" s="20" t="s">
        <v>293</v>
      </c>
      <c r="C19" s="143">
        <v>0</v>
      </c>
      <c r="D19" s="143">
        <v>0</v>
      </c>
      <c r="E19" s="245">
        <v>0</v>
      </c>
    </row>
    <row r="20" spans="1:5" ht="13.5" thickBot="1">
      <c r="A20" s="278"/>
      <c r="B20" s="41" t="s">
        <v>43</v>
      </c>
      <c r="C20" s="257">
        <f>SUM(C10:C19)</f>
        <v>56208000</v>
      </c>
      <c r="D20" s="279">
        <f>SUM(D10:D19)</f>
        <v>58910275</v>
      </c>
      <c r="E20" s="280">
        <f>SUM(E10:E19)</f>
        <v>57973540</v>
      </c>
    </row>
    <row r="21" spans="1:5" ht="13.5" thickBot="1">
      <c r="A21" s="282" t="s">
        <v>40</v>
      </c>
      <c r="B21" s="283" t="s">
        <v>63</v>
      </c>
      <c r="C21" s="284"/>
      <c r="D21" s="284"/>
      <c r="E21" s="285"/>
    </row>
    <row r="22" spans="1:5" ht="12.75">
      <c r="A22" s="209" t="s">
        <v>3</v>
      </c>
      <c r="B22" s="29" t="s">
        <v>13</v>
      </c>
      <c r="C22" s="269">
        <v>18612000</v>
      </c>
      <c r="D22" s="269">
        <v>19213000</v>
      </c>
      <c r="E22" s="281">
        <v>16040129</v>
      </c>
    </row>
    <row r="23" spans="1:5" ht="12.75">
      <c r="A23" s="185" t="s">
        <v>4</v>
      </c>
      <c r="B23" s="20" t="s">
        <v>64</v>
      </c>
      <c r="C23" s="143">
        <v>3010000</v>
      </c>
      <c r="D23" s="143">
        <v>3253000</v>
      </c>
      <c r="E23" s="245">
        <v>3252974</v>
      </c>
    </row>
    <row r="24" spans="1:5" ht="12.75">
      <c r="A24" s="185" t="s">
        <v>9</v>
      </c>
      <c r="B24" s="20" t="s">
        <v>14</v>
      </c>
      <c r="C24" s="143">
        <v>14392000</v>
      </c>
      <c r="D24" s="143">
        <v>16588940</v>
      </c>
      <c r="E24" s="245">
        <v>12985243</v>
      </c>
    </row>
    <row r="25" spans="1:5" ht="12.75">
      <c r="A25" s="185" t="s">
        <v>10</v>
      </c>
      <c r="B25" s="20" t="s">
        <v>39</v>
      </c>
      <c r="C25" s="143">
        <v>4575000</v>
      </c>
      <c r="D25" s="143">
        <v>4736460</v>
      </c>
      <c r="E25" s="245">
        <v>3112057</v>
      </c>
    </row>
    <row r="26" spans="1:5" ht="12.75">
      <c r="A26" s="185" t="s">
        <v>61</v>
      </c>
      <c r="B26" s="20" t="s">
        <v>111</v>
      </c>
      <c r="C26" s="143">
        <v>1879000</v>
      </c>
      <c r="D26" s="143">
        <v>2029000</v>
      </c>
      <c r="E26" s="245">
        <v>1880152</v>
      </c>
    </row>
    <row r="27" spans="1:5" ht="12.75">
      <c r="A27" s="185" t="s">
        <v>62</v>
      </c>
      <c r="B27" s="20" t="s">
        <v>113</v>
      </c>
      <c r="C27" s="143">
        <v>150000</v>
      </c>
      <c r="D27" s="143">
        <v>506400</v>
      </c>
      <c r="E27" s="245">
        <v>212375</v>
      </c>
    </row>
    <row r="28" spans="1:5" ht="12.75">
      <c r="A28" s="185" t="s">
        <v>12</v>
      </c>
      <c r="B28" s="20" t="s">
        <v>106</v>
      </c>
      <c r="C28" s="143">
        <v>300000</v>
      </c>
      <c r="D28" s="143">
        <v>300000</v>
      </c>
      <c r="E28" s="245">
        <v>0</v>
      </c>
    </row>
    <row r="29" spans="1:5" ht="12.75">
      <c r="A29" s="185" t="s">
        <v>87</v>
      </c>
      <c r="B29" s="20" t="s">
        <v>20</v>
      </c>
      <c r="C29" s="143">
        <v>10897390</v>
      </c>
      <c r="D29" s="143">
        <v>8070872</v>
      </c>
      <c r="E29" s="245">
        <v>0</v>
      </c>
    </row>
    <row r="30" spans="1:5" ht="12.75">
      <c r="A30" s="185" t="s">
        <v>89</v>
      </c>
      <c r="B30" s="20" t="s">
        <v>304</v>
      </c>
      <c r="C30" s="143">
        <v>0</v>
      </c>
      <c r="D30" s="143">
        <v>0</v>
      </c>
      <c r="E30" s="245">
        <v>0</v>
      </c>
    </row>
    <row r="31" spans="1:5" ht="12.75">
      <c r="A31" s="185" t="s">
        <v>90</v>
      </c>
      <c r="B31" s="20" t="s">
        <v>369</v>
      </c>
      <c r="C31" s="143">
        <v>751610</v>
      </c>
      <c r="D31" s="143">
        <v>751610</v>
      </c>
      <c r="E31" s="245">
        <v>751610</v>
      </c>
    </row>
    <row r="32" spans="1:5" ht="12.75">
      <c r="A32" s="185" t="s">
        <v>91</v>
      </c>
      <c r="B32" s="20" t="s">
        <v>21</v>
      </c>
      <c r="C32" s="143">
        <v>1297000</v>
      </c>
      <c r="D32" s="143">
        <v>2540000</v>
      </c>
      <c r="E32" s="245">
        <v>2105109</v>
      </c>
    </row>
    <row r="33" spans="1:5" ht="12.75">
      <c r="A33" s="185" t="s">
        <v>239</v>
      </c>
      <c r="B33" s="20" t="s">
        <v>159</v>
      </c>
      <c r="C33" s="143">
        <v>344000</v>
      </c>
      <c r="D33" s="143">
        <v>517000</v>
      </c>
      <c r="E33" s="245">
        <v>339685</v>
      </c>
    </row>
    <row r="34" spans="1:5" ht="12.75">
      <c r="A34" s="185" t="s">
        <v>92</v>
      </c>
      <c r="B34" s="20" t="s">
        <v>288</v>
      </c>
      <c r="C34" s="143">
        <v>0</v>
      </c>
      <c r="D34" s="143">
        <v>200000</v>
      </c>
      <c r="E34" s="245">
        <v>200000</v>
      </c>
    </row>
    <row r="35" spans="1:5" ht="12.75">
      <c r="A35" s="185" t="s">
        <v>240</v>
      </c>
      <c r="B35" s="20" t="s">
        <v>377</v>
      </c>
      <c r="C35" s="143">
        <v>0</v>
      </c>
      <c r="D35" s="143">
        <v>203993</v>
      </c>
      <c r="E35" s="245">
        <v>153613</v>
      </c>
    </row>
    <row r="36" spans="1:5" ht="13.5" thickBot="1">
      <c r="A36" s="274"/>
      <c r="B36" s="275" t="s">
        <v>65</v>
      </c>
      <c r="C36" s="187">
        <f>SUM(C22:C35)</f>
        <v>56208000</v>
      </c>
      <c r="D36" s="276">
        <f>SUM(D22:D35)</f>
        <v>58910275</v>
      </c>
      <c r="E36" s="277">
        <f>SUM(E22:E35)</f>
        <v>41032947</v>
      </c>
    </row>
  </sheetData>
  <sheetProtection/>
  <mergeCells count="3">
    <mergeCell ref="A2:C2"/>
    <mergeCell ref="A5:B5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2" sqref="A2:B2"/>
    </sheetView>
  </sheetViews>
  <sheetFormatPr defaultColWidth="9.140625" defaultRowHeight="12.75"/>
  <cols>
    <col min="2" max="2" width="35.421875" style="0" customWidth="1"/>
    <col min="3" max="3" width="11.8515625" style="0" customWidth="1"/>
  </cols>
  <sheetData>
    <row r="1" spans="1:2" ht="12.75">
      <c r="A1" s="4" t="s">
        <v>306</v>
      </c>
      <c r="B1" s="114"/>
    </row>
    <row r="2" spans="1:2" ht="12.75">
      <c r="A2" s="338" t="s">
        <v>523</v>
      </c>
      <c r="B2" s="338"/>
    </row>
    <row r="3" ht="12.75">
      <c r="A3" s="4" t="s">
        <v>507</v>
      </c>
    </row>
    <row r="4" spans="1:4" ht="12.75">
      <c r="A4" s="339" t="s">
        <v>69</v>
      </c>
      <c r="B4" s="339"/>
      <c r="C4" s="339"/>
      <c r="D4" s="339"/>
    </row>
    <row r="5" ht="13.5" thickBot="1">
      <c r="D5" s="52" t="s">
        <v>352</v>
      </c>
    </row>
    <row r="6" spans="1:4" ht="12.75">
      <c r="A6" s="270" t="s">
        <v>16</v>
      </c>
      <c r="B6" s="290" t="s">
        <v>116</v>
      </c>
      <c r="C6" s="271" t="s">
        <v>117</v>
      </c>
      <c r="D6" s="291" t="s">
        <v>398</v>
      </c>
    </row>
    <row r="7" spans="1:4" ht="12.75">
      <c r="A7" s="185" t="s">
        <v>3</v>
      </c>
      <c r="B7" s="20" t="s">
        <v>351</v>
      </c>
      <c r="C7" s="20">
        <v>1021000</v>
      </c>
      <c r="D7" s="211">
        <v>1657566</v>
      </c>
    </row>
    <row r="8" spans="1:4" ht="12.75">
      <c r="A8" s="185" t="s">
        <v>4</v>
      </c>
      <c r="B8" s="20" t="s">
        <v>261</v>
      </c>
      <c r="C8" s="20">
        <v>276000</v>
      </c>
      <c r="D8" s="211">
        <v>447543</v>
      </c>
    </row>
    <row r="9" spans="1:4" ht="13.5" thickBot="1">
      <c r="A9" s="274" t="s">
        <v>22</v>
      </c>
      <c r="B9" s="275" t="s">
        <v>31</v>
      </c>
      <c r="C9" s="292">
        <f>SUM(C7:C8)</f>
        <v>1297000</v>
      </c>
      <c r="D9" s="212">
        <f>SUM(D7:D8)</f>
        <v>2105109</v>
      </c>
    </row>
  </sheetData>
  <sheetProtection/>
  <mergeCells count="2">
    <mergeCell ref="A2:B2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9.140625" style="30" customWidth="1"/>
    <col min="2" max="2" width="30.28125" style="30" customWidth="1"/>
    <col min="3" max="3" width="11.28125" style="30" customWidth="1"/>
    <col min="4" max="16384" width="9.140625" style="30" customWidth="1"/>
  </cols>
  <sheetData>
    <row r="1" spans="1:2" ht="12.75">
      <c r="A1" s="4" t="s">
        <v>306</v>
      </c>
      <c r="B1" s="114"/>
    </row>
    <row r="2" spans="1:2" ht="12.75">
      <c r="A2" s="338" t="s">
        <v>524</v>
      </c>
      <c r="B2" s="338"/>
    </row>
    <row r="3" spans="1:2" ht="12.75">
      <c r="A3" s="4" t="s">
        <v>508</v>
      </c>
      <c r="B3"/>
    </row>
    <row r="4" spans="1:4" ht="12.75">
      <c r="A4" s="339" t="s">
        <v>99</v>
      </c>
      <c r="B4" s="339"/>
      <c r="C4" s="339"/>
      <c r="D4" s="339"/>
    </row>
    <row r="5" ht="13.5" thickBot="1">
      <c r="D5" s="52" t="s">
        <v>327</v>
      </c>
    </row>
    <row r="6" spans="1:4" ht="12.75">
      <c r="A6" s="270" t="s">
        <v>16</v>
      </c>
      <c r="B6" s="271" t="s">
        <v>100</v>
      </c>
      <c r="C6" s="271" t="s">
        <v>101</v>
      </c>
      <c r="D6" s="268" t="s">
        <v>375</v>
      </c>
    </row>
    <row r="7" spans="1:4" ht="12.75">
      <c r="A7" s="185" t="s">
        <v>3</v>
      </c>
      <c r="B7" s="99" t="s">
        <v>396</v>
      </c>
      <c r="C7" s="29">
        <v>344000</v>
      </c>
      <c r="D7" s="273">
        <v>229900</v>
      </c>
    </row>
    <row r="8" spans="1:4" ht="12.75">
      <c r="A8" s="185" t="s">
        <v>4</v>
      </c>
      <c r="B8" s="99" t="s">
        <v>397</v>
      </c>
      <c r="C8" s="29"/>
      <c r="D8" s="273">
        <v>26500</v>
      </c>
    </row>
    <row r="9" spans="1:4" ht="12.75">
      <c r="A9" s="185" t="s">
        <v>9</v>
      </c>
      <c r="B9" s="99" t="s">
        <v>336</v>
      </c>
      <c r="C9" s="29"/>
      <c r="D9" s="273">
        <v>83285</v>
      </c>
    </row>
    <row r="10" spans="1:4" ht="13.5" thickBot="1">
      <c r="A10" s="274"/>
      <c r="B10" s="275" t="s">
        <v>11</v>
      </c>
      <c r="C10" s="275">
        <f>SUM(C7:C8)</f>
        <v>344000</v>
      </c>
      <c r="D10" s="293">
        <f>SUM(D7:D9)</f>
        <v>339685</v>
      </c>
    </row>
    <row r="13" ht="12.75">
      <c r="B13" s="51"/>
    </row>
  </sheetData>
  <sheetProtection/>
  <mergeCells count="2">
    <mergeCell ref="A2:B2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Körjegyzőségm, 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2017-05-08T09:07:12Z</cp:lastPrinted>
  <dcterms:created xsi:type="dcterms:W3CDTF">2004-05-26T08:30:06Z</dcterms:created>
  <dcterms:modified xsi:type="dcterms:W3CDTF">2017-06-03T04:20:40Z</dcterms:modified>
  <cp:category/>
  <cp:version/>
  <cp:contentType/>
  <cp:contentStatus/>
</cp:coreProperties>
</file>