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2120" windowHeight="912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'Munka1'!$A$1:$T$127</definedName>
  </definedNames>
  <calcPr fullCalcOnLoad="1"/>
</workbook>
</file>

<file path=xl/sharedStrings.xml><?xml version="1.0" encoding="utf-8"?>
<sst xmlns="http://schemas.openxmlformats.org/spreadsheetml/2006/main" count="268" uniqueCount="198">
  <si>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</si>
  <si>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</si>
  <si>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</si>
  <si>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</si>
  <si>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</si>
  <si>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</si>
  <si>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</si>
  <si>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</si>
  <si>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</si>
  <si>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</si>
  <si>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</si>
  <si>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</si>
  <si>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</si>
  <si>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</si>
  <si>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</si>
  <si>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</si>
  <si>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</si>
  <si>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</si>
  <si>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</si>
  <si>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</si>
  <si>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</si>
  <si>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 xml:space="preserve">Működési célú támogatásértékű bevétel 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</si>
  <si>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</si>
  <si>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</si>
  <si>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</si>
  <si>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</si>
  <si>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</si>
  <si>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7.1</t>
  </si>
  <si>
    <t>Tárgyi eszközök és immateriális javak értékesítése (vagyonhasznosítás)</t>
  </si>
  <si>
    <t>7.2</t>
  </si>
  <si>
    <t>8.</t>
  </si>
  <si>
    <t>9.</t>
  </si>
  <si>
    <t xml:space="preserve">KÖLTSÉGVETÉSI BEVÉTELEK ÖSSZESEN: </t>
  </si>
  <si>
    <t>10.</t>
  </si>
  <si>
    <t xml:space="preserve"> Pénzmaradvány, vállalkozási tevékenység maradványa </t>
  </si>
  <si>
    <t>10.1</t>
  </si>
  <si>
    <t>Előző évek működési célú pénzmaradványa, vállalkozási maradványa</t>
  </si>
  <si>
    <t>10.2</t>
  </si>
  <si>
    <t>Előző évek felhalmozási célú pénzmaradványa, vállalkozási maradványa</t>
  </si>
  <si>
    <t>11.</t>
  </si>
  <si>
    <t xml:space="preserve"> Finanszírozási célú pénzügyi műveletek bevételei 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</si>
  <si>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</si>
  <si>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</si>
  <si>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</si>
  <si>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</si>
  <si>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</si>
  <si>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</si>
  <si>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</si>
  <si>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</si>
  <si>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>BURSA támogatáa</t>
  </si>
  <si>
    <t xml:space="preserve">         Működési célú pénzeszköz átadás államháztartáson kívülre</t>
  </si>
  <si>
    <t xml:space="preserve"> Háziorvosi szolgálat</t>
  </si>
  <si>
    <t>Tardos Futball Klub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</si>
  <si>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</si>
  <si>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</si>
  <si>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</si>
  <si>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</si>
  <si>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</si>
  <si>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</si>
  <si>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</si>
  <si>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</si>
  <si>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</si>
  <si>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</si>
  <si>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</si>
  <si>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</si>
  <si>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</si>
  <si>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</si>
  <si>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</si>
  <si>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</si>
  <si>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</si>
  <si>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</si>
  <si>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</si>
  <si>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</si>
  <si>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</si>
  <si>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</si>
  <si>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</si>
  <si>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</si>
  <si>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</si>
  <si>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</si>
  <si>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</si>
  <si>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</si>
  <si>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</si>
  <si>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</si>
  <si>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</si>
  <si>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</si>
  <si>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</si>
  <si>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</si>
  <si>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</si>
  <si>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</si>
  <si>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</si>
  <si>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</si>
  <si>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7.1.3</t>
  </si>
  <si>
    <t>7.2.1</t>
  </si>
  <si>
    <t>7.2.2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</si>
  <si>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</si>
  <si>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</si>
  <si>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</si>
  <si>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</si>
  <si>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</si>
  <si>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</si>
  <si>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</si>
  <si>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</si>
  <si>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7.3</t>
  </si>
  <si>
    <t>7.3.1</t>
  </si>
  <si>
    <t>7.3.2</t>
  </si>
  <si>
    <t>8</t>
  </si>
  <si>
    <t>9.1</t>
  </si>
  <si>
    <t>12.2.1</t>
  </si>
  <si>
    <t>12.2.2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</si>
  <si>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</si>
  <si>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</si>
  <si>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</si>
  <si>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</si>
  <si>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</si>
  <si>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</si>
  <si>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3.7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</si>
  <si>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</si>
  <si>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</si>
  <si>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</si>
  <si>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</si>
  <si>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</si>
  <si>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</si>
  <si>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</si>
  <si>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</si>
  <si>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</si>
  <si>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</si>
  <si>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</si>
  <si>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</si>
  <si>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</si>
  <si>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>Önkormányzat által irányított költségvetési szerv kiadásai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</si>
  <si>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</si>
  <si>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</si>
  <si>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</si>
  <si>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</si>
  <si>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8.2</t>
  </si>
  <si>
    <t>Felújítás</t>
  </si>
  <si>
    <t>Egyéb felhalmozási célú átvett pénzeszköz</t>
  </si>
  <si>
    <t>Lakástámogatás</t>
  </si>
  <si>
    <t xml:space="preserve">                                                                                                                                                     </t>
  </si>
  <si>
    <t>államig. feladatok</t>
  </si>
  <si>
    <t>államig.  feladatok</t>
  </si>
  <si>
    <t>2016. évi előirányzat összesen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</si>
  <si>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</si>
  <si>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</si>
  <si>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</si>
  <si>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</si>
  <si>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</si>
  <si>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Eredeti</t>
  </si>
  <si>
    <t>Módosított</t>
  </si>
  <si>
    <t>C</t>
  </si>
  <si>
    <t>D</t>
  </si>
  <si>
    <t>F</t>
  </si>
  <si>
    <t>G</t>
  </si>
  <si>
    <t>H</t>
  </si>
  <si>
    <t>I</t>
  </si>
  <si>
    <t>Biztosító által fizetett kártérítés</t>
  </si>
  <si>
    <t>7.2.3</t>
  </si>
  <si>
    <t>Felhalmozási célú támogatások áh.-án belül Vis maior támog.</t>
  </si>
  <si>
    <t>Esőemberek  Alapítvány</t>
  </si>
  <si>
    <t>4.4</t>
  </si>
  <si>
    <t>Termőföld bérbeadásából származó jöv.utáni szemlélyi jöv.adó</t>
  </si>
  <si>
    <t>7.2.4</t>
  </si>
  <si>
    <t>Tardosi Önkéntes Tűzoltó Egyesület</t>
  </si>
  <si>
    <t>7.2.5</t>
  </si>
  <si>
    <t>Sprint Futó Klub</t>
  </si>
  <si>
    <t>7.2.6</t>
  </si>
  <si>
    <t>Észak-dunántúli Vízmű Zrt</t>
  </si>
  <si>
    <t>2.4</t>
  </si>
  <si>
    <t>Tardosi Plébánia</t>
  </si>
  <si>
    <t>7.2.7</t>
  </si>
  <si>
    <t>Államháztartáson belüli megelőlegezés bevétele</t>
  </si>
  <si>
    <t>3.6</t>
  </si>
  <si>
    <t>6.1</t>
  </si>
  <si>
    <t>6.1.1</t>
  </si>
  <si>
    <t>6.1.2</t>
  </si>
  <si>
    <t>6.1.3</t>
  </si>
  <si>
    <t>6.2</t>
  </si>
  <si>
    <t>11.1</t>
  </si>
  <si>
    <t>11.2</t>
  </si>
  <si>
    <t>7.2.8</t>
  </si>
  <si>
    <t>Teljesítés</t>
  </si>
  <si>
    <t xml:space="preserve">E </t>
  </si>
  <si>
    <t>J</t>
  </si>
  <si>
    <t>K</t>
  </si>
  <si>
    <t>L</t>
  </si>
  <si>
    <t>M</t>
  </si>
  <si>
    <t>7.2.9</t>
  </si>
  <si>
    <t>Erzsébet tábor önrésze</t>
  </si>
  <si>
    <t>3.8</t>
  </si>
  <si>
    <t>Egyéb működési bevétel</t>
  </si>
  <si>
    <t>7.1.4</t>
  </si>
  <si>
    <t>Köztemetés</t>
  </si>
  <si>
    <t xml:space="preserve"> forint</t>
  </si>
  <si>
    <t>forint</t>
  </si>
  <si>
    <t xml:space="preserve">                  kötelező feladatok, önként vállalt feladatok, államigazgatási feladatok szerinti bontásban</t>
  </si>
  <si>
    <t>A helyi önkormányzat és a helyi önkormányzat által irányított költségvetési szervek 2016. évi bevételeinek és költségvetési kiadásainak teljesítése,</t>
  </si>
  <si>
    <t>3. melléklet     6/2017. (V.31.) önkormányzati rendelethez</t>
  </si>
  <si>
    <t xml:space="preserve">    3 . melléklet      6/2017. (V.31.)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</si>
</sst>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  <numFmt numFmtId="173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320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2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72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172" fontId="9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4" applyFont="1" applyFill="1">
      <alignment/>
      <protection/>
    </xf>
    <xf numFmtId="172" fontId="9" fillId="0" borderId="12" xfId="54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Fill="1">
      <alignment/>
      <protection/>
    </xf>
    <xf numFmtId="172" fontId="9" fillId="0" borderId="14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2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vertical="center" wrapText="1"/>
      <protection/>
    </xf>
    <xf numFmtId="172" fontId="9" fillId="0" borderId="15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172" fontId="13" fillId="0" borderId="16" xfId="54" applyNumberFormat="1" applyFont="1" applyFill="1" applyBorder="1" applyAlignment="1" applyProtection="1">
      <alignment vertical="center" wrapText="1"/>
      <protection locked="0"/>
    </xf>
    <xf numFmtId="0" fontId="11" fillId="0" borderId="17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172" fontId="9" fillId="0" borderId="12" xfId="54" applyNumberFormat="1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172" fontId="13" fillId="0" borderId="18" xfId="54" applyNumberFormat="1" applyFont="1" applyFill="1" applyBorder="1" applyAlignment="1" applyProtection="1">
      <alignment vertical="center" wrapText="1"/>
      <protection locked="0"/>
    </xf>
    <xf numFmtId="49" fontId="13" fillId="0" borderId="19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20" xfId="54" applyFont="1" applyFill="1" applyBorder="1" applyAlignment="1" applyProtection="1">
      <alignment vertical="center" wrapText="1"/>
      <protection/>
    </xf>
    <xf numFmtId="172" fontId="13" fillId="0" borderId="13" xfId="54" applyNumberFormat="1" applyFont="1" applyFill="1" applyBorder="1" applyAlignment="1" applyProtection="1">
      <alignment vertical="center" wrapText="1"/>
      <protection locked="0"/>
    </xf>
    <xf numFmtId="0" fontId="16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0" fontId="13" fillId="0" borderId="21" xfId="54" applyFont="1" applyFill="1" applyBorder="1" applyAlignment="1" applyProtection="1">
      <alignment horizontal="left" vertical="center" wrapText="1"/>
      <protection/>
    </xf>
    <xf numFmtId="0" fontId="13" fillId="0" borderId="21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1" fillId="0" borderId="22" xfId="54" applyFont="1" applyFill="1" applyBorder="1" applyAlignment="1" applyProtection="1">
      <alignment horizontal="left" vertical="center" wrapText="1"/>
      <protection/>
    </xf>
    <xf numFmtId="0" fontId="15" fillId="0" borderId="11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9" fillId="0" borderId="14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17" xfId="54" applyFont="1" applyFill="1" applyBorder="1" applyAlignment="1" applyProtection="1">
      <alignment horizontal="left" wrapText="1"/>
      <protection/>
    </xf>
    <xf numFmtId="0" fontId="2" fillId="0" borderId="0" xfId="54" applyFill="1" applyAlignment="1">
      <alignment wrapText="1"/>
      <protection/>
    </xf>
    <xf numFmtId="169" fontId="2" fillId="0" borderId="0" xfId="54" applyNumberFormat="1" applyFont="1" applyFill="1" applyBorder="1" applyAlignment="1" applyProtection="1">
      <alignment horizontal="right" vertical="center"/>
      <protection/>
    </xf>
    <xf numFmtId="169" fontId="6" fillId="0" borderId="24" xfId="54" applyNumberFormat="1" applyFont="1" applyFill="1" applyBorder="1" applyAlignment="1" applyProtection="1">
      <alignment horizontal="center" vertical="center" wrapText="1"/>
      <protection/>
    </xf>
    <xf numFmtId="169" fontId="7" fillId="0" borderId="24" xfId="54" applyNumberFormat="1" applyFont="1" applyFill="1" applyBorder="1" applyAlignment="1" applyProtection="1">
      <alignment horizontal="center" vertical="center" wrapText="1"/>
      <protection/>
    </xf>
    <xf numFmtId="169" fontId="7" fillId="0" borderId="12" xfId="54" applyNumberFormat="1" applyFont="1" applyFill="1" applyBorder="1" applyAlignment="1" applyProtection="1">
      <alignment horizontal="center" vertical="center" wrapText="1"/>
      <protection/>
    </xf>
    <xf numFmtId="169" fontId="9" fillId="0" borderId="12" xfId="54" applyNumberFormat="1" applyFont="1" applyFill="1" applyBorder="1" applyAlignment="1" applyProtection="1">
      <alignment horizontal="right" vertical="center" wrapText="1"/>
      <protection/>
    </xf>
    <xf numFmtId="169" fontId="9" fillId="0" borderId="14" xfId="54" applyNumberFormat="1" applyFont="1" applyFill="1" applyBorder="1" applyAlignment="1" applyProtection="1">
      <alignment horizontal="right" vertical="center" wrapText="1"/>
      <protection/>
    </xf>
    <xf numFmtId="169" fontId="9" fillId="0" borderId="0" xfId="54" applyNumberFormat="1" applyFont="1" applyFill="1" applyBorder="1" applyAlignment="1" applyProtection="1">
      <alignment horizontal="right" vertical="center" wrapText="1"/>
      <protection/>
    </xf>
    <xf numFmtId="169" fontId="3" fillId="0" borderId="0" xfId="54" applyNumberFormat="1" applyFont="1" applyFill="1" applyBorder="1" applyAlignment="1" applyProtection="1">
      <alignment horizontal="right" vertical="center"/>
      <protection/>
    </xf>
    <xf numFmtId="169" fontId="4" fillId="0" borderId="10" xfId="54" applyNumberFormat="1" applyFont="1" applyFill="1" applyBorder="1" applyAlignment="1" applyProtection="1">
      <alignment horizontal="right" vertical="center"/>
      <protection/>
    </xf>
    <xf numFmtId="169" fontId="9" fillId="0" borderId="24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5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6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 indent="1"/>
      <protection/>
    </xf>
    <xf numFmtId="169" fontId="11" fillId="0" borderId="27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6" xfId="54" applyNumberFormat="1" applyFont="1" applyFill="1" applyBorder="1" applyAlignment="1" applyProtection="1">
      <alignment horizontal="right" vertical="center" wrapText="1" indent="2"/>
      <protection/>
    </xf>
    <xf numFmtId="169" fontId="13" fillId="0" borderId="28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9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14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0" xfId="54" applyNumberFormat="1" applyFont="1" applyFill="1" applyBorder="1" applyAlignment="1" applyProtection="1">
      <alignment horizontal="right" vertical="center" wrapText="1"/>
      <protection/>
    </xf>
    <xf numFmtId="169" fontId="3" fillId="0" borderId="0" xfId="54" applyNumberFormat="1" applyFont="1" applyFill="1" applyBorder="1" applyAlignment="1" applyProtection="1">
      <alignment horizontal="right" vertical="center" wrapText="1"/>
      <protection/>
    </xf>
    <xf numFmtId="169" fontId="9" fillId="0" borderId="30" xfId="54" applyNumberFormat="1" applyFont="1" applyFill="1" applyBorder="1" applyAlignment="1" applyProtection="1">
      <alignment horizontal="right" vertical="center" wrapText="1"/>
      <protection/>
    </xf>
    <xf numFmtId="169" fontId="9" fillId="0" borderId="15" xfId="54" applyNumberFormat="1" applyFont="1" applyFill="1" applyBorder="1" applyAlignment="1" applyProtection="1">
      <alignment horizontal="right" vertical="center" wrapText="1"/>
      <protection/>
    </xf>
    <xf numFmtId="169" fontId="9" fillId="0" borderId="24" xfId="54" applyNumberFormat="1" applyFont="1" applyFill="1" applyBorder="1" applyAlignment="1" applyProtection="1">
      <alignment horizontal="right" vertical="center" wrapText="1"/>
      <protection/>
    </xf>
    <xf numFmtId="169" fontId="13" fillId="0" borderId="28" xfId="54" applyNumberFormat="1" applyFont="1" applyFill="1" applyBorder="1" applyAlignment="1" applyProtection="1">
      <alignment horizontal="right" vertical="center" wrapTex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 indent="2"/>
      <protection/>
    </xf>
    <xf numFmtId="169" fontId="17" fillId="0" borderId="0" xfId="54" applyNumberFormat="1" applyFont="1" applyFill="1" applyBorder="1" applyAlignment="1" applyProtection="1">
      <alignment horizontal="right" vertical="center" wrapText="1"/>
      <protection/>
    </xf>
    <xf numFmtId="169" fontId="2" fillId="0" borderId="0" xfId="54" applyNumberFormat="1" applyFill="1" applyAlignment="1">
      <alignment horizontal="right"/>
      <protection/>
    </xf>
    <xf numFmtId="172" fontId="9" fillId="0" borderId="31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11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5" xfId="54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169" fontId="13" fillId="0" borderId="11" xfId="54" applyNumberFormat="1" applyFont="1" applyFill="1" applyBorder="1" applyAlignment="1" applyProtection="1">
      <alignment horizontal="right" vertical="center" wrapText="1" inden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169" fontId="13" fillId="0" borderId="17" xfId="54" applyNumberFormat="1" applyFont="1" applyFill="1" applyBorder="1" applyAlignment="1" applyProtection="1">
      <alignment horizontal="right" vertical="center" wrapText="1" indent="1"/>
      <protection/>
    </xf>
    <xf numFmtId="172" fontId="11" fillId="0" borderId="18" xfId="54" applyNumberFormat="1" applyFont="1" applyFill="1" applyBorder="1" applyAlignment="1" applyProtection="1">
      <alignment horizontal="right" vertical="center" wrapText="1"/>
      <protection locked="0"/>
    </xf>
    <xf numFmtId="49" fontId="13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7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35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8" fillId="0" borderId="34" xfId="54" applyNumberFormat="1" applyFont="1" applyFill="1" applyBorder="1" applyAlignment="1" applyProtection="1">
      <alignment horizontal="center" vertical="center" wrapText="1"/>
      <protection/>
    </xf>
    <xf numFmtId="49" fontId="8" fillId="0" borderId="34" xfId="54" applyNumberFormat="1" applyFont="1" applyFill="1" applyBorder="1" applyAlignment="1" applyProtection="1">
      <alignment horizontal="center" vertical="center" wrapText="1"/>
      <protection/>
    </xf>
    <xf numFmtId="49" fontId="11" fillId="0" borderId="36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6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35" xfId="54" applyNumberFormat="1" applyFont="1" applyFill="1" applyBorder="1" applyAlignment="1" applyProtection="1">
      <alignment horizontal="left" vertical="center" wrapText="1" indent="1"/>
      <protection/>
    </xf>
    <xf numFmtId="172" fontId="9" fillId="0" borderId="16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8" xfId="54" applyFont="1" applyFill="1" applyBorder="1" applyAlignment="1" applyProtection="1">
      <alignment vertical="center" wrapText="1"/>
      <protection/>
    </xf>
    <xf numFmtId="169" fontId="13" fillId="0" borderId="30" xfId="54" applyNumberFormat="1" applyFont="1" applyFill="1" applyBorder="1" applyAlignment="1" applyProtection="1">
      <alignment horizontal="right" vertical="center" wrapText="1"/>
      <protection/>
    </xf>
    <xf numFmtId="0" fontId="9" fillId="0" borderId="38" xfId="54" applyFont="1" applyFill="1" applyBorder="1" applyAlignment="1" applyProtection="1">
      <alignment vertical="center" wrapText="1"/>
      <protection/>
    </xf>
    <xf numFmtId="169" fontId="9" fillId="0" borderId="30" xfId="54" applyNumberFormat="1" applyFont="1" applyFill="1" applyBorder="1" applyAlignment="1" applyProtection="1">
      <alignment horizontal="right" vertical="center" wrapText="1"/>
      <protection/>
    </xf>
    <xf numFmtId="0" fontId="9" fillId="0" borderId="0" xfId="54" applyFont="1" applyFill="1">
      <alignment/>
      <protection/>
    </xf>
    <xf numFmtId="0" fontId="13" fillId="0" borderId="21" xfId="54" applyFont="1" applyFill="1" applyBorder="1" applyAlignment="1" applyProtection="1">
      <alignment vertical="center" wrapText="1"/>
      <protection/>
    </xf>
    <xf numFmtId="172" fontId="9" fillId="0" borderId="13" xfId="54" applyNumberFormat="1" applyFont="1" applyFill="1" applyBorder="1" applyAlignment="1" applyProtection="1">
      <alignment vertical="center" wrapText="1"/>
      <protection/>
    </xf>
    <xf numFmtId="169" fontId="13" fillId="0" borderId="25" xfId="54" applyNumberFormat="1" applyFont="1" applyFill="1" applyBorder="1" applyAlignment="1" applyProtection="1">
      <alignment horizontal="right" vertical="center" wrapText="1"/>
      <protection/>
    </xf>
    <xf numFmtId="0" fontId="13" fillId="0" borderId="17" xfId="54" applyFont="1" applyFill="1" applyBorder="1" applyAlignment="1" applyProtection="1">
      <alignment vertical="center" wrapText="1"/>
      <protection/>
    </xf>
    <xf numFmtId="172" fontId="9" fillId="0" borderId="16" xfId="54" applyNumberFormat="1" applyFont="1" applyFill="1" applyBorder="1" applyAlignment="1" applyProtection="1">
      <alignment vertical="center" wrapText="1"/>
      <protection/>
    </xf>
    <xf numFmtId="169" fontId="13" fillId="0" borderId="26" xfId="54" applyNumberFormat="1" applyFont="1" applyFill="1" applyBorder="1" applyAlignment="1" applyProtection="1">
      <alignment horizontal="right" vertical="center" wrapText="1"/>
      <protection/>
    </xf>
    <xf numFmtId="169" fontId="9" fillId="0" borderId="12" xfId="54" applyNumberFormat="1" applyFont="1" applyFill="1" applyBorder="1" applyAlignment="1" applyProtection="1">
      <alignment horizontal="right" vertical="center" wrapText="1"/>
      <protection/>
    </xf>
    <xf numFmtId="0" fontId="13" fillId="0" borderId="38" xfId="54" applyFont="1" applyFill="1" applyBorder="1" applyAlignment="1" applyProtection="1">
      <alignment horizontal="left" vertical="center" wrapText="1"/>
      <protection/>
    </xf>
    <xf numFmtId="169" fontId="13" fillId="0" borderId="30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5" xfId="54" applyNumberFormat="1" applyFont="1" applyFill="1" applyBorder="1" applyAlignment="1" applyProtection="1">
      <alignment horizontal="right" vertical="center" wrapText="1" indent="6"/>
      <protection/>
    </xf>
    <xf numFmtId="172" fontId="9" fillId="0" borderId="17" xfId="54" applyNumberFormat="1" applyFont="1" applyFill="1" applyBorder="1" applyAlignment="1" applyProtection="1">
      <alignment vertical="center" wrapText="1"/>
      <protection/>
    </xf>
    <xf numFmtId="169" fontId="13" fillId="0" borderId="17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17" xfId="54" applyNumberFormat="1" applyFont="1" applyFill="1" applyBorder="1" applyAlignment="1" applyProtection="1">
      <alignment vertical="center" wrapText="1"/>
      <protection locked="0"/>
    </xf>
    <xf numFmtId="169" fontId="13" fillId="0" borderId="17" xfId="54" applyNumberFormat="1" applyFont="1" applyFill="1" applyBorder="1" applyAlignment="1" applyProtection="1">
      <alignment horizontal="right" indent="6"/>
      <protection/>
    </xf>
    <xf numFmtId="169" fontId="13" fillId="0" borderId="17" xfId="54" applyNumberFormat="1" applyFont="1" applyFill="1" applyBorder="1" applyAlignment="1" applyProtection="1">
      <alignment horizontal="right" vertical="center" wrapText="1" indent="6"/>
      <protection/>
    </xf>
    <xf numFmtId="0" fontId="11" fillId="0" borderId="39" xfId="54" applyFont="1" applyFill="1" applyBorder="1" applyAlignment="1" applyProtection="1">
      <alignment horizontal="left" vertical="center" wrapText="1"/>
      <protection/>
    </xf>
    <xf numFmtId="172" fontId="9" fillId="0" borderId="40" xfId="54" applyNumberFormat="1" applyFont="1" applyFill="1" applyBorder="1" applyAlignment="1" applyProtection="1">
      <alignment vertical="center" wrapText="1"/>
      <protection/>
    </xf>
    <xf numFmtId="169" fontId="13" fillId="0" borderId="17" xfId="54" applyNumberFormat="1" applyFont="1" applyFill="1" applyBorder="1" applyAlignment="1" applyProtection="1">
      <alignment horizontal="right" vertical="center" wrapText="1" indent="2"/>
      <protection/>
    </xf>
    <xf numFmtId="0" fontId="2" fillId="0" borderId="0" xfId="54" applyFont="1" applyFill="1" applyAlignment="1">
      <alignment/>
      <protection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69" fontId="11" fillId="0" borderId="20" xfId="54" applyNumberFormat="1" applyFont="1" applyFill="1" applyBorder="1" applyAlignment="1" applyProtection="1">
      <alignment horizontal="right" vertical="center" wrapText="1" indent="1"/>
      <protection/>
    </xf>
    <xf numFmtId="169" fontId="11" fillId="0" borderId="25" xfId="54" applyNumberFormat="1" applyFont="1" applyFill="1" applyBorder="1" applyAlignment="1" applyProtection="1">
      <alignment horizontal="right" vertical="center" wrapText="1" indent="1"/>
      <protection/>
    </xf>
    <xf numFmtId="173" fontId="13" fillId="0" borderId="17" xfId="54" applyNumberFormat="1" applyFont="1" applyFill="1" applyBorder="1" applyAlignment="1" applyProtection="1">
      <alignment vertical="center" wrapText="1"/>
      <protection/>
    </xf>
    <xf numFmtId="169" fontId="13" fillId="0" borderId="41" xfId="54" applyNumberFormat="1" applyFont="1" applyFill="1" applyBorder="1" applyAlignment="1" applyProtection="1">
      <alignment horizontal="right" vertical="center" wrapText="1"/>
      <protection/>
    </xf>
    <xf numFmtId="169" fontId="9" fillId="0" borderId="42" xfId="54" applyNumberFormat="1" applyFont="1" applyFill="1" applyBorder="1" applyAlignment="1" applyProtection="1">
      <alignment horizontal="right" vertical="center" wrapText="1"/>
      <protection/>
    </xf>
    <xf numFmtId="169" fontId="9" fillId="0" borderId="11" xfId="54" applyNumberFormat="1" applyFont="1" applyFill="1" applyBorder="1" applyAlignment="1" applyProtection="1">
      <alignment horizontal="right" vertical="center" wrapText="1"/>
      <protection/>
    </xf>
    <xf numFmtId="169" fontId="13" fillId="0" borderId="26" xfId="54" applyNumberFormat="1" applyFont="1" applyFill="1" applyBorder="1" applyAlignment="1" applyProtection="1">
      <alignment horizontal="right" vertical="center" wrapTex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/>
      <protection/>
    </xf>
    <xf numFmtId="169" fontId="15" fillId="0" borderId="24" xfId="54" applyNumberFormat="1" applyFont="1" applyFill="1" applyBorder="1" applyAlignment="1" applyProtection="1">
      <alignment horizontal="right" vertical="center" wrapText="1"/>
      <protection/>
    </xf>
    <xf numFmtId="49" fontId="13" fillId="0" borderId="43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44" xfId="54" applyFont="1" applyFill="1" applyBorder="1" applyAlignment="1" applyProtection="1">
      <alignment horizontal="left" vertical="center" wrapText="1"/>
      <protection/>
    </xf>
    <xf numFmtId="172" fontId="9" fillId="0" borderId="45" xfId="54" applyNumberFormat="1" applyFont="1" applyFill="1" applyBorder="1" applyAlignment="1" applyProtection="1">
      <alignment vertical="center" wrapText="1"/>
      <protection/>
    </xf>
    <xf numFmtId="169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6" fillId="0" borderId="24" xfId="54" applyFont="1" applyFill="1" applyBorder="1" applyAlignment="1" applyProtection="1">
      <alignment horizontal="center" vertical="center" wrapText="1"/>
      <protection/>
    </xf>
    <xf numFmtId="0" fontId="7" fillId="0" borderId="24" xfId="54" applyFont="1" applyFill="1" applyBorder="1" applyAlignment="1" applyProtection="1">
      <alignment horizontal="center" vertical="center" wrapText="1"/>
      <protection/>
    </xf>
    <xf numFmtId="172" fontId="13" fillId="0" borderId="25" xfId="54" applyNumberFormat="1" applyFont="1" applyFill="1" applyBorder="1" applyAlignment="1" applyProtection="1">
      <alignment vertical="center" wrapText="1"/>
      <protection locked="0"/>
    </xf>
    <xf numFmtId="169" fontId="11" fillId="0" borderId="0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27" xfId="54" applyNumberFormat="1" applyFont="1" applyFill="1" applyBorder="1" applyAlignment="1" applyProtection="1">
      <alignment vertical="center" wrapText="1"/>
      <protection locked="0"/>
    </xf>
    <xf numFmtId="172" fontId="13" fillId="0" borderId="26" xfId="54" applyNumberFormat="1" applyFont="1" applyFill="1" applyBorder="1" applyAlignment="1" applyProtection="1">
      <alignment vertical="center" wrapText="1"/>
      <protection locked="0"/>
    </xf>
    <xf numFmtId="169" fontId="13" fillId="0" borderId="46" xfId="54" applyNumberFormat="1" applyFont="1" applyFill="1" applyBorder="1" applyAlignment="1" applyProtection="1">
      <alignment horizontal="right" vertical="center" wrapText="1" indent="2"/>
      <protection/>
    </xf>
    <xf numFmtId="169" fontId="9" fillId="0" borderId="24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6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4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5" xfId="54" applyNumberFormat="1" applyFont="1" applyFill="1" applyBorder="1" applyAlignment="1" applyProtection="1">
      <alignment horizontal="right" vertical="center" wrapText="1" indent="2"/>
      <protection/>
    </xf>
    <xf numFmtId="169" fontId="5" fillId="0" borderId="0" xfId="0" applyNumberFormat="1" applyFont="1" applyFill="1" applyBorder="1" applyAlignment="1" applyProtection="1">
      <alignment horizontal="right"/>
      <protection/>
    </xf>
    <xf numFmtId="169" fontId="13" fillId="0" borderId="1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7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7" xfId="54" applyNumberFormat="1" applyFont="1" applyFill="1" applyBorder="1" applyAlignment="1" applyProtection="1">
      <alignment horizontal="right" vertical="center" wrapText="1"/>
      <protection locked="0"/>
    </xf>
    <xf numFmtId="169" fontId="6" fillId="0" borderId="42" xfId="54" applyNumberFormat="1" applyFont="1" applyFill="1" applyBorder="1" applyAlignment="1" applyProtection="1">
      <alignment horizontal="center" vertical="center" wrapText="1"/>
      <protection/>
    </xf>
    <xf numFmtId="169" fontId="7" fillId="0" borderId="42" xfId="54" applyNumberFormat="1" applyFont="1" applyFill="1" applyBorder="1" applyAlignment="1" applyProtection="1">
      <alignment horizontal="center" vertical="center" wrapText="1"/>
      <protection/>
    </xf>
    <xf numFmtId="0" fontId="6" fillId="0" borderId="45" xfId="54" applyFont="1" applyFill="1" applyBorder="1" applyAlignment="1" applyProtection="1">
      <alignment horizontal="center" vertical="center" wrapText="1"/>
      <protection/>
    </xf>
    <xf numFmtId="0" fontId="7" fillId="0" borderId="45" xfId="54" applyFont="1" applyFill="1" applyBorder="1" applyAlignment="1" applyProtection="1">
      <alignment horizontal="center" vertical="center" wrapText="1"/>
      <protection/>
    </xf>
    <xf numFmtId="172" fontId="9" fillId="0" borderId="45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34" xfId="54" applyNumberFormat="1" applyFont="1" applyFill="1" applyBorder="1" applyAlignment="1" applyProtection="1">
      <alignment horizontal="right" vertical="center" wrapText="1"/>
      <protection/>
    </xf>
    <xf numFmtId="169" fontId="13" fillId="0" borderId="33" xfId="54" applyNumberFormat="1" applyFont="1" applyFill="1" applyBorder="1" applyAlignment="1" applyProtection="1">
      <alignment horizontal="right" vertical="center" wrapText="1"/>
      <protection/>
    </xf>
    <xf numFmtId="169" fontId="13" fillId="0" borderId="32" xfId="54" applyNumberFormat="1" applyFont="1" applyFill="1" applyBorder="1" applyAlignment="1" applyProtection="1">
      <alignment horizontal="right" vertical="center" wrapText="1"/>
      <protection/>
    </xf>
    <xf numFmtId="169" fontId="13" fillId="0" borderId="19" xfId="54" applyNumberFormat="1" applyFont="1" applyFill="1" applyBorder="1" applyAlignment="1" applyProtection="1">
      <alignment horizontal="right" vertical="center" wrapText="1"/>
      <protection/>
    </xf>
    <xf numFmtId="172" fontId="9" fillId="0" borderId="34" xfId="54" applyNumberFormat="1" applyFont="1" applyFill="1" applyBorder="1" applyAlignment="1" applyProtection="1">
      <alignment horizontal="right" vertical="center" wrapText="1"/>
      <protection locked="0"/>
    </xf>
    <xf numFmtId="172" fontId="11" fillId="0" borderId="36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2" xfId="54" applyNumberFormat="1" applyFont="1" applyFill="1" applyBorder="1" applyAlignment="1" applyProtection="1">
      <alignment horizontal="right" vertical="center" wrapText="1"/>
      <protection/>
    </xf>
    <xf numFmtId="169" fontId="9" fillId="0" borderId="34" xfId="54" applyNumberFormat="1" applyFont="1" applyFill="1" applyBorder="1" applyAlignment="1" applyProtection="1">
      <alignment horizontal="right" vertical="center" wrapText="1"/>
      <protection/>
    </xf>
    <xf numFmtId="172" fontId="9" fillId="0" borderId="34" xfId="54" applyNumberFormat="1" applyFont="1" applyFill="1" applyBorder="1" applyAlignment="1" applyProtection="1">
      <alignment horizontal="right" vertical="center" wrapText="1"/>
      <protection/>
    </xf>
    <xf numFmtId="172" fontId="13" fillId="0" borderId="36" xfId="54" applyNumberFormat="1" applyFont="1" applyFill="1" applyBorder="1" applyAlignment="1" applyProtection="1">
      <alignment horizontal="right" vertical="center" wrapText="1"/>
      <protection/>
    </xf>
    <xf numFmtId="172" fontId="13" fillId="0" borderId="32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32" xfId="54" applyNumberFormat="1" applyFont="1" applyFill="1" applyBorder="1" applyAlignment="1" applyProtection="1">
      <alignment horizontal="right" vertical="center" wrapText="1"/>
      <protection/>
    </xf>
    <xf numFmtId="169" fontId="13" fillId="0" borderId="36" xfId="54" applyNumberFormat="1" applyFont="1" applyFill="1" applyBorder="1" applyAlignment="1" applyProtection="1">
      <alignment horizontal="right" vertical="center" wrapText="1"/>
      <protection/>
    </xf>
    <xf numFmtId="169" fontId="13" fillId="0" borderId="19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7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34" xfId="54" applyNumberFormat="1" applyFont="1" applyFill="1" applyBorder="1" applyAlignment="1" applyProtection="1">
      <alignment horizontal="right" vertical="center" wrapText="1" indent="1"/>
      <protection/>
    </xf>
    <xf numFmtId="169" fontId="6" fillId="0" borderId="45" xfId="54" applyNumberFormat="1" applyFont="1" applyFill="1" applyBorder="1" applyAlignment="1" applyProtection="1">
      <alignment horizontal="center" vertical="center" wrapText="1"/>
      <protection/>
    </xf>
    <xf numFmtId="0" fontId="6" fillId="0" borderId="45" xfId="54" applyFont="1" applyFill="1" applyBorder="1">
      <alignment/>
      <protection/>
    </xf>
    <xf numFmtId="169" fontId="7" fillId="0" borderId="11" xfId="54" applyNumberFormat="1" applyFont="1" applyFill="1" applyBorder="1" applyAlignment="1" applyProtection="1">
      <alignment horizontal="center" vertical="center" wrapText="1"/>
      <protection/>
    </xf>
    <xf numFmtId="0" fontId="10" fillId="0" borderId="16" xfId="54" applyFont="1" applyFill="1" applyBorder="1">
      <alignment/>
      <protection/>
    </xf>
    <xf numFmtId="0" fontId="13" fillId="0" borderId="47" xfId="54" applyFont="1" applyFill="1" applyBorder="1">
      <alignment/>
      <protection/>
    </xf>
    <xf numFmtId="0" fontId="13" fillId="0" borderId="48" xfId="54" applyFont="1" applyFill="1" applyBorder="1">
      <alignment/>
      <protection/>
    </xf>
    <xf numFmtId="0" fontId="7" fillId="0" borderId="45" xfId="54" applyFont="1" applyFill="1" applyBorder="1" applyAlignment="1">
      <alignment horizontal="center"/>
      <protection/>
    </xf>
    <xf numFmtId="169" fontId="19" fillId="0" borderId="24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20" xfId="54" applyNumberFormat="1" applyFont="1" applyFill="1" applyBorder="1" applyAlignment="1" applyProtection="1">
      <alignment horizontal="right" vertical="center" wrapText="1"/>
      <protection/>
    </xf>
    <xf numFmtId="172" fontId="13" fillId="0" borderId="1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44" xfId="54" applyNumberFormat="1" applyFont="1" applyFill="1" applyBorder="1" applyAlignment="1" applyProtection="1">
      <alignment horizontal="right" vertical="center" wrapText="1" indent="2"/>
      <protection/>
    </xf>
    <xf numFmtId="169" fontId="13" fillId="0" borderId="32" xfId="54" applyNumberFormat="1" applyFont="1" applyFill="1" applyBorder="1" applyAlignment="1" applyProtection="1">
      <alignment horizontal="right" vertical="center" wrapText="1" indent="2"/>
      <protection/>
    </xf>
    <xf numFmtId="169" fontId="13" fillId="0" borderId="22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1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54" applyFont="1" applyFill="1" applyBorder="1">
      <alignment/>
      <protection/>
    </xf>
    <xf numFmtId="169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49" xfId="54" applyFont="1" applyFill="1" applyBorder="1">
      <alignment/>
      <protection/>
    </xf>
    <xf numFmtId="169" fontId="13" fillId="0" borderId="50" xfId="54" applyNumberFormat="1" applyFont="1" applyFill="1" applyBorder="1" applyAlignment="1" applyProtection="1">
      <alignment horizontal="right" vertical="center" wrapText="1"/>
      <protection/>
    </xf>
    <xf numFmtId="172" fontId="11" fillId="0" borderId="22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1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1" xfId="54" applyNumberFormat="1" applyFont="1" applyFill="1" applyBorder="1" applyAlignment="1" applyProtection="1">
      <alignment horizontal="right" vertical="center" wrapText="1"/>
      <protection/>
    </xf>
    <xf numFmtId="172" fontId="9" fillId="0" borderId="11" xfId="54" applyNumberFormat="1" applyFont="1" applyFill="1" applyBorder="1" applyAlignment="1" applyProtection="1">
      <alignment horizontal="right" vertical="center" wrapText="1"/>
      <protection/>
    </xf>
    <xf numFmtId="172" fontId="9" fillId="0" borderId="52" xfId="54" applyNumberFormat="1" applyFont="1" applyFill="1" applyBorder="1" applyAlignment="1" applyProtection="1">
      <alignment horizontal="right" vertical="center" wrapText="1"/>
      <protection/>
    </xf>
    <xf numFmtId="169" fontId="13" fillId="0" borderId="39" xfId="54" applyNumberFormat="1" applyFont="1" applyFill="1" applyBorder="1" applyAlignment="1" applyProtection="1">
      <alignment horizontal="right" vertical="center" wrapText="1"/>
      <protection/>
    </xf>
    <xf numFmtId="169" fontId="13" fillId="0" borderId="22" xfId="54" applyNumberFormat="1" applyFont="1" applyFill="1" applyBorder="1" applyAlignment="1" applyProtection="1">
      <alignment horizontal="right" vertical="center" wrapText="1"/>
      <protection locked="0"/>
    </xf>
    <xf numFmtId="169" fontId="15" fillId="0" borderId="11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11" xfId="54" applyNumberFormat="1" applyFont="1" applyFill="1" applyBorder="1" applyAlignment="1" applyProtection="1">
      <alignment horizontal="right" vertical="center" wrapText="1"/>
      <protection/>
    </xf>
    <xf numFmtId="169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173" fontId="13" fillId="0" borderId="39" xfId="54" applyNumberFormat="1" applyFont="1" applyFill="1" applyBorder="1" applyAlignment="1" applyProtection="1">
      <alignment vertical="center" wrapText="1"/>
      <protection/>
    </xf>
    <xf numFmtId="172" fontId="13" fillId="0" borderId="39" xfId="54" applyNumberFormat="1" applyFont="1" applyFill="1" applyBorder="1" applyAlignment="1" applyProtection="1">
      <alignment vertical="center" wrapText="1"/>
      <protection locked="0"/>
    </xf>
    <xf numFmtId="169" fontId="13" fillId="0" borderId="39" xfId="54" applyNumberFormat="1" applyFont="1" applyFill="1" applyBorder="1" applyAlignment="1" applyProtection="1">
      <alignment horizontal="right" indent="6"/>
      <protection/>
    </xf>
    <xf numFmtId="169" fontId="13" fillId="0" borderId="39" xfId="54" applyNumberFormat="1" applyFont="1" applyFill="1" applyBorder="1" applyAlignment="1" applyProtection="1">
      <alignment horizontal="right" vertical="center" wrapText="1" indent="6"/>
      <protection/>
    </xf>
    <xf numFmtId="49" fontId="13" fillId="0" borderId="53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39" xfId="54" applyFont="1" applyFill="1" applyBorder="1" applyAlignment="1" applyProtection="1">
      <alignment vertical="center" wrapText="1"/>
      <protection/>
    </xf>
    <xf numFmtId="172" fontId="9" fillId="0" borderId="49" xfId="54" applyNumberFormat="1" applyFont="1" applyFill="1" applyBorder="1" applyAlignment="1" applyProtection="1">
      <alignment vertical="center" wrapText="1"/>
      <protection/>
    </xf>
    <xf numFmtId="0" fontId="13" fillId="0" borderId="45" xfId="54" applyFont="1" applyFill="1" applyBorder="1">
      <alignment/>
      <protection/>
    </xf>
    <xf numFmtId="0" fontId="9" fillId="0" borderId="45" xfId="54" applyFont="1" applyFill="1" applyBorder="1">
      <alignment/>
      <protection/>
    </xf>
    <xf numFmtId="169" fontId="11" fillId="0" borderId="54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/>
      <protection/>
    </xf>
    <xf numFmtId="169" fontId="13" fillId="0" borderId="18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45" xfId="54" applyNumberFormat="1" applyFont="1" applyFill="1" applyBorder="1" applyAlignment="1" applyProtection="1">
      <alignment vertical="center" wrapText="1"/>
      <protection locked="0"/>
    </xf>
    <xf numFmtId="172" fontId="9" fillId="0" borderId="12" xfId="54" applyNumberFormat="1" applyFont="1" applyFill="1" applyBorder="1" applyAlignment="1" applyProtection="1">
      <alignment vertical="center" wrapText="1"/>
      <protection locked="0"/>
    </xf>
    <xf numFmtId="172" fontId="9" fillId="0" borderId="55" xfId="54" applyNumberFormat="1" applyFont="1" applyFill="1" applyBorder="1" applyAlignment="1" applyProtection="1">
      <alignment vertical="center" wrapText="1"/>
      <protection locked="0"/>
    </xf>
    <xf numFmtId="172" fontId="9" fillId="0" borderId="34" xfId="54" applyNumberFormat="1" applyFont="1" applyFill="1" applyBorder="1" applyAlignment="1" applyProtection="1">
      <alignment vertical="center" wrapText="1"/>
      <protection locked="0"/>
    </xf>
    <xf numFmtId="0" fontId="13" fillId="0" borderId="56" xfId="54" applyFont="1" applyFill="1" applyBorder="1">
      <alignment/>
      <protection/>
    </xf>
    <xf numFmtId="49" fontId="9" fillId="0" borderId="34" xfId="54" applyNumberFormat="1" applyFont="1" applyFill="1" applyBorder="1" applyAlignment="1" applyProtection="1">
      <alignment horizontal="left" vertical="center" wrapText="1" indent="1"/>
      <protection/>
    </xf>
    <xf numFmtId="172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42" xfId="54" applyNumberFormat="1" applyFont="1" applyFill="1" applyBorder="1" applyAlignment="1" applyProtection="1">
      <alignment horizontal="right" vertical="center" wrapText="1"/>
      <protection/>
    </xf>
    <xf numFmtId="169" fontId="9" fillId="0" borderId="24" xfId="54" applyNumberFormat="1" applyFont="1" applyFill="1" applyBorder="1" applyAlignment="1" applyProtection="1">
      <alignment horizontal="right" vertical="center" wrapText="1"/>
      <protection/>
    </xf>
    <xf numFmtId="16" fontId="13" fillId="0" borderId="11" xfId="54" applyNumberFormat="1" applyFont="1" applyFill="1" applyBorder="1" applyAlignment="1" applyProtection="1">
      <alignment horizontal="left" vertical="center" wrapText="1"/>
      <protection/>
    </xf>
    <xf numFmtId="0" fontId="13" fillId="0" borderId="44" xfId="54" applyFont="1" applyFill="1" applyBorder="1" applyAlignment="1" applyProtection="1">
      <alignment vertical="center" wrapText="1"/>
      <protection/>
    </xf>
    <xf numFmtId="172" fontId="9" fillId="0" borderId="57" xfId="54" applyNumberFormat="1" applyFont="1" applyFill="1" applyBorder="1" applyAlignment="1" applyProtection="1">
      <alignment vertical="center" wrapText="1"/>
      <protection/>
    </xf>
    <xf numFmtId="169" fontId="13" fillId="0" borderId="58" xfId="54" applyNumberFormat="1" applyFont="1" applyFill="1" applyBorder="1" applyAlignment="1" applyProtection="1">
      <alignment horizontal="right" vertical="center" wrapText="1"/>
      <protection/>
    </xf>
    <xf numFmtId="0" fontId="6" fillId="0" borderId="42" xfId="54" applyFont="1" applyFill="1" applyBorder="1" applyAlignment="1" applyProtection="1">
      <alignment horizontal="center" vertical="center" wrapText="1"/>
      <protection/>
    </xf>
    <xf numFmtId="0" fontId="7" fillId="0" borderId="42" xfId="54" applyFont="1" applyFill="1" applyBorder="1" applyAlignment="1" applyProtection="1">
      <alignment horizontal="center" vertical="center" wrapText="1"/>
      <protection/>
    </xf>
    <xf numFmtId="172" fontId="9" fillId="0" borderId="30" xfId="54" applyNumberFormat="1" applyFont="1" applyFill="1" applyBorder="1" applyAlignment="1" applyProtection="1">
      <alignment vertical="center" wrapText="1"/>
      <protection/>
    </xf>
    <xf numFmtId="169" fontId="9" fillId="0" borderId="52" xfId="54" applyNumberFormat="1" applyFont="1" applyFill="1" applyBorder="1" applyAlignment="1" applyProtection="1">
      <alignment horizontal="right" vertical="center" wrapText="1"/>
      <protection/>
    </xf>
    <xf numFmtId="172" fontId="9" fillId="0" borderId="42" xfId="54" applyNumberFormat="1" applyFont="1" applyFill="1" applyBorder="1" applyAlignment="1" applyProtection="1">
      <alignment horizontal="right" vertical="center" wrapText="1"/>
      <protection/>
    </xf>
    <xf numFmtId="172" fontId="9" fillId="0" borderId="59" xfId="54" applyNumberFormat="1" applyFont="1" applyFill="1" applyBorder="1" applyAlignment="1" applyProtection="1">
      <alignment vertical="center" wrapText="1"/>
      <protection locked="0"/>
    </xf>
    <xf numFmtId="169" fontId="4" fillId="0" borderId="0" xfId="54" applyNumberFormat="1" applyFont="1" applyFill="1" applyBorder="1" applyAlignment="1" applyProtection="1">
      <alignment horizontal="right" vertical="center"/>
      <protection/>
    </xf>
    <xf numFmtId="169" fontId="13" fillId="0" borderId="50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25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60" xfId="54" applyNumberFormat="1" applyFont="1" applyFill="1" applyBorder="1" applyAlignment="1" applyProtection="1">
      <alignment vertical="center" wrapText="1"/>
      <protection locked="0"/>
    </xf>
    <xf numFmtId="169" fontId="13" fillId="0" borderId="50" xfId="54" applyNumberFormat="1" applyFont="1" applyFill="1" applyBorder="1" applyAlignment="1" applyProtection="1">
      <alignment horizontal="right" vertical="center" wrapText="1" indent="2"/>
      <protection/>
    </xf>
    <xf numFmtId="0" fontId="7" fillId="0" borderId="11" xfId="54" applyFont="1" applyFill="1" applyBorder="1" applyAlignment="1">
      <alignment horizontal="center"/>
      <protection/>
    </xf>
    <xf numFmtId="0" fontId="10" fillId="0" borderId="24" xfId="54" applyFont="1" applyFill="1" applyBorder="1">
      <alignment/>
      <protection/>
    </xf>
    <xf numFmtId="0" fontId="10" fillId="0" borderId="27" xfId="54" applyFont="1" applyFill="1" applyBorder="1">
      <alignment/>
      <protection/>
    </xf>
    <xf numFmtId="0" fontId="10" fillId="0" borderId="26" xfId="54" applyFont="1" applyFill="1" applyBorder="1">
      <alignment/>
      <protection/>
    </xf>
    <xf numFmtId="0" fontId="10" fillId="0" borderId="50" xfId="54" applyFont="1" applyFill="1" applyBorder="1">
      <alignment/>
      <protection/>
    </xf>
    <xf numFmtId="0" fontId="10" fillId="0" borderId="40" xfId="54" applyFont="1" applyFill="1" applyBorder="1">
      <alignment/>
      <protection/>
    </xf>
    <xf numFmtId="0" fontId="10" fillId="0" borderId="57" xfId="54" applyFont="1" applyFill="1" applyBorder="1">
      <alignment/>
      <protection/>
    </xf>
    <xf numFmtId="0" fontId="12" fillId="0" borderId="27" xfId="54" applyFont="1" applyFill="1" applyBorder="1">
      <alignment/>
      <protection/>
    </xf>
    <xf numFmtId="0" fontId="12" fillId="0" borderId="40" xfId="54" applyFont="1" applyFill="1" applyBorder="1">
      <alignment/>
      <protection/>
    </xf>
    <xf numFmtId="0" fontId="7" fillId="0" borderId="12" xfId="54" applyFont="1" applyFill="1" applyBorder="1" applyAlignment="1">
      <alignment horizontal="center"/>
      <protection/>
    </xf>
    <xf numFmtId="169" fontId="13" fillId="0" borderId="26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50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46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27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61" xfId="54" applyFont="1" applyFill="1" applyBorder="1">
      <alignment/>
      <protection/>
    </xf>
    <xf numFmtId="0" fontId="13" fillId="0" borderId="62" xfId="54" applyFont="1" applyFill="1" applyBorder="1">
      <alignment/>
      <protection/>
    </xf>
    <xf numFmtId="0" fontId="13" fillId="0" borderId="63" xfId="54" applyFont="1" applyFill="1" applyBorder="1">
      <alignment/>
      <protection/>
    </xf>
    <xf numFmtId="0" fontId="13" fillId="0" borderId="20" xfId="54" applyFont="1" applyFill="1" applyBorder="1">
      <alignment/>
      <protection/>
    </xf>
    <xf numFmtId="0" fontId="13" fillId="0" borderId="17" xfId="54" applyFont="1" applyFill="1" applyBorder="1">
      <alignment/>
      <protection/>
    </xf>
    <xf numFmtId="0" fontId="13" fillId="0" borderId="44" xfId="54" applyFont="1" applyFill="1" applyBorder="1">
      <alignment/>
      <protection/>
    </xf>
    <xf numFmtId="0" fontId="13" fillId="0" borderId="64" xfId="54" applyFont="1" applyFill="1" applyBorder="1">
      <alignment/>
      <protection/>
    </xf>
    <xf numFmtId="0" fontId="13" fillId="0" borderId="39" xfId="54" applyFont="1" applyFill="1" applyBorder="1">
      <alignment/>
      <protection/>
    </xf>
    <xf numFmtId="169" fontId="13" fillId="0" borderId="28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60" xfId="54" applyNumberFormat="1" applyFont="1" applyFill="1" applyBorder="1" applyAlignment="1" applyProtection="1">
      <alignment horizontal="right" vertical="center" wrapText="1"/>
      <protection locked="0"/>
    </xf>
    <xf numFmtId="169" fontId="11" fillId="0" borderId="27" xfId="54" applyNumberFormat="1" applyFont="1" applyFill="1" applyBorder="1" applyAlignment="1" applyProtection="1">
      <alignment horizontal="right" vertical="center" wrapText="1"/>
      <protection locked="0"/>
    </xf>
    <xf numFmtId="169" fontId="11" fillId="0" borderId="25" xfId="54" applyNumberFormat="1" applyFont="1" applyFill="1" applyBorder="1" applyAlignment="1" applyProtection="1">
      <alignment horizontal="right" vertical="center" wrapText="1"/>
      <protection locked="0"/>
    </xf>
    <xf numFmtId="0" fontId="11" fillId="0" borderId="61" xfId="54" applyFont="1" applyFill="1" applyBorder="1">
      <alignment/>
      <protection/>
    </xf>
    <xf numFmtId="0" fontId="11" fillId="0" borderId="63" xfId="54" applyFont="1" applyFill="1" applyBorder="1">
      <alignment/>
      <protection/>
    </xf>
    <xf numFmtId="0" fontId="11" fillId="0" borderId="20" xfId="54" applyFont="1" applyFill="1" applyBorder="1">
      <alignment/>
      <protection/>
    </xf>
    <xf numFmtId="0" fontId="11" fillId="0" borderId="44" xfId="54" applyFont="1" applyFill="1" applyBorder="1">
      <alignment/>
      <protection/>
    </xf>
    <xf numFmtId="169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65" xfId="54" applyFont="1" applyFill="1" applyBorder="1">
      <alignment/>
      <protection/>
    </xf>
    <xf numFmtId="169" fontId="6" fillId="0" borderId="12" xfId="54" applyNumberFormat="1" applyFont="1" applyFill="1" applyBorder="1" applyAlignment="1" applyProtection="1">
      <alignment horizontal="center" vertical="center" wrapText="1"/>
      <protection/>
    </xf>
    <xf numFmtId="0" fontId="6" fillId="0" borderId="45" xfId="54" applyFont="1" applyFill="1" applyBorder="1" applyAlignment="1">
      <alignment horizontal="center"/>
      <protection/>
    </xf>
    <xf numFmtId="169" fontId="13" fillId="0" borderId="20" xfId="54" applyNumberFormat="1" applyFont="1" applyFill="1" applyBorder="1" applyAlignment="1" applyProtection="1">
      <alignment horizontal="right" vertical="center" wrapText="1" indent="1"/>
      <protection/>
    </xf>
    <xf numFmtId="0" fontId="13" fillId="0" borderId="44" xfId="54" applyFont="1" applyFill="1" applyBorder="1" applyAlignment="1" applyProtection="1">
      <alignment horizontal="left" vertical="center" wrapText="1"/>
      <protection/>
    </xf>
    <xf numFmtId="169" fontId="13" fillId="0" borderId="43" xfId="54" applyNumberFormat="1" applyFont="1" applyFill="1" applyBorder="1" applyAlignment="1" applyProtection="1">
      <alignment horizontal="right" vertical="center" wrapText="1"/>
      <protection/>
    </xf>
    <xf numFmtId="169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58" xfId="54" applyFont="1" applyFill="1" applyBorder="1">
      <alignment/>
      <protection/>
    </xf>
    <xf numFmtId="169" fontId="13" fillId="0" borderId="20" xfId="54" applyNumberFormat="1" applyFont="1" applyFill="1" applyBorder="1" applyAlignment="1" applyProtection="1">
      <alignment horizontal="right" vertical="center" wrapText="1"/>
      <protection/>
    </xf>
    <xf numFmtId="169" fontId="9" fillId="0" borderId="27" xfId="54" applyNumberFormat="1" applyFont="1" applyFill="1" applyBorder="1" applyAlignment="1" applyProtection="1">
      <alignment horizontal="right" vertical="center" wrapText="1"/>
      <protection/>
    </xf>
    <xf numFmtId="169" fontId="9" fillId="0" borderId="26" xfId="54" applyNumberFormat="1" applyFont="1" applyFill="1" applyBorder="1" applyAlignment="1" applyProtection="1">
      <alignment horizontal="right" vertical="center" wrapText="1"/>
      <protection/>
    </xf>
    <xf numFmtId="169" fontId="9" fillId="0" borderId="58" xfId="54" applyNumberFormat="1" applyFont="1" applyFill="1" applyBorder="1" applyAlignment="1" applyProtection="1">
      <alignment horizontal="right" vertical="center" wrapText="1"/>
      <protection/>
    </xf>
    <xf numFmtId="169" fontId="9" fillId="0" borderId="44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23" xfId="54" applyNumberFormat="1" applyFont="1" applyFill="1" applyBorder="1" applyAlignment="1" applyProtection="1">
      <alignment horizontal="right" vertical="center" wrapText="1"/>
      <protection/>
    </xf>
    <xf numFmtId="169" fontId="13" fillId="0" borderId="20" xfId="54" applyNumberFormat="1" applyFont="1" applyFill="1" applyBorder="1" applyAlignment="1" applyProtection="1">
      <alignment horizontal="right" vertical="center" wrapText="1"/>
      <protection/>
    </xf>
    <xf numFmtId="169" fontId="13" fillId="0" borderId="17" xfId="54" applyNumberFormat="1" applyFont="1" applyFill="1" applyBorder="1" applyAlignment="1" applyProtection="1">
      <alignment horizontal="right" vertical="center" wrapText="1"/>
      <protection/>
    </xf>
    <xf numFmtId="169" fontId="13" fillId="0" borderId="21" xfId="54" applyNumberFormat="1" applyFont="1" applyFill="1" applyBorder="1" applyAlignment="1" applyProtection="1">
      <alignment horizontal="right" vertical="center" wrapText="1"/>
      <protection/>
    </xf>
    <xf numFmtId="169" fontId="13" fillId="0" borderId="44" xfId="54" applyNumberFormat="1" applyFont="1" applyFill="1" applyBorder="1" applyAlignment="1" applyProtection="1">
      <alignment horizontal="right" vertical="center" wrapText="1"/>
      <protection/>
    </xf>
    <xf numFmtId="169" fontId="13" fillId="0" borderId="17" xfId="54" applyNumberFormat="1" applyFont="1" applyFill="1" applyBorder="1" applyAlignment="1" applyProtection="1">
      <alignment horizontal="right" vertical="center" wrapText="1"/>
      <protection/>
    </xf>
    <xf numFmtId="169" fontId="13" fillId="0" borderId="10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42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44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57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12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12" xfId="54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>
      <alignment horizontal="left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169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24" xfId="54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/>
    </xf>
    <xf numFmtId="0" fontId="0" fillId="0" borderId="52" xfId="0" applyBorder="1" applyAlignment="1">
      <alignment/>
    </xf>
    <xf numFmtId="169" fontId="6" fillId="0" borderId="24" xfId="54" applyNumberFormat="1" applyFont="1" applyFill="1" applyBorder="1" applyAlignment="1" applyProtection="1">
      <alignment horizontal="center" vertical="center" wrapText="1"/>
      <protection/>
    </xf>
    <xf numFmtId="169" fontId="6" fillId="0" borderId="42" xfId="54" applyNumberFormat="1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6" fillId="0" borderId="42" xfId="54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17" fillId="0" borderId="14" xfId="54" applyFont="1" applyFill="1" applyBorder="1" applyAlignment="1" applyProtection="1">
      <alignment horizontal="left" vertical="center" wrapText="1"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7"/>
  <sheetViews>
    <sheetView tabSelected="1" zoomScalePageLayoutView="0" workbookViewId="0" topLeftCell="A94">
      <selection activeCell="A67" sqref="A67:L67"/>
    </sheetView>
  </sheetViews>
  <sheetFormatPr defaultColWidth="9.140625" defaultRowHeight="15"/>
  <cols>
    <col min="1" max="1" width="8.8515625" style="93" customWidth="1"/>
    <col min="2" max="2" width="59.421875" style="49" customWidth="1"/>
    <col min="3" max="3" width="20.8515625" style="1" customWidth="1"/>
    <col min="4" max="5" width="16.00390625" style="1" customWidth="1"/>
    <col min="6" max="6" width="15.421875" style="77" customWidth="1"/>
    <col min="7" max="8" width="16.140625" style="77" customWidth="1"/>
    <col min="9" max="9" width="15.7109375" style="77" customWidth="1"/>
    <col min="10" max="10" width="16.28125" style="77" customWidth="1"/>
    <col min="11" max="11" width="15.28125" style="77" customWidth="1"/>
    <col min="12" max="12" width="11.8515625" style="77" customWidth="1"/>
    <col min="13" max="14" width="10.00390625" style="1" customWidth="1"/>
    <col min="15" max="16384" width="9.140625" style="1" customWidth="1"/>
  </cols>
  <sheetData>
    <row r="1" spans="1:16" ht="15.75">
      <c r="A1" s="306" t="s">
        <v>196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2:16" ht="15.75"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</row>
    <row r="3" spans="2:16" ht="15.75">
      <c r="B3" s="128" t="s">
        <v>195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2:16" ht="15.75">
      <c r="B4" s="128" t="s">
        <v>194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2:16" ht="15.75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1:12" ht="15.75" customHeight="1">
      <c r="A6" s="94" t="s">
        <v>0</v>
      </c>
      <c r="B6" s="35"/>
      <c r="C6" s="2"/>
      <c r="D6" s="2"/>
      <c r="E6" s="2"/>
      <c r="F6" s="57"/>
      <c r="G6" s="57"/>
      <c r="H6" s="57"/>
      <c r="I6" s="57"/>
      <c r="J6" s="57"/>
      <c r="K6" s="57"/>
      <c r="L6" s="50" t="s">
        <v>1</v>
      </c>
    </row>
    <row r="7" spans="1:12" ht="15.75" customHeight="1" thickBot="1">
      <c r="A7" s="307"/>
      <c r="B7" s="307"/>
      <c r="C7" s="3"/>
      <c r="D7" s="3"/>
      <c r="E7" s="3"/>
      <c r="F7" s="58"/>
      <c r="G7" s="58"/>
      <c r="H7" s="58"/>
      <c r="I7" s="243"/>
      <c r="J7" s="243"/>
      <c r="K7" s="243"/>
      <c r="L7" s="157" t="s">
        <v>192</v>
      </c>
    </row>
    <row r="8" spans="1:14" ht="37.5" customHeight="1" thickBot="1">
      <c r="A8" s="95"/>
      <c r="B8" s="4" t="s">
        <v>2</v>
      </c>
      <c r="C8" s="309" t="s">
        <v>141</v>
      </c>
      <c r="D8" s="310"/>
      <c r="E8" s="311"/>
      <c r="F8" s="312" t="s">
        <v>67</v>
      </c>
      <c r="G8" s="313"/>
      <c r="H8" s="314"/>
      <c r="I8" s="312" t="s">
        <v>68</v>
      </c>
      <c r="J8" s="313"/>
      <c r="K8" s="314"/>
      <c r="L8" s="312" t="s">
        <v>139</v>
      </c>
      <c r="M8" s="313"/>
      <c r="N8" s="315"/>
    </row>
    <row r="9" spans="1:14" ht="22.5" customHeight="1" thickBot="1">
      <c r="A9" s="95"/>
      <c r="B9" s="4"/>
      <c r="C9" s="5" t="s">
        <v>147</v>
      </c>
      <c r="D9" s="163" t="s">
        <v>148</v>
      </c>
      <c r="E9" s="237" t="s">
        <v>180</v>
      </c>
      <c r="F9" s="161" t="s">
        <v>147</v>
      </c>
      <c r="G9" s="51" t="s">
        <v>148</v>
      </c>
      <c r="H9" s="51" t="s">
        <v>180</v>
      </c>
      <c r="I9" s="51" t="s">
        <v>147</v>
      </c>
      <c r="J9" s="51" t="s">
        <v>148</v>
      </c>
      <c r="K9" s="161" t="s">
        <v>180</v>
      </c>
      <c r="L9" s="182" t="s">
        <v>147</v>
      </c>
      <c r="M9" s="183" t="s">
        <v>148</v>
      </c>
      <c r="N9" s="183" t="s">
        <v>180</v>
      </c>
    </row>
    <row r="10" spans="1:14" s="8" customFormat="1" ht="12" customHeight="1" thickBot="1">
      <c r="A10" s="96"/>
      <c r="B10" s="6" t="s">
        <v>3</v>
      </c>
      <c r="C10" s="7" t="s">
        <v>4</v>
      </c>
      <c r="D10" s="164" t="s">
        <v>149</v>
      </c>
      <c r="E10" s="238" t="s">
        <v>150</v>
      </c>
      <c r="F10" s="162" t="s">
        <v>181</v>
      </c>
      <c r="G10" s="52" t="s">
        <v>151</v>
      </c>
      <c r="H10" s="52" t="s">
        <v>152</v>
      </c>
      <c r="I10" s="52" t="s">
        <v>153</v>
      </c>
      <c r="J10" s="52" t="s">
        <v>154</v>
      </c>
      <c r="K10" s="52" t="s">
        <v>182</v>
      </c>
      <c r="L10" s="184" t="s">
        <v>183</v>
      </c>
      <c r="M10" s="249" t="s">
        <v>184</v>
      </c>
      <c r="N10" s="258" t="s">
        <v>185</v>
      </c>
    </row>
    <row r="11" spans="1:14" s="10" customFormat="1" ht="29.25" thickBot="1">
      <c r="A11" s="89" t="s">
        <v>5</v>
      </c>
      <c r="B11" s="36" t="s">
        <v>142</v>
      </c>
      <c r="C11" s="9">
        <f>SUM(C12:C14)</f>
        <v>42382000</v>
      </c>
      <c r="D11" s="165">
        <f aca="true" t="shared" si="0" ref="D11:D26">SUM(G11+J11)</f>
        <v>40574000</v>
      </c>
      <c r="E11" s="165">
        <f aca="true" t="shared" si="1" ref="E11:E55">H11+K11+N11</f>
        <v>37918865</v>
      </c>
      <c r="F11" s="166">
        <f>SUM(F12:F14)</f>
        <v>42382000</v>
      </c>
      <c r="G11" s="166">
        <f>SUM(G12:G14)</f>
        <v>40574000</v>
      </c>
      <c r="H11" s="240">
        <f>SUM(H12:H14)</f>
        <v>37918865</v>
      </c>
      <c r="I11" s="80">
        <f>SUM(I12:I14)</f>
        <v>0</v>
      </c>
      <c r="J11" s="153"/>
      <c r="K11" s="153"/>
      <c r="L11" s="80">
        <f>SUM(L12:L14)</f>
        <v>0</v>
      </c>
      <c r="M11" s="250"/>
      <c r="N11" s="197"/>
    </row>
    <row r="12" spans="1:14" s="10" customFormat="1" ht="15" customHeight="1" thickBot="1">
      <c r="A12" s="88" t="s">
        <v>72</v>
      </c>
      <c r="B12" s="38" t="s">
        <v>69</v>
      </c>
      <c r="C12" s="11">
        <v>455000</v>
      </c>
      <c r="D12" s="165">
        <f t="shared" si="0"/>
        <v>455000</v>
      </c>
      <c r="E12" s="165">
        <f t="shared" si="1"/>
        <v>676223</v>
      </c>
      <c r="F12" s="167">
        <v>455000</v>
      </c>
      <c r="G12" s="69">
        <v>455000</v>
      </c>
      <c r="H12" s="69">
        <v>676223</v>
      </c>
      <c r="I12" s="60"/>
      <c r="J12" s="60"/>
      <c r="K12" s="60"/>
      <c r="L12" s="195"/>
      <c r="M12" s="251"/>
      <c r="N12" s="254"/>
    </row>
    <row r="13" spans="1:14" s="10" customFormat="1" ht="15" customHeight="1" thickBot="1">
      <c r="A13" s="87" t="s">
        <v>73</v>
      </c>
      <c r="B13" s="84" t="s">
        <v>109</v>
      </c>
      <c r="C13" s="104">
        <v>41927000</v>
      </c>
      <c r="D13" s="165">
        <f t="shared" si="0"/>
        <v>39867000</v>
      </c>
      <c r="E13" s="165">
        <f t="shared" si="1"/>
        <v>36990307</v>
      </c>
      <c r="F13" s="168">
        <v>41927000</v>
      </c>
      <c r="G13" s="135">
        <v>39867000</v>
      </c>
      <c r="H13" s="135">
        <v>36990307</v>
      </c>
      <c r="I13" s="85"/>
      <c r="J13" s="154"/>
      <c r="K13" s="154"/>
      <c r="L13" s="158"/>
      <c r="M13" s="252"/>
      <c r="N13" s="185"/>
    </row>
    <row r="14" spans="1:14" s="10" customFormat="1" ht="15" customHeight="1" thickBot="1">
      <c r="A14" s="88" t="s">
        <v>74</v>
      </c>
      <c r="B14" s="38" t="s">
        <v>70</v>
      </c>
      <c r="C14" s="11"/>
      <c r="D14" s="165">
        <f t="shared" si="0"/>
        <v>252000</v>
      </c>
      <c r="E14" s="165">
        <f t="shared" si="1"/>
        <v>252335</v>
      </c>
      <c r="F14" s="167"/>
      <c r="G14" s="69">
        <v>252000</v>
      </c>
      <c r="H14" s="69">
        <v>252335</v>
      </c>
      <c r="I14" s="60"/>
      <c r="J14" s="60"/>
      <c r="K14" s="60"/>
      <c r="L14" s="198"/>
      <c r="M14" s="253"/>
      <c r="N14" s="255"/>
    </row>
    <row r="15" spans="1:14" s="10" customFormat="1" ht="15" customHeight="1" thickBot="1">
      <c r="A15" s="89" t="s">
        <v>6</v>
      </c>
      <c r="B15" s="82" t="s">
        <v>110</v>
      </c>
      <c r="C15" s="9">
        <f>SUM(C16:C18)</f>
        <v>33939000</v>
      </c>
      <c r="D15" s="165">
        <f t="shared" si="0"/>
        <v>36372000</v>
      </c>
      <c r="E15" s="165">
        <f t="shared" si="1"/>
        <v>36253444</v>
      </c>
      <c r="F15" s="166">
        <f>SUM(F16:F18)</f>
        <v>33939000</v>
      </c>
      <c r="G15" s="166">
        <f>SUM(G16:G18)</f>
        <v>36372000</v>
      </c>
      <c r="H15" s="240">
        <f>H16+H17+H18</f>
        <v>36253444</v>
      </c>
      <c r="I15" s="83"/>
      <c r="J15" s="155"/>
      <c r="K15" s="155"/>
      <c r="L15" s="196"/>
      <c r="M15" s="197"/>
      <c r="N15" s="197"/>
    </row>
    <row r="16" spans="1:14" s="10" customFormat="1" ht="15" customHeight="1" thickBot="1">
      <c r="A16" s="88" t="s">
        <v>7</v>
      </c>
      <c r="B16" s="38" t="s">
        <v>69</v>
      </c>
      <c r="C16" s="11">
        <v>105000</v>
      </c>
      <c r="D16" s="165">
        <f t="shared" si="0"/>
        <v>105000</v>
      </c>
      <c r="E16" s="165">
        <f t="shared" si="1"/>
        <v>139179</v>
      </c>
      <c r="F16" s="167">
        <v>105000</v>
      </c>
      <c r="G16" s="69">
        <v>105000</v>
      </c>
      <c r="H16" s="69">
        <v>139179</v>
      </c>
      <c r="I16" s="60"/>
      <c r="J16" s="60"/>
      <c r="K16" s="60"/>
      <c r="L16" s="195"/>
      <c r="M16" s="251"/>
      <c r="N16" s="254"/>
    </row>
    <row r="17" spans="1:14" s="10" customFormat="1" ht="15" customHeight="1" thickBot="1">
      <c r="A17" s="87" t="s">
        <v>13</v>
      </c>
      <c r="B17" s="84" t="s">
        <v>111</v>
      </c>
      <c r="C17" s="104">
        <v>33434000</v>
      </c>
      <c r="D17" s="165">
        <f t="shared" si="0"/>
        <v>35833000</v>
      </c>
      <c r="E17" s="165">
        <f t="shared" si="1"/>
        <v>35680602</v>
      </c>
      <c r="F17" s="168">
        <v>33434000</v>
      </c>
      <c r="G17" s="135">
        <v>35833000</v>
      </c>
      <c r="H17" s="135">
        <v>35680602</v>
      </c>
      <c r="I17" s="85"/>
      <c r="J17" s="154"/>
      <c r="K17" s="154"/>
      <c r="L17" s="158"/>
      <c r="M17" s="252"/>
      <c r="N17" s="185"/>
    </row>
    <row r="18" spans="1:14" s="10" customFormat="1" ht="15" customHeight="1" thickBot="1">
      <c r="A18" s="88" t="s">
        <v>14</v>
      </c>
      <c r="B18" s="38" t="s">
        <v>70</v>
      </c>
      <c r="C18" s="11">
        <v>400000</v>
      </c>
      <c r="D18" s="165">
        <f t="shared" si="0"/>
        <v>434000</v>
      </c>
      <c r="E18" s="165">
        <f t="shared" si="1"/>
        <v>433663</v>
      </c>
      <c r="F18" s="167">
        <v>400000</v>
      </c>
      <c r="G18" s="297">
        <v>434000</v>
      </c>
      <c r="H18" s="297">
        <v>433663</v>
      </c>
      <c r="I18" s="60"/>
      <c r="J18" s="60"/>
      <c r="K18" s="60"/>
      <c r="L18" s="198"/>
      <c r="M18" s="253"/>
      <c r="N18" s="255"/>
    </row>
    <row r="19" spans="1:14" s="10" customFormat="1" ht="15" customHeight="1" thickBot="1">
      <c r="A19" s="89" t="s">
        <v>75</v>
      </c>
      <c r="B19" s="82" t="s">
        <v>71</v>
      </c>
      <c r="C19" s="9">
        <f>SUM(C20:C25)</f>
        <v>17019000</v>
      </c>
      <c r="D19" s="165">
        <f t="shared" si="0"/>
        <v>19835000</v>
      </c>
      <c r="E19" s="165">
        <f>H19+K19+N19</f>
        <v>24338188</v>
      </c>
      <c r="F19" s="166">
        <f>SUM(F20:F25)</f>
        <v>12776000</v>
      </c>
      <c r="G19" s="166">
        <f>SUM(G20:G26)</f>
        <v>14118000</v>
      </c>
      <c r="H19" s="166">
        <f>SUM(H20:H27)</f>
        <v>15693789</v>
      </c>
      <c r="I19" s="137">
        <f>SUM(I20:I24)</f>
        <v>4243000</v>
      </c>
      <c r="J19" s="137">
        <f>SUM(J20:J24)</f>
        <v>5717000</v>
      </c>
      <c r="K19" s="137">
        <f>SUM(K20:K24)</f>
        <v>8644399</v>
      </c>
      <c r="L19" s="80">
        <f>SUM(L20:L24)</f>
        <v>0</v>
      </c>
      <c r="M19" s="197"/>
      <c r="N19" s="197"/>
    </row>
    <row r="20" spans="1:14" s="10" customFormat="1" ht="15" customHeight="1" thickBot="1">
      <c r="A20" s="88" t="s">
        <v>76</v>
      </c>
      <c r="B20" s="40" t="s">
        <v>16</v>
      </c>
      <c r="C20" s="78">
        <v>3663000</v>
      </c>
      <c r="D20" s="165">
        <f t="shared" si="0"/>
        <v>5359000</v>
      </c>
      <c r="E20" s="165">
        <f t="shared" si="1"/>
        <v>5798879</v>
      </c>
      <c r="F20" s="169">
        <v>200000</v>
      </c>
      <c r="G20" s="294">
        <v>641000</v>
      </c>
      <c r="H20" s="294">
        <v>738769</v>
      </c>
      <c r="I20" s="74">
        <v>3463000</v>
      </c>
      <c r="J20" s="74">
        <v>4718000</v>
      </c>
      <c r="K20" s="222">
        <v>5060110</v>
      </c>
      <c r="L20" s="195"/>
      <c r="M20" s="251"/>
      <c r="N20" s="254"/>
    </row>
    <row r="21" spans="1:14" s="10" customFormat="1" ht="15" customHeight="1" thickBot="1">
      <c r="A21" s="87" t="s">
        <v>77</v>
      </c>
      <c r="B21" s="37" t="s">
        <v>112</v>
      </c>
      <c r="C21" s="9">
        <v>600000</v>
      </c>
      <c r="D21" s="165">
        <f t="shared" si="0"/>
        <v>600000</v>
      </c>
      <c r="E21" s="165">
        <f t="shared" si="1"/>
        <v>3342289</v>
      </c>
      <c r="F21" s="168"/>
      <c r="G21" s="295"/>
      <c r="H21" s="295"/>
      <c r="I21" s="115">
        <v>600000</v>
      </c>
      <c r="J21" s="115">
        <v>600000</v>
      </c>
      <c r="K21" s="115">
        <v>3342289</v>
      </c>
      <c r="L21" s="158"/>
      <c r="M21" s="252"/>
      <c r="N21" s="185"/>
    </row>
    <row r="22" spans="1:14" s="10" customFormat="1" ht="15" customHeight="1" thickBot="1">
      <c r="A22" s="87" t="s">
        <v>78</v>
      </c>
      <c r="B22" s="37" t="s">
        <v>113</v>
      </c>
      <c r="C22" s="9">
        <v>4731000</v>
      </c>
      <c r="D22" s="165">
        <f t="shared" si="0"/>
        <v>4731000</v>
      </c>
      <c r="E22" s="165">
        <f t="shared" si="1"/>
        <v>4730884</v>
      </c>
      <c r="F22" s="168">
        <v>4731000</v>
      </c>
      <c r="G22" s="295">
        <v>4731000</v>
      </c>
      <c r="H22" s="295">
        <v>4730884</v>
      </c>
      <c r="I22" s="115"/>
      <c r="J22" s="115"/>
      <c r="K22" s="115"/>
      <c r="L22" s="158"/>
      <c r="M22" s="252"/>
      <c r="N22" s="185"/>
    </row>
    <row r="23" spans="1:14" s="10" customFormat="1" ht="15" customHeight="1" thickBot="1">
      <c r="A23" s="87" t="s">
        <v>79</v>
      </c>
      <c r="B23" s="39" t="s">
        <v>114</v>
      </c>
      <c r="C23" s="9">
        <v>4808000</v>
      </c>
      <c r="D23" s="165">
        <f t="shared" si="0"/>
        <v>5128000</v>
      </c>
      <c r="E23" s="165">
        <f t="shared" si="1"/>
        <v>4547691</v>
      </c>
      <c r="F23" s="168">
        <v>4808000</v>
      </c>
      <c r="G23" s="295">
        <v>5128000</v>
      </c>
      <c r="H23" s="295">
        <v>4547691</v>
      </c>
      <c r="I23" s="115"/>
      <c r="J23" s="115"/>
      <c r="K23" s="115"/>
      <c r="L23" s="158"/>
      <c r="M23" s="252"/>
      <c r="N23" s="185"/>
    </row>
    <row r="24" spans="1:14" s="10" customFormat="1" ht="15" customHeight="1" thickBot="1">
      <c r="A24" s="87" t="s">
        <v>80</v>
      </c>
      <c r="B24" s="37" t="s">
        <v>17</v>
      </c>
      <c r="C24" s="9">
        <v>2717000</v>
      </c>
      <c r="D24" s="165">
        <f t="shared" si="0"/>
        <v>3022000</v>
      </c>
      <c r="E24" s="165">
        <f t="shared" si="1"/>
        <v>4274370</v>
      </c>
      <c r="F24" s="168">
        <v>2537000</v>
      </c>
      <c r="G24" s="295">
        <v>2623000</v>
      </c>
      <c r="H24" s="295">
        <v>4032370</v>
      </c>
      <c r="I24" s="115">
        <v>180000</v>
      </c>
      <c r="J24" s="115">
        <v>399000</v>
      </c>
      <c r="K24" s="115">
        <v>242000</v>
      </c>
      <c r="L24" s="158"/>
      <c r="M24" s="252"/>
      <c r="N24" s="185"/>
    </row>
    <row r="25" spans="1:14" s="10" customFormat="1" ht="15" customHeight="1" thickBot="1">
      <c r="A25" s="87" t="s">
        <v>171</v>
      </c>
      <c r="B25" s="37" t="s">
        <v>116</v>
      </c>
      <c r="C25" s="81">
        <v>500000</v>
      </c>
      <c r="D25" s="165">
        <f t="shared" si="0"/>
        <v>505000</v>
      </c>
      <c r="E25" s="165">
        <f t="shared" si="1"/>
        <v>1140438</v>
      </c>
      <c r="F25" s="167">
        <v>500000</v>
      </c>
      <c r="G25" s="296">
        <v>505000</v>
      </c>
      <c r="H25" s="296">
        <v>1140438</v>
      </c>
      <c r="I25" s="112"/>
      <c r="J25" s="112"/>
      <c r="K25" s="112"/>
      <c r="L25" s="198"/>
      <c r="M25" s="253"/>
      <c r="N25" s="199"/>
    </row>
    <row r="26" spans="1:14" s="10" customFormat="1" ht="15" customHeight="1" thickBot="1">
      <c r="A26" s="87" t="s">
        <v>115</v>
      </c>
      <c r="B26" s="37" t="s">
        <v>155</v>
      </c>
      <c r="C26" s="81"/>
      <c r="D26" s="165">
        <f t="shared" si="0"/>
        <v>490000</v>
      </c>
      <c r="E26" s="165">
        <f t="shared" si="1"/>
        <v>490074</v>
      </c>
      <c r="F26" s="168"/>
      <c r="G26" s="295">
        <v>490000</v>
      </c>
      <c r="H26" s="295">
        <v>490074</v>
      </c>
      <c r="I26" s="115"/>
      <c r="J26" s="115"/>
      <c r="K26" s="115"/>
      <c r="L26" s="158"/>
      <c r="M26" s="252"/>
      <c r="N26" s="185"/>
    </row>
    <row r="27" spans="1:14" s="10" customFormat="1" ht="15" customHeight="1" thickBot="1">
      <c r="A27" s="141" t="s">
        <v>188</v>
      </c>
      <c r="B27" s="284" t="s">
        <v>189</v>
      </c>
      <c r="C27" s="81"/>
      <c r="D27" s="165"/>
      <c r="E27" s="165">
        <v>14</v>
      </c>
      <c r="F27" s="285"/>
      <c r="G27" s="297"/>
      <c r="H27" s="297">
        <v>13563</v>
      </c>
      <c r="I27" s="236"/>
      <c r="J27" s="236"/>
      <c r="K27" s="236"/>
      <c r="L27" s="286"/>
      <c r="M27" s="287"/>
      <c r="N27" s="255"/>
    </row>
    <row r="28" spans="1:14" s="10" customFormat="1" ht="15" customHeight="1" thickBot="1">
      <c r="A28" s="89" t="s">
        <v>81</v>
      </c>
      <c r="B28" s="36" t="s">
        <v>100</v>
      </c>
      <c r="C28" s="9">
        <f>SUM(C34+C35+C29)</f>
        <v>38500000</v>
      </c>
      <c r="D28" s="165">
        <f aca="true" t="shared" si="2" ref="D28:D54">SUM(G28+J28)</f>
        <v>38608000</v>
      </c>
      <c r="E28" s="165">
        <f t="shared" si="1"/>
        <v>46626760</v>
      </c>
      <c r="F28" s="170">
        <v>38400000</v>
      </c>
      <c r="G28" s="170">
        <f>SUM(G35+G34+G33+G31+G30+G36)</f>
        <v>38508000</v>
      </c>
      <c r="H28" s="170">
        <f>SUM(H35+H34+H33+H31+H30+H36)</f>
        <v>46504560</v>
      </c>
      <c r="I28" s="79">
        <f>SUM(I32)</f>
        <v>100000</v>
      </c>
      <c r="J28" s="79">
        <f>SUM(J32)</f>
        <v>100000</v>
      </c>
      <c r="K28" s="79">
        <f>SUM(K32)</f>
        <v>122200</v>
      </c>
      <c r="L28" s="79">
        <f>SUM(L29:L35)</f>
        <v>0</v>
      </c>
      <c r="M28" s="197"/>
      <c r="N28" s="197"/>
    </row>
    <row r="29" spans="1:14" s="12" customFormat="1" ht="15" customHeight="1" thickBot="1">
      <c r="A29" s="97" t="s">
        <v>82</v>
      </c>
      <c r="B29" s="41" t="s">
        <v>8</v>
      </c>
      <c r="C29" s="78">
        <f>SUM(C30:C33)</f>
        <v>32000000</v>
      </c>
      <c r="D29" s="165">
        <f t="shared" si="2"/>
        <v>32500000</v>
      </c>
      <c r="E29" s="165">
        <f t="shared" si="1"/>
        <v>41174109</v>
      </c>
      <c r="F29" s="171">
        <v>32400000</v>
      </c>
      <c r="G29" s="171">
        <f>SUM(G30:G34)</f>
        <v>32400000</v>
      </c>
      <c r="H29" s="171">
        <f>SUM(H30:H34)</f>
        <v>41051909</v>
      </c>
      <c r="I29" s="86">
        <f>SUM(I30:I33)</f>
        <v>100000</v>
      </c>
      <c r="J29" s="86">
        <f>SUM(J30:J33)</f>
        <v>100000</v>
      </c>
      <c r="K29" s="86">
        <f>SUM(K30:K33)</f>
        <v>122200</v>
      </c>
      <c r="L29" s="201">
        <f>SUM(L30:L33)</f>
        <v>0</v>
      </c>
      <c r="M29" s="256"/>
      <c r="N29" s="257"/>
    </row>
    <row r="30" spans="1:14" s="10" customFormat="1" ht="15" customHeight="1" thickBot="1">
      <c r="A30" s="87" t="s">
        <v>83</v>
      </c>
      <c r="B30" s="37" t="s">
        <v>9</v>
      </c>
      <c r="C30" s="9">
        <v>3300000</v>
      </c>
      <c r="D30" s="165">
        <f t="shared" si="2"/>
        <v>3300000</v>
      </c>
      <c r="E30" s="165">
        <f t="shared" si="1"/>
        <v>3659489</v>
      </c>
      <c r="F30" s="172">
        <v>3300000</v>
      </c>
      <c r="G30" s="298">
        <v>3300000</v>
      </c>
      <c r="H30" s="298">
        <v>3659489</v>
      </c>
      <c r="I30" s="138"/>
      <c r="J30" s="138"/>
      <c r="K30" s="138"/>
      <c r="L30" s="159"/>
      <c r="M30" s="252"/>
      <c r="N30" s="185"/>
    </row>
    <row r="31" spans="1:14" s="10" customFormat="1" ht="15" customHeight="1" thickBot="1">
      <c r="A31" s="87" t="s">
        <v>84</v>
      </c>
      <c r="B31" s="37" t="s">
        <v>10</v>
      </c>
      <c r="C31" s="9">
        <v>4600000</v>
      </c>
      <c r="D31" s="165">
        <f t="shared" si="2"/>
        <v>4600000</v>
      </c>
      <c r="E31" s="165">
        <f t="shared" si="1"/>
        <v>4693793</v>
      </c>
      <c r="F31" s="172">
        <v>4600000</v>
      </c>
      <c r="G31" s="298">
        <v>4600000</v>
      </c>
      <c r="H31" s="298">
        <v>4693793</v>
      </c>
      <c r="I31" s="138"/>
      <c r="J31" s="138"/>
      <c r="K31" s="138"/>
      <c r="L31" s="159"/>
      <c r="M31" s="252"/>
      <c r="N31" s="185"/>
    </row>
    <row r="32" spans="1:14" s="10" customFormat="1" ht="15" customHeight="1" thickBot="1">
      <c r="A32" s="87" t="s">
        <v>85</v>
      </c>
      <c r="B32" s="37" t="s">
        <v>11</v>
      </c>
      <c r="C32" s="9">
        <v>100000</v>
      </c>
      <c r="D32" s="165">
        <f t="shared" si="2"/>
        <v>100000</v>
      </c>
      <c r="E32" s="165">
        <f t="shared" si="1"/>
        <v>122200</v>
      </c>
      <c r="F32" s="172"/>
      <c r="G32" s="298"/>
      <c r="H32" s="298"/>
      <c r="I32" s="138">
        <v>100000</v>
      </c>
      <c r="J32" s="138">
        <v>100000</v>
      </c>
      <c r="K32" s="138">
        <v>122200</v>
      </c>
      <c r="L32" s="159"/>
      <c r="M32" s="252"/>
      <c r="N32" s="185"/>
    </row>
    <row r="33" spans="1:14" s="10" customFormat="1" ht="15" customHeight="1" thickBot="1">
      <c r="A33" s="87" t="s">
        <v>86</v>
      </c>
      <c r="B33" s="37" t="s">
        <v>12</v>
      </c>
      <c r="C33" s="9">
        <v>24000000</v>
      </c>
      <c r="D33" s="165">
        <f t="shared" si="2"/>
        <v>24000000</v>
      </c>
      <c r="E33" s="165">
        <f t="shared" si="1"/>
        <v>32542003</v>
      </c>
      <c r="F33" s="172">
        <v>24000000</v>
      </c>
      <c r="G33" s="298">
        <v>24000000</v>
      </c>
      <c r="H33" s="298">
        <v>32542003</v>
      </c>
      <c r="I33" s="61"/>
      <c r="J33" s="61"/>
      <c r="K33" s="61"/>
      <c r="L33" s="159"/>
      <c r="M33" s="252"/>
      <c r="N33" s="185"/>
    </row>
    <row r="34" spans="1:14" s="10" customFormat="1" ht="15" customHeight="1" thickBot="1">
      <c r="A34" s="87" t="s">
        <v>87</v>
      </c>
      <c r="B34" s="37" t="s">
        <v>117</v>
      </c>
      <c r="C34" s="9">
        <v>500000</v>
      </c>
      <c r="D34" s="165">
        <f t="shared" si="2"/>
        <v>500000</v>
      </c>
      <c r="E34" s="165">
        <f t="shared" si="1"/>
        <v>156624</v>
      </c>
      <c r="F34" s="172">
        <v>500000</v>
      </c>
      <c r="G34" s="298">
        <v>500000</v>
      </c>
      <c r="H34" s="298">
        <v>156624</v>
      </c>
      <c r="I34" s="61"/>
      <c r="J34" s="61"/>
      <c r="K34" s="244"/>
      <c r="L34" s="202"/>
      <c r="M34" s="253"/>
      <c r="N34" s="255"/>
    </row>
    <row r="35" spans="1:14" s="10" customFormat="1" ht="15" customHeight="1" thickBot="1">
      <c r="A35" s="89" t="s">
        <v>88</v>
      </c>
      <c r="B35" s="129" t="s">
        <v>118</v>
      </c>
      <c r="C35" s="9">
        <v>6000000</v>
      </c>
      <c r="D35" s="165">
        <f t="shared" si="2"/>
        <v>6000000</v>
      </c>
      <c r="E35" s="165">
        <f t="shared" si="1"/>
        <v>5335986</v>
      </c>
      <c r="F35" s="173">
        <v>6000000</v>
      </c>
      <c r="G35" s="210">
        <v>6000000</v>
      </c>
      <c r="H35" s="210">
        <v>5335986</v>
      </c>
      <c r="I35" s="59"/>
      <c r="J35" s="59"/>
      <c r="K35" s="59"/>
      <c r="L35" s="203"/>
      <c r="M35" s="197"/>
      <c r="N35" s="197"/>
    </row>
    <row r="36" spans="1:14" s="10" customFormat="1" ht="15" customHeight="1" thickBot="1">
      <c r="A36" s="89" t="s">
        <v>159</v>
      </c>
      <c r="B36" s="233" t="s">
        <v>160</v>
      </c>
      <c r="C36" s="9"/>
      <c r="D36" s="165">
        <f t="shared" si="2"/>
        <v>108000</v>
      </c>
      <c r="E36" s="165">
        <f t="shared" si="1"/>
        <v>116665</v>
      </c>
      <c r="F36" s="173"/>
      <c r="G36" s="210">
        <v>108000</v>
      </c>
      <c r="H36" s="210">
        <v>116665</v>
      </c>
      <c r="I36" s="59"/>
      <c r="J36" s="59"/>
      <c r="K36" s="59"/>
      <c r="L36" s="203"/>
      <c r="M36" s="250"/>
      <c r="N36" s="197"/>
    </row>
    <row r="37" spans="1:14" s="10" customFormat="1" ht="24" customHeight="1" thickBot="1">
      <c r="A37" s="89" t="s">
        <v>19</v>
      </c>
      <c r="B37" s="36" t="s">
        <v>119</v>
      </c>
      <c r="C37" s="9">
        <v>103485000</v>
      </c>
      <c r="D37" s="165">
        <f t="shared" si="2"/>
        <v>106513000</v>
      </c>
      <c r="E37" s="165">
        <f t="shared" si="1"/>
        <v>106512781</v>
      </c>
      <c r="F37" s="173">
        <v>103485000</v>
      </c>
      <c r="G37" s="173">
        <v>106513000</v>
      </c>
      <c r="H37" s="136">
        <v>106512781</v>
      </c>
      <c r="I37" s="189"/>
      <c r="J37" s="59"/>
      <c r="K37" s="59"/>
      <c r="L37" s="210"/>
      <c r="M37" s="250"/>
      <c r="N37" s="197"/>
    </row>
    <row r="38" spans="1:14" s="10" customFormat="1" ht="15" customHeight="1" thickBot="1">
      <c r="A38" s="89" t="s">
        <v>20</v>
      </c>
      <c r="B38" s="36" t="s">
        <v>120</v>
      </c>
      <c r="C38" s="9">
        <f>SUM(C43+C39)</f>
        <v>6394000</v>
      </c>
      <c r="D38" s="165">
        <f t="shared" si="2"/>
        <v>17074000</v>
      </c>
      <c r="E38" s="165">
        <f t="shared" si="1"/>
        <v>17113521</v>
      </c>
      <c r="F38" s="174">
        <v>6394000</v>
      </c>
      <c r="G38" s="174">
        <f>SUM(G42+G40)</f>
        <v>17074000</v>
      </c>
      <c r="H38" s="174">
        <f>SUM(H42+H40)</f>
        <v>17073521</v>
      </c>
      <c r="I38" s="205">
        <f>+I39+I43</f>
        <v>0</v>
      </c>
      <c r="J38" s="205"/>
      <c r="K38" s="206">
        <v>40000</v>
      </c>
      <c r="L38" s="206">
        <f>+L39+L43</f>
        <v>0</v>
      </c>
      <c r="M38" s="197"/>
      <c r="N38" s="197"/>
    </row>
    <row r="39" spans="1:14" s="10" customFormat="1" ht="15" customHeight="1" thickBot="1">
      <c r="A39" s="98" t="s">
        <v>172</v>
      </c>
      <c r="B39" s="41" t="s">
        <v>21</v>
      </c>
      <c r="C39" s="9">
        <v>6394000</v>
      </c>
      <c r="D39" s="165">
        <f t="shared" si="2"/>
        <v>17074000</v>
      </c>
      <c r="E39" s="165">
        <f t="shared" si="1"/>
        <v>17073521</v>
      </c>
      <c r="F39" s="175">
        <v>6394000</v>
      </c>
      <c r="G39" s="190">
        <f>SUM(G42+G40)</f>
        <v>17074000</v>
      </c>
      <c r="H39" s="190">
        <f>SUM(H42+H40)</f>
        <v>17073521</v>
      </c>
      <c r="I39" s="190">
        <f>SUM(I40+I41+I42)</f>
        <v>0</v>
      </c>
      <c r="J39" s="190"/>
      <c r="K39" s="204"/>
      <c r="L39" s="204">
        <f>SUM(L40+L41+L42)</f>
        <v>0</v>
      </c>
      <c r="M39" s="251"/>
      <c r="N39" s="254"/>
    </row>
    <row r="40" spans="1:14" s="10" customFormat="1" ht="15" customHeight="1" thickBot="1">
      <c r="A40" s="87" t="s">
        <v>173</v>
      </c>
      <c r="B40" s="37" t="s">
        <v>22</v>
      </c>
      <c r="C40" s="9">
        <v>4057000</v>
      </c>
      <c r="D40" s="165">
        <f t="shared" si="2"/>
        <v>4276000</v>
      </c>
      <c r="E40" s="165">
        <f t="shared" si="1"/>
        <v>4275500</v>
      </c>
      <c r="F40" s="176">
        <v>4057000</v>
      </c>
      <c r="G40" s="191">
        <v>4276000</v>
      </c>
      <c r="H40" s="191">
        <v>4275500</v>
      </c>
      <c r="I40" s="64"/>
      <c r="J40" s="64"/>
      <c r="K40" s="64"/>
      <c r="L40" s="159"/>
      <c r="M40" s="252"/>
      <c r="N40" s="185"/>
    </row>
    <row r="41" spans="1:14" s="10" customFormat="1" ht="15" customHeight="1" thickBot="1">
      <c r="A41" s="87" t="s">
        <v>174</v>
      </c>
      <c r="B41" s="37" t="s">
        <v>23</v>
      </c>
      <c r="C41" s="9"/>
      <c r="D41" s="165">
        <f t="shared" si="2"/>
        <v>0</v>
      </c>
      <c r="E41" s="165">
        <f t="shared" si="1"/>
        <v>0</v>
      </c>
      <c r="F41" s="176"/>
      <c r="G41" s="191"/>
      <c r="H41" s="191"/>
      <c r="I41" s="191"/>
      <c r="J41" s="191"/>
      <c r="K41" s="245"/>
      <c r="L41" s="192"/>
      <c r="M41" s="252"/>
      <c r="N41" s="185"/>
    </row>
    <row r="42" spans="1:14" s="10" customFormat="1" ht="15" customHeight="1" thickBot="1">
      <c r="A42" s="87" t="s">
        <v>175</v>
      </c>
      <c r="B42" s="37" t="s">
        <v>24</v>
      </c>
      <c r="C42" s="9">
        <v>2337000</v>
      </c>
      <c r="D42" s="165">
        <f t="shared" si="2"/>
        <v>12798000</v>
      </c>
      <c r="E42" s="165">
        <f t="shared" si="1"/>
        <v>12798021</v>
      </c>
      <c r="F42" s="176">
        <v>2337000</v>
      </c>
      <c r="G42" s="191">
        <v>12798000</v>
      </c>
      <c r="H42" s="191">
        <v>12798021</v>
      </c>
      <c r="I42" s="64"/>
      <c r="J42" s="64"/>
      <c r="K42" s="64"/>
      <c r="L42" s="159"/>
      <c r="M42" s="252"/>
      <c r="N42" s="185"/>
    </row>
    <row r="43" spans="1:14" s="10" customFormat="1" ht="15" customHeight="1" thickBot="1">
      <c r="A43" s="87" t="s">
        <v>176</v>
      </c>
      <c r="B43" s="41" t="s">
        <v>121</v>
      </c>
      <c r="C43" s="9"/>
      <c r="D43" s="165">
        <f t="shared" si="2"/>
        <v>0</v>
      </c>
      <c r="E43" s="165">
        <f t="shared" si="1"/>
        <v>40000</v>
      </c>
      <c r="F43" s="177"/>
      <c r="G43" s="293"/>
      <c r="H43" s="293"/>
      <c r="I43" s="63"/>
      <c r="J43" s="63"/>
      <c r="K43" s="133">
        <v>40000</v>
      </c>
      <c r="L43" s="207"/>
      <c r="M43" s="253"/>
      <c r="N43" s="255"/>
    </row>
    <row r="44" spans="1:14" s="10" customFormat="1" ht="15" customHeight="1" thickBot="1">
      <c r="A44" s="89" t="s">
        <v>25</v>
      </c>
      <c r="B44" s="36" t="s">
        <v>26</v>
      </c>
      <c r="C44" s="9">
        <v>80000</v>
      </c>
      <c r="D44" s="165">
        <f t="shared" si="2"/>
        <v>4178000</v>
      </c>
      <c r="E44" s="165">
        <f t="shared" si="1"/>
        <v>3390900</v>
      </c>
      <c r="F44" s="174"/>
      <c r="G44" s="205"/>
      <c r="H44" s="205"/>
      <c r="I44" s="13">
        <f>SUM(I45:I45)</f>
        <v>80000</v>
      </c>
      <c r="J44" s="13">
        <f>SUM(J45:J45)</f>
        <v>4178000</v>
      </c>
      <c r="K44" s="13">
        <f>SUM(K45:K45)</f>
        <v>3390900</v>
      </c>
      <c r="L44" s="174">
        <f>SUM(L45:L45)</f>
        <v>0</v>
      </c>
      <c r="M44" s="197"/>
      <c r="N44" s="197"/>
    </row>
    <row r="45" spans="1:14" s="10" customFormat="1" ht="15" customHeight="1" thickBot="1">
      <c r="A45" s="98" t="s">
        <v>27</v>
      </c>
      <c r="B45" s="40" t="s">
        <v>28</v>
      </c>
      <c r="C45" s="9">
        <v>80000</v>
      </c>
      <c r="D45" s="165">
        <f t="shared" si="2"/>
        <v>4178000</v>
      </c>
      <c r="E45" s="165">
        <f t="shared" si="1"/>
        <v>3390900</v>
      </c>
      <c r="F45" s="178"/>
      <c r="G45" s="288"/>
      <c r="H45" s="288"/>
      <c r="I45" s="139">
        <v>80000</v>
      </c>
      <c r="J45" s="139">
        <v>4178000</v>
      </c>
      <c r="K45" s="139">
        <v>3390900</v>
      </c>
      <c r="L45" s="208"/>
      <c r="M45" s="251"/>
      <c r="N45" s="254"/>
    </row>
    <row r="46" spans="1:15" s="10" customFormat="1" ht="15" customHeight="1" thickBot="1">
      <c r="A46" s="89" t="s">
        <v>30</v>
      </c>
      <c r="B46" s="36" t="s">
        <v>122</v>
      </c>
      <c r="C46" s="9">
        <f>SUM(C47+C48)</f>
        <v>294000</v>
      </c>
      <c r="D46" s="165">
        <f t="shared" si="2"/>
        <v>294000</v>
      </c>
      <c r="E46" s="165">
        <f t="shared" si="1"/>
        <v>1851017</v>
      </c>
      <c r="F46" s="173"/>
      <c r="G46" s="210"/>
      <c r="H46" s="210"/>
      <c r="I46" s="73">
        <f>SUM(I47+I48)</f>
        <v>294000</v>
      </c>
      <c r="J46" s="73">
        <f>SUM(J47+J48)</f>
        <v>294000</v>
      </c>
      <c r="K46" s="73">
        <f>SUM(K47+K48)</f>
        <v>1851017</v>
      </c>
      <c r="L46" s="160"/>
      <c r="M46" s="252"/>
      <c r="N46" s="185"/>
      <c r="O46" s="14"/>
    </row>
    <row r="47" spans="1:15" s="10" customFormat="1" ht="15" customHeight="1" thickBot="1">
      <c r="A47" s="89" t="s">
        <v>58</v>
      </c>
      <c r="B47" s="129" t="s">
        <v>136</v>
      </c>
      <c r="C47" s="9"/>
      <c r="D47" s="165">
        <f t="shared" si="2"/>
        <v>0</v>
      </c>
      <c r="E47" s="165">
        <f t="shared" si="1"/>
        <v>1668000</v>
      </c>
      <c r="F47" s="173"/>
      <c r="G47" s="210"/>
      <c r="H47" s="210"/>
      <c r="I47" s="73"/>
      <c r="J47" s="73"/>
      <c r="K47" s="289">
        <v>1668000</v>
      </c>
      <c r="L47" s="160"/>
      <c r="M47" s="252"/>
      <c r="N47" s="185"/>
      <c r="O47" s="14"/>
    </row>
    <row r="48" spans="1:15" s="10" customFormat="1" ht="15" customHeight="1" thickBot="1">
      <c r="A48" s="89" t="s">
        <v>134</v>
      </c>
      <c r="B48" s="129" t="s">
        <v>123</v>
      </c>
      <c r="C48" s="9">
        <v>294000</v>
      </c>
      <c r="D48" s="165">
        <f t="shared" si="2"/>
        <v>294000</v>
      </c>
      <c r="E48" s="165">
        <f t="shared" si="1"/>
        <v>183017</v>
      </c>
      <c r="F48" s="173"/>
      <c r="G48" s="210"/>
      <c r="H48" s="210"/>
      <c r="I48" s="73">
        <v>294000</v>
      </c>
      <c r="J48" s="73">
        <v>294000</v>
      </c>
      <c r="K48" s="290">
        <v>183017</v>
      </c>
      <c r="L48" s="160"/>
      <c r="M48" s="252"/>
      <c r="N48" s="185"/>
      <c r="O48" s="14"/>
    </row>
    <row r="49" spans="1:15" s="10" customFormat="1" ht="15" customHeight="1" thickBot="1">
      <c r="A49" s="229" t="s">
        <v>31</v>
      </c>
      <c r="B49" s="82" t="s">
        <v>157</v>
      </c>
      <c r="C49" s="230"/>
      <c r="D49" s="165">
        <f t="shared" si="2"/>
        <v>48250000</v>
      </c>
      <c r="E49" s="165">
        <f t="shared" si="1"/>
        <v>48249765</v>
      </c>
      <c r="F49" s="166"/>
      <c r="G49" s="231">
        <v>48250000</v>
      </c>
      <c r="H49" s="231">
        <v>48249765</v>
      </c>
      <c r="I49" s="232"/>
      <c r="J49" s="232"/>
      <c r="K49" s="291"/>
      <c r="L49" s="292"/>
      <c r="M49" s="287"/>
      <c r="N49" s="255"/>
      <c r="O49" s="14"/>
    </row>
    <row r="50" spans="1:14" s="10" customFormat="1" ht="15" customHeight="1" thickBot="1">
      <c r="A50" s="89" t="s">
        <v>33</v>
      </c>
      <c r="B50" s="42" t="s">
        <v>32</v>
      </c>
      <c r="C50" s="9">
        <f>SUM(C11+C15+C19+C28+C37+C38+C44+C46)</f>
        <v>242093000</v>
      </c>
      <c r="D50" s="165">
        <f t="shared" si="2"/>
        <v>311698000</v>
      </c>
      <c r="E50" s="165">
        <f>H50+K50+N50</f>
        <v>322255241</v>
      </c>
      <c r="F50" s="170">
        <f>SUM(F11+F15+F19+F28+F37+F38+F44+F46)</f>
        <v>237376000</v>
      </c>
      <c r="G50" s="170">
        <f>SUM(G11+G15+G19+G28+G37+G38+G44+G46+G49)</f>
        <v>301409000</v>
      </c>
      <c r="H50" s="170">
        <f>SUM(H11+H15+H19+H28+H37+H38+H44+H46+H49)</f>
        <v>308206725</v>
      </c>
      <c r="I50" s="140">
        <f>SUM(I11+I15+I19+I28+I35+I37+I38+I44+I46)</f>
        <v>4717000</v>
      </c>
      <c r="J50" s="140">
        <f>SUM(J11+J15+J19+J28+J35+J37+J38+J44+J46)</f>
        <v>10289000</v>
      </c>
      <c r="K50" s="140">
        <f>SUM(K11+K15+K19+K28+K35+K37+K38+K44+K46)</f>
        <v>14048516</v>
      </c>
      <c r="L50" s="209">
        <f>SUM(L11+L15+L19+L28+L35+L37+L38+L44)</f>
        <v>0</v>
      </c>
      <c r="M50" s="197"/>
      <c r="N50" s="197"/>
    </row>
    <row r="51" spans="1:14" s="10" customFormat="1" ht="15" customHeight="1" thickBot="1">
      <c r="A51" s="89" t="s">
        <v>39</v>
      </c>
      <c r="B51" s="36" t="s">
        <v>34</v>
      </c>
      <c r="C51" s="9">
        <f>SUM(C52)</f>
        <v>75000000</v>
      </c>
      <c r="D51" s="165">
        <f t="shared" si="2"/>
        <v>80068000</v>
      </c>
      <c r="E51" s="165">
        <f t="shared" si="1"/>
        <v>80068556</v>
      </c>
      <c r="F51" s="174">
        <f>SUM(F52:F53)</f>
        <v>75000000</v>
      </c>
      <c r="G51" s="174">
        <f>SUM(G52:G53)</f>
        <v>80068000</v>
      </c>
      <c r="H51" s="174">
        <f>SUM(H52:H53)</f>
        <v>80068556</v>
      </c>
      <c r="I51" s="13">
        <f>SUM(I52:I53)</f>
        <v>0</v>
      </c>
      <c r="J51" s="13"/>
      <c r="K51" s="241"/>
      <c r="L51" s="174">
        <f>SUM(L52:L53)</f>
        <v>0</v>
      </c>
      <c r="M51" s="197"/>
      <c r="N51" s="197"/>
    </row>
    <row r="52" spans="1:14" s="10" customFormat="1" ht="15" customHeight="1" thickBot="1">
      <c r="A52" s="29" t="s">
        <v>177</v>
      </c>
      <c r="B52" s="43" t="s">
        <v>36</v>
      </c>
      <c r="C52" s="9">
        <v>75000000</v>
      </c>
      <c r="D52" s="165">
        <f t="shared" si="2"/>
        <v>80068000</v>
      </c>
      <c r="E52" s="165">
        <f t="shared" si="1"/>
        <v>80068556</v>
      </c>
      <c r="F52" s="179">
        <v>75000000</v>
      </c>
      <c r="G52" s="283">
        <v>80068000</v>
      </c>
      <c r="H52" s="283">
        <v>80068556</v>
      </c>
      <c r="I52" s="65"/>
      <c r="J52" s="65"/>
      <c r="K52" s="62"/>
      <c r="L52" s="208"/>
      <c r="M52" s="251"/>
      <c r="N52" s="254"/>
    </row>
    <row r="53" spans="1:14" s="10" customFormat="1" ht="15" customHeight="1" thickBot="1">
      <c r="A53" s="99" t="s">
        <v>178</v>
      </c>
      <c r="B53" s="44" t="s">
        <v>38</v>
      </c>
      <c r="C53" s="9"/>
      <c r="D53" s="165">
        <f t="shared" si="2"/>
        <v>0</v>
      </c>
      <c r="E53" s="165">
        <f t="shared" si="1"/>
        <v>0</v>
      </c>
      <c r="F53" s="180"/>
      <c r="G53" s="301"/>
      <c r="H53" s="302"/>
      <c r="I53" s="299"/>
      <c r="J53" s="66"/>
      <c r="K53" s="246"/>
      <c r="L53" s="202"/>
      <c r="M53" s="253"/>
      <c r="N53" s="255"/>
    </row>
    <row r="54" spans="1:14" s="10" customFormat="1" ht="15" customHeight="1" thickBot="1">
      <c r="A54" s="89" t="s">
        <v>41</v>
      </c>
      <c r="B54" s="36" t="s">
        <v>40</v>
      </c>
      <c r="C54" s="9">
        <v>0</v>
      </c>
      <c r="D54" s="165">
        <f t="shared" si="2"/>
        <v>3829000</v>
      </c>
      <c r="E54" s="165">
        <f t="shared" si="1"/>
        <v>3828996</v>
      </c>
      <c r="F54" s="181"/>
      <c r="G54" s="211">
        <f>SUM(G55)</f>
        <v>3829000</v>
      </c>
      <c r="H54" s="303">
        <v>3828996</v>
      </c>
      <c r="I54" s="300"/>
      <c r="J54" s="59"/>
      <c r="K54" s="59"/>
      <c r="L54" s="210"/>
      <c r="M54" s="197"/>
      <c r="N54" s="197"/>
    </row>
    <row r="55" spans="1:14" s="10" customFormat="1" ht="15" customHeight="1" thickBot="1">
      <c r="A55" s="89" t="s">
        <v>94</v>
      </c>
      <c r="B55" s="129" t="s">
        <v>170</v>
      </c>
      <c r="C55" s="9"/>
      <c r="D55" s="165"/>
      <c r="E55" s="165">
        <f t="shared" si="1"/>
        <v>3828996</v>
      </c>
      <c r="F55" s="181"/>
      <c r="G55" s="83">
        <v>3829000</v>
      </c>
      <c r="H55" s="304">
        <v>3828996</v>
      </c>
      <c r="I55" s="300"/>
      <c r="J55" s="59"/>
      <c r="K55" s="59"/>
      <c r="L55" s="210"/>
      <c r="M55" s="197"/>
      <c r="N55" s="197"/>
    </row>
    <row r="56" spans="1:14" s="10" customFormat="1" ht="15" customHeight="1" thickBot="1">
      <c r="A56" s="89" t="s">
        <v>96</v>
      </c>
      <c r="B56" s="36" t="s">
        <v>42</v>
      </c>
      <c r="C56" s="9">
        <f>SUM(C50+C51)</f>
        <v>317093000</v>
      </c>
      <c r="D56" s="165">
        <f>SUM(G56+J56)</f>
        <v>395595000</v>
      </c>
      <c r="E56" s="165">
        <f>SUM(H56+K56)</f>
        <v>406152793</v>
      </c>
      <c r="F56" s="173">
        <f>SUM(F50+F51)</f>
        <v>312376000</v>
      </c>
      <c r="G56" s="173">
        <f>SUM(G50+G51+G54)</f>
        <v>385306000</v>
      </c>
      <c r="H56" s="173">
        <f>SUM(H50+H51+H54)</f>
        <v>392104277</v>
      </c>
      <c r="I56" s="73">
        <f>SUM(I50+I51)</f>
        <v>4717000</v>
      </c>
      <c r="J56" s="73">
        <f>SUM(J50+J51)</f>
        <v>10289000</v>
      </c>
      <c r="K56" s="73">
        <f>SUM(K50+K51)</f>
        <v>14048516</v>
      </c>
      <c r="L56" s="211">
        <f>SUM(L50+L51)</f>
        <v>0</v>
      </c>
      <c r="M56" s="197"/>
      <c r="N56" s="197"/>
    </row>
    <row r="57" spans="1:14" s="10" customFormat="1" ht="15" customHeight="1">
      <c r="A57" s="100"/>
      <c r="B57" s="45"/>
      <c r="C57" s="15"/>
      <c r="D57" s="15"/>
      <c r="E57" s="15"/>
      <c r="F57" s="67"/>
      <c r="G57" s="67"/>
      <c r="H57" s="67"/>
      <c r="I57" s="67"/>
      <c r="J57" s="67"/>
      <c r="K57" s="67"/>
      <c r="L57" s="55"/>
      <c r="M57" s="16"/>
      <c r="N57" s="16"/>
    </row>
    <row r="58" spans="1:14" s="10" customFormat="1" ht="15" customHeight="1">
      <c r="A58" s="101"/>
      <c r="B58" s="46"/>
      <c r="C58" s="17"/>
      <c r="D58" s="17"/>
      <c r="E58" s="17"/>
      <c r="F58" s="68"/>
      <c r="G58" s="68"/>
      <c r="H58" s="68"/>
      <c r="I58" s="68"/>
      <c r="J58" s="68"/>
      <c r="K58" s="68"/>
      <c r="L58" s="56"/>
      <c r="M58" s="16"/>
      <c r="N58" s="16"/>
    </row>
    <row r="59" spans="1:14" s="10" customFormat="1" ht="15.75" customHeight="1">
      <c r="A59" s="101"/>
      <c r="B59" s="46"/>
      <c r="C59" s="17"/>
      <c r="D59" s="17"/>
      <c r="E59" s="17"/>
      <c r="F59" s="68"/>
      <c r="G59" s="68"/>
      <c r="H59" s="68"/>
      <c r="I59" s="68"/>
      <c r="J59" s="68"/>
      <c r="K59" s="68"/>
      <c r="L59" s="56"/>
      <c r="M59" s="16"/>
      <c r="N59" s="16"/>
    </row>
    <row r="60" spans="1:14" s="10" customFormat="1" ht="15" customHeight="1">
      <c r="A60" s="101"/>
      <c r="B60" s="131" t="s">
        <v>130</v>
      </c>
      <c r="C60" s="130"/>
      <c r="D60" s="130"/>
      <c r="E60" s="130"/>
      <c r="F60" s="308" t="s">
        <v>131</v>
      </c>
      <c r="G60" s="308"/>
      <c r="H60" s="308"/>
      <c r="I60" s="308"/>
      <c r="J60" s="144"/>
      <c r="K60" s="144"/>
      <c r="L60" s="56"/>
      <c r="M60" s="16"/>
      <c r="N60" s="16"/>
    </row>
    <row r="61" spans="1:12" s="10" customFormat="1" ht="23.25" customHeight="1">
      <c r="A61" s="18" t="s">
        <v>138</v>
      </c>
      <c r="B61" s="18" t="s">
        <v>133</v>
      </c>
      <c r="C61" s="18"/>
      <c r="D61" s="18"/>
      <c r="E61" s="18"/>
      <c r="F61" s="305" t="s">
        <v>132</v>
      </c>
      <c r="G61" s="305"/>
      <c r="H61" s="305"/>
      <c r="I61" s="305"/>
      <c r="J61" s="145"/>
      <c r="K61" s="145"/>
      <c r="L61" s="18"/>
    </row>
    <row r="62" spans="1:12" s="10" customFormat="1" ht="19.5" customHeight="1">
      <c r="A62" s="90"/>
      <c r="B62" s="18"/>
      <c r="C62" s="18"/>
      <c r="D62" s="18"/>
      <c r="E62" s="18"/>
      <c r="F62" s="69"/>
      <c r="G62" s="69"/>
      <c r="H62" s="69"/>
      <c r="I62" s="69"/>
      <c r="J62" s="69"/>
      <c r="K62" s="69"/>
      <c r="L62" s="69"/>
    </row>
    <row r="63" spans="1:12" s="10" customFormat="1" ht="19.5" customHeight="1">
      <c r="A63" s="90"/>
      <c r="B63" s="18"/>
      <c r="C63" s="18"/>
      <c r="D63" s="18"/>
      <c r="E63" s="18"/>
      <c r="F63" s="69"/>
      <c r="G63" s="69"/>
      <c r="H63" s="69"/>
      <c r="I63" s="69"/>
      <c r="J63" s="69"/>
      <c r="K63" s="69"/>
      <c r="L63" s="69"/>
    </row>
    <row r="64" spans="1:12" s="10" customFormat="1" ht="19.5" customHeight="1">
      <c r="A64" s="90"/>
      <c r="B64" s="18"/>
      <c r="C64" s="18"/>
      <c r="D64" s="18"/>
      <c r="E64" s="18"/>
      <c r="F64" s="69"/>
      <c r="G64" s="69"/>
      <c r="H64" s="69"/>
      <c r="I64" s="69"/>
      <c r="J64" s="69"/>
      <c r="K64" s="69"/>
      <c r="L64" s="69"/>
    </row>
    <row r="65" spans="1:12" s="10" customFormat="1" ht="19.5" customHeight="1">
      <c r="A65" s="90"/>
      <c r="B65" s="18"/>
      <c r="C65" s="18"/>
      <c r="D65" s="18"/>
      <c r="E65" s="18"/>
      <c r="F65" s="69"/>
      <c r="G65" s="69"/>
      <c r="H65" s="69"/>
      <c r="I65" s="69"/>
      <c r="J65" s="69"/>
      <c r="K65" s="69"/>
      <c r="L65" s="69"/>
    </row>
    <row r="66" spans="1:12" s="10" customFormat="1" ht="19.5" customHeight="1">
      <c r="A66" s="90"/>
      <c r="B66" s="18"/>
      <c r="C66" s="18"/>
      <c r="D66" s="18"/>
      <c r="E66" s="18"/>
      <c r="F66" s="69"/>
      <c r="G66" s="69"/>
      <c r="H66" s="69"/>
      <c r="I66" s="69"/>
      <c r="J66" s="69"/>
      <c r="K66" s="69"/>
      <c r="L66" s="69"/>
    </row>
    <row r="67" spans="1:12" s="10" customFormat="1" ht="19.5" customHeight="1">
      <c r="A67" s="306" t="s">
        <v>197</v>
      </c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</row>
    <row r="68" spans="1:12" s="10" customFormat="1" ht="19.5" customHeight="1">
      <c r="A68" s="90"/>
      <c r="B68" s="18"/>
      <c r="C68" s="18"/>
      <c r="D68" s="18"/>
      <c r="E68" s="18"/>
      <c r="F68" s="69"/>
      <c r="G68" s="69"/>
      <c r="H68" s="69"/>
      <c r="I68" s="69"/>
      <c r="J68" s="69"/>
      <c r="K68" s="69"/>
      <c r="L68" s="69"/>
    </row>
    <row r="69" spans="2:16" ht="15.75">
      <c r="B69" s="128" t="s">
        <v>195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</row>
    <row r="70" spans="2:16" ht="15.75">
      <c r="B70" s="128" t="s">
        <v>194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</row>
    <row r="71" spans="1:12" s="10" customFormat="1" ht="12.75" customHeight="1">
      <c r="A71" s="102"/>
      <c r="B71" s="19"/>
      <c r="C71" s="20"/>
      <c r="D71" s="20"/>
      <c r="E71" s="20"/>
      <c r="F71" s="70"/>
      <c r="G71" s="70"/>
      <c r="H71" s="70"/>
      <c r="I71" s="70"/>
      <c r="J71" s="70"/>
      <c r="K71" s="70"/>
      <c r="L71" s="70"/>
    </row>
    <row r="72" spans="2:12" ht="16.5" customHeight="1">
      <c r="B72" s="47" t="s">
        <v>43</v>
      </c>
      <c r="C72" s="2"/>
      <c r="D72" s="2"/>
      <c r="E72" s="2"/>
      <c r="F72" s="57"/>
      <c r="G72" s="57"/>
      <c r="H72" s="57"/>
      <c r="I72" s="57"/>
      <c r="J72" s="57"/>
      <c r="K72" s="57"/>
      <c r="L72" s="50" t="s">
        <v>44</v>
      </c>
    </row>
    <row r="73" spans="1:12" ht="16.5" customHeight="1" thickBot="1">
      <c r="A73" s="307"/>
      <c r="B73" s="307"/>
      <c r="C73" s="3"/>
      <c r="D73" s="3"/>
      <c r="E73" s="3"/>
      <c r="F73" s="58"/>
      <c r="G73" s="58"/>
      <c r="H73" s="58"/>
      <c r="I73" s="58"/>
      <c r="J73" s="58"/>
      <c r="K73" s="243"/>
      <c r="L73" s="157" t="s">
        <v>193</v>
      </c>
    </row>
    <row r="74" spans="1:14" ht="37.5" customHeight="1" thickBot="1">
      <c r="A74" s="95"/>
      <c r="B74" s="4" t="s">
        <v>45</v>
      </c>
      <c r="C74" s="309" t="s">
        <v>141</v>
      </c>
      <c r="D74" s="316"/>
      <c r="E74" s="314"/>
      <c r="F74" s="312" t="s">
        <v>67</v>
      </c>
      <c r="G74" s="313"/>
      <c r="H74" s="314"/>
      <c r="I74" s="312" t="s">
        <v>68</v>
      </c>
      <c r="J74" s="313"/>
      <c r="K74" s="314"/>
      <c r="L74" s="312" t="s">
        <v>140</v>
      </c>
      <c r="M74" s="313"/>
      <c r="N74" s="317"/>
    </row>
    <row r="75" spans="1:14" ht="16.5" customHeight="1" thickBot="1">
      <c r="A75" s="95"/>
      <c r="B75" s="4"/>
      <c r="C75" s="5" t="s">
        <v>147</v>
      </c>
      <c r="D75" s="146" t="s">
        <v>148</v>
      </c>
      <c r="E75" s="146" t="s">
        <v>180</v>
      </c>
      <c r="F75" s="51" t="s">
        <v>147</v>
      </c>
      <c r="G75" s="51" t="s">
        <v>148</v>
      </c>
      <c r="H75" s="51" t="s">
        <v>180</v>
      </c>
      <c r="I75" s="51" t="s">
        <v>147</v>
      </c>
      <c r="J75" s="51" t="s">
        <v>148</v>
      </c>
      <c r="K75" s="51" t="s">
        <v>180</v>
      </c>
      <c r="L75" s="281" t="s">
        <v>147</v>
      </c>
      <c r="M75" s="282" t="s">
        <v>148</v>
      </c>
      <c r="N75" s="282" t="s">
        <v>180</v>
      </c>
    </row>
    <row r="76" spans="1:14" s="8" customFormat="1" ht="12" customHeight="1" thickBot="1">
      <c r="A76" s="96"/>
      <c r="B76" s="6" t="s">
        <v>3</v>
      </c>
      <c r="C76" s="7" t="s">
        <v>4</v>
      </c>
      <c r="D76" s="147" t="s">
        <v>149</v>
      </c>
      <c r="E76" s="147" t="s">
        <v>150</v>
      </c>
      <c r="F76" s="52" t="s">
        <v>181</v>
      </c>
      <c r="G76" s="52" t="s">
        <v>151</v>
      </c>
      <c r="H76" s="52" t="s">
        <v>152</v>
      </c>
      <c r="I76" s="52" t="s">
        <v>153</v>
      </c>
      <c r="J76" s="52" t="s">
        <v>154</v>
      </c>
      <c r="K76" s="52" t="s">
        <v>182</v>
      </c>
      <c r="L76" s="53" t="s">
        <v>183</v>
      </c>
      <c r="M76" s="188" t="s">
        <v>184</v>
      </c>
      <c r="N76" s="188" t="s">
        <v>185</v>
      </c>
    </row>
    <row r="77" spans="1:14" s="22" customFormat="1" ht="15.75" thickBot="1">
      <c r="A77" s="103" t="s">
        <v>5</v>
      </c>
      <c r="B77" s="36" t="s">
        <v>129</v>
      </c>
      <c r="C77" s="21">
        <f>SUM(C78:C81)</f>
        <v>42382000</v>
      </c>
      <c r="D77" s="21">
        <f aca="true" t="shared" si="3" ref="D77:D93">SUM(G77+J77)</f>
        <v>40574000</v>
      </c>
      <c r="E77" s="21">
        <f>H77+K77+N77</f>
        <v>37803096</v>
      </c>
      <c r="F77" s="21">
        <f>SUM(F78:F81)</f>
        <v>42382000</v>
      </c>
      <c r="G77" s="21">
        <f>SUM(G78:G81)</f>
        <v>40574000</v>
      </c>
      <c r="H77" s="239">
        <f>H78+H79+H80+H81</f>
        <v>37803096</v>
      </c>
      <c r="I77" s="71"/>
      <c r="J77" s="71"/>
      <c r="K77" s="71"/>
      <c r="L77" s="72"/>
      <c r="M77" s="219"/>
      <c r="N77" s="219"/>
    </row>
    <row r="78" spans="1:14" s="22" customFormat="1" ht="18" customHeight="1" thickBot="1">
      <c r="A78" s="103" t="s">
        <v>72</v>
      </c>
      <c r="B78" s="105" t="s">
        <v>97</v>
      </c>
      <c r="C78" s="21">
        <v>22917000</v>
      </c>
      <c r="D78" s="21">
        <f t="shared" si="3"/>
        <v>20217000</v>
      </c>
      <c r="E78" s="21">
        <f aca="true" t="shared" si="4" ref="E78:E122">H78+K78+N78</f>
        <v>19799211</v>
      </c>
      <c r="F78" s="106">
        <v>22917000</v>
      </c>
      <c r="G78" s="106">
        <v>20217000</v>
      </c>
      <c r="H78" s="106">
        <v>19799211</v>
      </c>
      <c r="I78" s="106"/>
      <c r="J78" s="106"/>
      <c r="K78" s="106"/>
      <c r="L78" s="106"/>
      <c r="M78" s="266"/>
      <c r="N78" s="263"/>
    </row>
    <row r="79" spans="1:14" s="22" customFormat="1" ht="18" customHeight="1" thickBot="1">
      <c r="A79" s="216" t="s">
        <v>73</v>
      </c>
      <c r="B79" s="217" t="s">
        <v>98</v>
      </c>
      <c r="C79" s="218">
        <v>6176000</v>
      </c>
      <c r="D79" s="21">
        <f t="shared" si="3"/>
        <v>5446000</v>
      </c>
      <c r="E79" s="21">
        <f t="shared" si="4"/>
        <v>5368318</v>
      </c>
      <c r="F79" s="200">
        <v>6176000</v>
      </c>
      <c r="G79" s="200">
        <v>5446000</v>
      </c>
      <c r="H79" s="200">
        <v>5368318</v>
      </c>
      <c r="I79" s="200"/>
      <c r="J79" s="200"/>
      <c r="K79" s="200"/>
      <c r="L79" s="200"/>
      <c r="M79" s="267"/>
      <c r="N79" s="264"/>
    </row>
    <row r="80" spans="1:14" s="22" customFormat="1" ht="18" customHeight="1" thickBot="1">
      <c r="A80" s="87" t="s">
        <v>74</v>
      </c>
      <c r="B80" s="113" t="s">
        <v>99</v>
      </c>
      <c r="C80" s="114">
        <v>11249000</v>
      </c>
      <c r="D80" s="114">
        <f t="shared" si="3"/>
        <v>11941000</v>
      </c>
      <c r="E80" s="21">
        <f t="shared" si="4"/>
        <v>9707416</v>
      </c>
      <c r="F80" s="115">
        <v>11249000</v>
      </c>
      <c r="G80" s="115">
        <v>11941000</v>
      </c>
      <c r="H80" s="115">
        <v>9707416</v>
      </c>
      <c r="I80" s="115"/>
      <c r="J80" s="115"/>
      <c r="K80" s="115"/>
      <c r="L80" s="115"/>
      <c r="M80" s="267"/>
      <c r="N80" s="264"/>
    </row>
    <row r="81" spans="1:14" s="22" customFormat="1" ht="18" customHeight="1" thickBot="1">
      <c r="A81" s="88" t="s">
        <v>144</v>
      </c>
      <c r="B81" s="110" t="s">
        <v>143</v>
      </c>
      <c r="C81" s="111">
        <v>2040000</v>
      </c>
      <c r="D81" s="111">
        <f t="shared" si="3"/>
        <v>2970000</v>
      </c>
      <c r="E81" s="21">
        <f t="shared" si="4"/>
        <v>2928151</v>
      </c>
      <c r="F81" s="112">
        <v>2040000</v>
      </c>
      <c r="G81" s="112">
        <v>2970000</v>
      </c>
      <c r="H81" s="112">
        <v>2928151</v>
      </c>
      <c r="I81" s="112"/>
      <c r="J81" s="112"/>
      <c r="K81" s="112"/>
      <c r="L81" s="112"/>
      <c r="M81" s="268"/>
      <c r="N81" s="265"/>
    </row>
    <row r="82" spans="1:14" s="22" customFormat="1" ht="18" customHeight="1" thickBot="1">
      <c r="A82" s="103" t="s">
        <v>6</v>
      </c>
      <c r="B82" s="82" t="s">
        <v>125</v>
      </c>
      <c r="C82" s="21">
        <f>SUM(C83:C85)</f>
        <v>33939000</v>
      </c>
      <c r="D82" s="21">
        <f t="shared" si="3"/>
        <v>36372000</v>
      </c>
      <c r="E82" s="21">
        <f t="shared" si="4"/>
        <v>36061133</v>
      </c>
      <c r="F82" s="71">
        <f>SUM(F83:F85)</f>
        <v>33939000</v>
      </c>
      <c r="G82" s="71">
        <f>SUM(G83:G86)</f>
        <v>36372000</v>
      </c>
      <c r="H82" s="71">
        <f>H83+H84+H85+H86</f>
        <v>36061133</v>
      </c>
      <c r="I82" s="71"/>
      <c r="J82" s="71"/>
      <c r="K82" s="71"/>
      <c r="L82" s="72"/>
      <c r="M82" s="219"/>
      <c r="N82" s="219"/>
    </row>
    <row r="83" spans="1:14" s="22" customFormat="1" ht="18" customHeight="1" thickBot="1">
      <c r="A83" s="103" t="s">
        <v>7</v>
      </c>
      <c r="B83" s="105" t="s">
        <v>97</v>
      </c>
      <c r="C83" s="21">
        <v>22187000</v>
      </c>
      <c r="D83" s="21">
        <f t="shared" si="3"/>
        <v>23827000</v>
      </c>
      <c r="E83" s="21">
        <f t="shared" si="4"/>
        <v>23803308</v>
      </c>
      <c r="F83" s="106">
        <v>22187000</v>
      </c>
      <c r="G83" s="106">
        <v>23827000</v>
      </c>
      <c r="H83" s="106">
        <v>23803308</v>
      </c>
      <c r="I83" s="106"/>
      <c r="J83" s="106"/>
      <c r="K83" s="106"/>
      <c r="L83" s="106"/>
      <c r="M83" s="266"/>
      <c r="N83" s="263"/>
    </row>
    <row r="84" spans="1:14" s="22" customFormat="1" ht="18" customHeight="1" thickBot="1">
      <c r="A84" s="87" t="s">
        <v>13</v>
      </c>
      <c r="B84" s="113" t="s">
        <v>98</v>
      </c>
      <c r="C84" s="114">
        <v>6042000</v>
      </c>
      <c r="D84" s="21">
        <f t="shared" si="3"/>
        <v>6514000</v>
      </c>
      <c r="E84" s="21">
        <f t="shared" si="4"/>
        <v>6482368</v>
      </c>
      <c r="F84" s="115">
        <v>6042000</v>
      </c>
      <c r="G84" s="115">
        <v>6514000</v>
      </c>
      <c r="H84" s="115">
        <v>6482368</v>
      </c>
      <c r="I84" s="115"/>
      <c r="J84" s="115"/>
      <c r="K84" s="115"/>
      <c r="L84" s="115"/>
      <c r="M84" s="267"/>
      <c r="N84" s="264"/>
    </row>
    <row r="85" spans="1:14" s="22" customFormat="1" ht="18" customHeight="1" thickBot="1">
      <c r="A85" s="88" t="s">
        <v>14</v>
      </c>
      <c r="B85" s="110" t="s">
        <v>99</v>
      </c>
      <c r="C85" s="111">
        <v>5710000</v>
      </c>
      <c r="D85" s="21">
        <f t="shared" si="3"/>
        <v>5781000</v>
      </c>
      <c r="E85" s="21">
        <f t="shared" si="4"/>
        <v>5775457</v>
      </c>
      <c r="F85" s="112">
        <v>5710000</v>
      </c>
      <c r="G85" s="112">
        <v>5781000</v>
      </c>
      <c r="H85" s="112">
        <v>5775457</v>
      </c>
      <c r="I85" s="112"/>
      <c r="J85" s="112"/>
      <c r="K85" s="112"/>
      <c r="L85" s="112"/>
      <c r="M85" s="270"/>
      <c r="N85" s="265"/>
    </row>
    <row r="86" spans="1:14" s="22" customFormat="1" ht="18" customHeight="1" thickBot="1">
      <c r="A86" s="141" t="s">
        <v>167</v>
      </c>
      <c r="B86" s="234" t="s">
        <v>143</v>
      </c>
      <c r="C86" s="235"/>
      <c r="D86" s="235">
        <f t="shared" si="3"/>
        <v>250000</v>
      </c>
      <c r="E86" s="21">
        <f t="shared" si="4"/>
        <v>0</v>
      </c>
      <c r="F86" s="236"/>
      <c r="G86" s="236">
        <v>250000</v>
      </c>
      <c r="H86" s="236"/>
      <c r="I86" s="236"/>
      <c r="J86" s="236"/>
      <c r="K86" s="236"/>
      <c r="L86" s="236"/>
      <c r="M86" s="268"/>
      <c r="N86" s="269"/>
    </row>
    <row r="87" spans="1:14" s="109" customFormat="1" ht="18" customHeight="1" thickBot="1">
      <c r="A87" s="92" t="s">
        <v>15</v>
      </c>
      <c r="B87" s="107" t="s">
        <v>101</v>
      </c>
      <c r="C87" s="21">
        <f>SUM(C106+C96+C91+C90+C89+C88)</f>
        <v>159024000</v>
      </c>
      <c r="D87" s="21">
        <f t="shared" si="3"/>
        <v>172916000</v>
      </c>
      <c r="E87" s="21">
        <f>H87+K87</f>
        <v>150745897</v>
      </c>
      <c r="F87" s="21">
        <f>SUM(F106+F96+F91+F90+F89+F88)</f>
        <v>152563000</v>
      </c>
      <c r="G87" s="21">
        <f>SUM(G106+G96+G91+G90+G89+G88)</f>
        <v>166455000</v>
      </c>
      <c r="H87" s="21">
        <f>SUM(H106+H96+H91+H90+H89+H88)</f>
        <v>148793513</v>
      </c>
      <c r="I87" s="108">
        <v>6461000</v>
      </c>
      <c r="J87" s="108">
        <v>6461000</v>
      </c>
      <c r="K87" s="108">
        <f>SUM(K90+K96)</f>
        <v>1952384</v>
      </c>
      <c r="L87" s="116">
        <f>SUM(L89+L90+L91+L96+L106+L109+L112+L114)</f>
        <v>0</v>
      </c>
      <c r="M87" s="220"/>
      <c r="N87" s="220"/>
    </row>
    <row r="88" spans="1:14" s="22" customFormat="1" ht="15" customHeight="1" thickBot="1">
      <c r="A88" s="103" t="s">
        <v>18</v>
      </c>
      <c r="B88" s="117" t="s">
        <v>46</v>
      </c>
      <c r="C88" s="21">
        <v>22212000</v>
      </c>
      <c r="D88" s="21">
        <f t="shared" si="3"/>
        <v>28493000</v>
      </c>
      <c r="E88" s="21">
        <f t="shared" si="4"/>
        <v>25593486</v>
      </c>
      <c r="F88" s="118">
        <v>22212000</v>
      </c>
      <c r="G88" s="118">
        <v>28493000</v>
      </c>
      <c r="H88" s="118">
        <v>25593486</v>
      </c>
      <c r="I88" s="118"/>
      <c r="J88" s="118"/>
      <c r="K88" s="118"/>
      <c r="L88" s="271"/>
      <c r="M88" s="266"/>
      <c r="N88" s="263"/>
    </row>
    <row r="89" spans="1:14" s="22" customFormat="1" ht="15" customHeight="1" thickBot="1">
      <c r="A89" s="87" t="s">
        <v>19</v>
      </c>
      <c r="B89" s="37" t="s">
        <v>47</v>
      </c>
      <c r="C89" s="120">
        <v>5657000</v>
      </c>
      <c r="D89" s="21">
        <f t="shared" si="3"/>
        <v>7759000</v>
      </c>
      <c r="E89" s="21">
        <f t="shared" si="4"/>
        <v>6847506</v>
      </c>
      <c r="F89" s="121">
        <v>5657000</v>
      </c>
      <c r="G89" s="121">
        <v>7759000</v>
      </c>
      <c r="H89" s="121">
        <v>6847506</v>
      </c>
      <c r="I89" s="121"/>
      <c r="J89" s="121"/>
      <c r="K89" s="121"/>
      <c r="L89" s="261"/>
      <c r="M89" s="267"/>
      <c r="N89" s="264"/>
    </row>
    <row r="90" spans="1:14" s="22" customFormat="1" ht="15" customHeight="1" thickBot="1">
      <c r="A90" s="87" t="s">
        <v>20</v>
      </c>
      <c r="B90" s="37" t="s">
        <v>48</v>
      </c>
      <c r="C90" s="120">
        <v>46179000</v>
      </c>
      <c r="D90" s="21">
        <f t="shared" si="3"/>
        <v>49577000</v>
      </c>
      <c r="E90" s="21">
        <f>H90+K90+N90</f>
        <v>40552273</v>
      </c>
      <c r="F90" s="121">
        <v>44718000</v>
      </c>
      <c r="G90" s="121">
        <v>48116000</v>
      </c>
      <c r="H90" s="121">
        <v>39912489</v>
      </c>
      <c r="I90" s="134">
        <v>1461000</v>
      </c>
      <c r="J90" s="212">
        <v>1461000</v>
      </c>
      <c r="K90" s="212">
        <v>639784</v>
      </c>
      <c r="L90" s="272"/>
      <c r="M90" s="267"/>
      <c r="N90" s="264"/>
    </row>
    <row r="91" spans="1:14" s="22" customFormat="1" ht="15" customHeight="1" thickBot="1">
      <c r="A91" s="87" t="s">
        <v>25</v>
      </c>
      <c r="B91" s="37" t="s">
        <v>124</v>
      </c>
      <c r="C91" s="120">
        <v>4570000</v>
      </c>
      <c r="D91" s="21">
        <f t="shared" si="3"/>
        <v>4570000</v>
      </c>
      <c r="E91" s="21">
        <f t="shared" si="4"/>
        <v>1952402</v>
      </c>
      <c r="F91" s="120">
        <v>4570000</v>
      </c>
      <c r="G91" s="120">
        <f>SUM(G92:G95)</f>
        <v>4570000</v>
      </c>
      <c r="H91" s="120">
        <f>H92+H93+H94+H95</f>
        <v>1952402</v>
      </c>
      <c r="I91" s="122"/>
      <c r="J91" s="213"/>
      <c r="K91" s="213"/>
      <c r="L91" s="247"/>
      <c r="M91" s="267"/>
      <c r="N91" s="264"/>
    </row>
    <row r="92" spans="1:14" s="22" customFormat="1" ht="15" customHeight="1" thickBot="1">
      <c r="A92" s="87" t="s">
        <v>89</v>
      </c>
      <c r="B92" s="48" t="s">
        <v>145</v>
      </c>
      <c r="C92" s="120">
        <v>3000000</v>
      </c>
      <c r="D92" s="21">
        <f t="shared" si="3"/>
        <v>3000000</v>
      </c>
      <c r="E92" s="21">
        <f t="shared" si="4"/>
        <v>1004000</v>
      </c>
      <c r="F92" s="122">
        <v>3000000</v>
      </c>
      <c r="G92" s="122">
        <v>3000000</v>
      </c>
      <c r="H92" s="122">
        <v>1004000</v>
      </c>
      <c r="I92" s="123"/>
      <c r="J92" s="214"/>
      <c r="K92" s="214"/>
      <c r="L92" s="272"/>
      <c r="M92" s="267"/>
      <c r="N92" s="264"/>
    </row>
    <row r="93" spans="1:14" s="22" customFormat="1" ht="15" customHeight="1" thickBot="1">
      <c r="A93" s="87" t="s">
        <v>90</v>
      </c>
      <c r="B93" s="48" t="s">
        <v>126</v>
      </c>
      <c r="C93" s="120">
        <v>1240000</v>
      </c>
      <c r="D93" s="21">
        <f t="shared" si="3"/>
        <v>1240000</v>
      </c>
      <c r="E93" s="21">
        <f t="shared" si="4"/>
        <v>539129</v>
      </c>
      <c r="F93" s="122">
        <v>1240000</v>
      </c>
      <c r="G93" s="122">
        <v>1240000</v>
      </c>
      <c r="H93" s="122">
        <v>539129</v>
      </c>
      <c r="I93" s="123"/>
      <c r="J93" s="214"/>
      <c r="K93" s="214"/>
      <c r="L93" s="272"/>
      <c r="M93" s="267"/>
      <c r="N93" s="264"/>
    </row>
    <row r="94" spans="1:14" s="22" customFormat="1" ht="15" customHeight="1" thickBot="1">
      <c r="A94" s="87" t="s">
        <v>91</v>
      </c>
      <c r="B94" s="48" t="s">
        <v>191</v>
      </c>
      <c r="C94" s="120"/>
      <c r="D94" s="21"/>
      <c r="E94" s="21">
        <f t="shared" si="4"/>
        <v>159273</v>
      </c>
      <c r="F94" s="122"/>
      <c r="G94" s="122"/>
      <c r="H94" s="122">
        <v>159273</v>
      </c>
      <c r="I94" s="123"/>
      <c r="J94" s="214"/>
      <c r="K94" s="214"/>
      <c r="L94" s="272"/>
      <c r="M94" s="267"/>
      <c r="N94" s="264"/>
    </row>
    <row r="95" spans="1:14" s="22" customFormat="1" ht="15" customHeight="1" thickBot="1">
      <c r="A95" s="87" t="s">
        <v>190</v>
      </c>
      <c r="B95" s="48" t="s">
        <v>49</v>
      </c>
      <c r="C95" s="120">
        <v>330000</v>
      </c>
      <c r="D95" s="21">
        <f aca="true" t="shared" si="5" ref="D95:D123">SUM(G95+J95)</f>
        <v>330000</v>
      </c>
      <c r="E95" s="21">
        <f t="shared" si="4"/>
        <v>250000</v>
      </c>
      <c r="F95" s="122">
        <v>330000</v>
      </c>
      <c r="G95" s="122">
        <v>330000</v>
      </c>
      <c r="H95" s="122">
        <v>250000</v>
      </c>
      <c r="I95" s="123"/>
      <c r="J95" s="214"/>
      <c r="K95" s="214"/>
      <c r="L95" s="272"/>
      <c r="M95" s="267"/>
      <c r="N95" s="264"/>
    </row>
    <row r="96" spans="1:14" s="22" customFormat="1" ht="15" customHeight="1" thickBot="1">
      <c r="A96" s="87" t="s">
        <v>29</v>
      </c>
      <c r="B96" s="24" t="s">
        <v>50</v>
      </c>
      <c r="C96" s="120">
        <v>5045000</v>
      </c>
      <c r="D96" s="21">
        <f t="shared" si="5"/>
        <v>7428000</v>
      </c>
      <c r="E96" s="21">
        <f t="shared" si="4"/>
        <v>3740600</v>
      </c>
      <c r="F96" s="122">
        <v>45000</v>
      </c>
      <c r="G96" s="122">
        <v>2428000</v>
      </c>
      <c r="H96" s="122">
        <v>2428000</v>
      </c>
      <c r="I96" s="122">
        <v>5000000</v>
      </c>
      <c r="J96" s="213">
        <v>5000000</v>
      </c>
      <c r="K96" s="213">
        <v>1312600</v>
      </c>
      <c r="L96" s="247">
        <f>SUM(L98+L97)</f>
        <v>0</v>
      </c>
      <c r="M96" s="267"/>
      <c r="N96" s="264"/>
    </row>
    <row r="97" spans="1:14" s="22" customFormat="1" ht="15" customHeight="1" thickBot="1">
      <c r="A97" s="87" t="s">
        <v>92</v>
      </c>
      <c r="B97" s="37" t="s">
        <v>51</v>
      </c>
      <c r="C97" s="120">
        <f>SUM(F97:L97)</f>
        <v>135000</v>
      </c>
      <c r="D97" s="21">
        <f t="shared" si="5"/>
        <v>45000</v>
      </c>
      <c r="E97" s="21">
        <f t="shared" si="4"/>
        <v>45000</v>
      </c>
      <c r="F97" s="122">
        <v>45000</v>
      </c>
      <c r="G97" s="122">
        <v>45000</v>
      </c>
      <c r="H97" s="122">
        <v>45000</v>
      </c>
      <c r="I97" s="124"/>
      <c r="J97" s="215"/>
      <c r="K97" s="215"/>
      <c r="L97" s="272"/>
      <c r="M97" s="267"/>
      <c r="N97" s="264"/>
    </row>
    <row r="98" spans="1:14" s="22" customFormat="1" ht="15" customHeight="1" thickBot="1">
      <c r="A98" s="87" t="s">
        <v>93</v>
      </c>
      <c r="B98" s="37" t="s">
        <v>52</v>
      </c>
      <c r="C98" s="120">
        <v>500000</v>
      </c>
      <c r="D98" s="21">
        <f t="shared" si="5"/>
        <v>50000</v>
      </c>
      <c r="E98" s="21">
        <f t="shared" si="4"/>
        <v>500000</v>
      </c>
      <c r="F98" s="122"/>
      <c r="G98" s="122"/>
      <c r="H98" s="122"/>
      <c r="I98" s="134">
        <v>500000</v>
      </c>
      <c r="J98" s="212">
        <v>50000</v>
      </c>
      <c r="K98" s="212">
        <v>500000</v>
      </c>
      <c r="L98" s="272"/>
      <c r="M98" s="267"/>
      <c r="N98" s="264"/>
    </row>
    <row r="99" spans="1:14" s="22" customFormat="1" ht="15" customHeight="1" thickBot="1">
      <c r="A99" s="87" t="s">
        <v>156</v>
      </c>
      <c r="B99" s="37" t="s">
        <v>158</v>
      </c>
      <c r="C99" s="120"/>
      <c r="D99" s="21">
        <f t="shared" si="5"/>
        <v>335000</v>
      </c>
      <c r="E99" s="21">
        <f t="shared" si="4"/>
        <v>335000</v>
      </c>
      <c r="F99" s="122"/>
      <c r="G99" s="122"/>
      <c r="H99" s="122"/>
      <c r="I99" s="134"/>
      <c r="J99" s="134">
        <v>335000</v>
      </c>
      <c r="K99" s="212">
        <v>335000</v>
      </c>
      <c r="L99" s="272"/>
      <c r="M99" s="267"/>
      <c r="N99" s="264"/>
    </row>
    <row r="100" spans="1:14" s="22" customFormat="1" ht="15" customHeight="1" thickBot="1">
      <c r="A100" s="87" t="s">
        <v>161</v>
      </c>
      <c r="B100" s="37" t="s">
        <v>162</v>
      </c>
      <c r="C100" s="120"/>
      <c r="D100" s="21">
        <f t="shared" si="5"/>
        <v>15000</v>
      </c>
      <c r="E100" s="21">
        <f t="shared" si="4"/>
        <v>15000</v>
      </c>
      <c r="F100" s="122"/>
      <c r="G100" s="122"/>
      <c r="H100" s="122"/>
      <c r="I100" s="134"/>
      <c r="J100" s="134">
        <v>15000</v>
      </c>
      <c r="K100" s="212">
        <v>15000</v>
      </c>
      <c r="L100" s="272"/>
      <c r="M100" s="267"/>
      <c r="N100" s="264"/>
    </row>
    <row r="101" spans="1:14" s="22" customFormat="1" ht="15" customHeight="1" thickBot="1">
      <c r="A101" s="87" t="s">
        <v>163</v>
      </c>
      <c r="B101" s="37" t="s">
        <v>164</v>
      </c>
      <c r="C101" s="120"/>
      <c r="D101" s="21">
        <f t="shared" si="5"/>
        <v>30000</v>
      </c>
      <c r="E101" s="21">
        <f t="shared" si="4"/>
        <v>30000</v>
      </c>
      <c r="F101" s="122"/>
      <c r="G101" s="122"/>
      <c r="H101" s="122"/>
      <c r="I101" s="134"/>
      <c r="J101" s="134">
        <v>30000</v>
      </c>
      <c r="K101" s="212">
        <v>30000</v>
      </c>
      <c r="L101" s="272"/>
      <c r="M101" s="267"/>
      <c r="N101" s="264"/>
    </row>
    <row r="102" spans="1:14" s="22" customFormat="1" ht="15" customHeight="1" thickBot="1">
      <c r="A102" s="87" t="s">
        <v>165</v>
      </c>
      <c r="B102" s="37" t="s">
        <v>168</v>
      </c>
      <c r="C102" s="120"/>
      <c r="D102" s="21">
        <f t="shared" si="5"/>
        <v>30000</v>
      </c>
      <c r="E102" s="21">
        <f t="shared" si="4"/>
        <v>30000</v>
      </c>
      <c r="F102" s="122"/>
      <c r="G102" s="122"/>
      <c r="H102" s="122"/>
      <c r="I102" s="134"/>
      <c r="J102" s="134">
        <v>30000</v>
      </c>
      <c r="K102" s="212">
        <v>30000</v>
      </c>
      <c r="L102" s="272"/>
      <c r="M102" s="267"/>
      <c r="N102" s="264"/>
    </row>
    <row r="103" spans="1:14" s="22" customFormat="1" ht="15" customHeight="1" thickBot="1">
      <c r="A103" s="87" t="s">
        <v>169</v>
      </c>
      <c r="B103" s="37" t="s">
        <v>162</v>
      </c>
      <c r="C103" s="120"/>
      <c r="D103" s="21">
        <f t="shared" si="5"/>
        <v>400000</v>
      </c>
      <c r="E103" s="21">
        <f t="shared" si="4"/>
        <v>400000</v>
      </c>
      <c r="F103" s="122"/>
      <c r="G103" s="122"/>
      <c r="H103" s="122"/>
      <c r="I103" s="134"/>
      <c r="J103" s="134">
        <v>400000</v>
      </c>
      <c r="K103" s="212">
        <v>400000</v>
      </c>
      <c r="L103" s="272"/>
      <c r="M103" s="267"/>
      <c r="N103" s="264"/>
    </row>
    <row r="104" spans="1:14" s="22" customFormat="1" ht="15" customHeight="1" thickBot="1">
      <c r="A104" s="87" t="s">
        <v>179</v>
      </c>
      <c r="B104" s="37" t="s">
        <v>187</v>
      </c>
      <c r="C104" s="120"/>
      <c r="D104" s="21">
        <f t="shared" si="5"/>
        <v>3000</v>
      </c>
      <c r="E104" s="21">
        <f t="shared" si="4"/>
        <v>2600</v>
      </c>
      <c r="F104" s="122"/>
      <c r="G104" s="122"/>
      <c r="H104" s="122"/>
      <c r="I104" s="134"/>
      <c r="J104" s="134">
        <v>3000</v>
      </c>
      <c r="K104" s="212">
        <v>2600</v>
      </c>
      <c r="L104" s="272"/>
      <c r="M104" s="267"/>
      <c r="N104" s="264"/>
    </row>
    <row r="105" spans="1:14" s="22" customFormat="1" ht="15" customHeight="1" thickBot="1">
      <c r="A105" s="87" t="s">
        <v>186</v>
      </c>
      <c r="B105" s="37" t="s">
        <v>166</v>
      </c>
      <c r="C105" s="120"/>
      <c r="D105" s="21">
        <f t="shared" si="5"/>
        <v>2383000</v>
      </c>
      <c r="E105" s="21">
        <f t="shared" si="4"/>
        <v>2383000</v>
      </c>
      <c r="F105" s="122"/>
      <c r="G105" s="122">
        <v>2383000</v>
      </c>
      <c r="H105" s="122">
        <v>2383000</v>
      </c>
      <c r="I105" s="134"/>
      <c r="J105" s="134"/>
      <c r="K105" s="212"/>
      <c r="L105" s="272"/>
      <c r="M105" s="267"/>
      <c r="N105" s="264"/>
    </row>
    <row r="106" spans="1:14" s="22" customFormat="1" ht="15" customHeight="1" thickBot="1">
      <c r="A106" s="87" t="s">
        <v>102</v>
      </c>
      <c r="B106" s="24" t="s">
        <v>53</v>
      </c>
      <c r="C106" s="120">
        <f>SUM(C107:C108)</f>
        <v>75361000</v>
      </c>
      <c r="D106" s="21">
        <f t="shared" si="5"/>
        <v>75089000</v>
      </c>
      <c r="E106" s="21">
        <f t="shared" si="4"/>
        <v>72059630</v>
      </c>
      <c r="F106" s="122">
        <f>SUM(F107:F108)</f>
        <v>75361000</v>
      </c>
      <c r="G106" s="122">
        <f>SUM(G107:G108)</f>
        <v>75089000</v>
      </c>
      <c r="H106" s="122">
        <f>SUM(H107:H108)</f>
        <v>72059630</v>
      </c>
      <c r="I106" s="122">
        <f>SUM(I107:I108)</f>
        <v>0</v>
      </c>
      <c r="J106" s="122"/>
      <c r="K106" s="213"/>
      <c r="L106" s="247">
        <f>SUM(L107:L108)</f>
        <v>0</v>
      </c>
      <c r="M106" s="267"/>
      <c r="N106" s="264"/>
    </row>
    <row r="107" spans="1:14" s="22" customFormat="1" ht="15" customHeight="1" thickBot="1">
      <c r="A107" s="87" t="s">
        <v>103</v>
      </c>
      <c r="B107" s="37" t="s">
        <v>54</v>
      </c>
      <c r="C107" s="120">
        <v>33434000</v>
      </c>
      <c r="D107" s="21">
        <f t="shared" si="5"/>
        <v>35222000</v>
      </c>
      <c r="E107" s="21">
        <f t="shared" si="4"/>
        <v>35069323</v>
      </c>
      <c r="F107" s="122">
        <v>33434000</v>
      </c>
      <c r="G107" s="122">
        <v>35222000</v>
      </c>
      <c r="H107" s="122">
        <v>35069323</v>
      </c>
      <c r="I107" s="124"/>
      <c r="J107" s="124"/>
      <c r="K107" s="124"/>
      <c r="L107" s="272"/>
      <c r="M107" s="267"/>
      <c r="N107" s="264"/>
    </row>
    <row r="108" spans="1:14" s="22" customFormat="1" ht="15" customHeight="1" thickBot="1">
      <c r="A108" s="88" t="s">
        <v>104</v>
      </c>
      <c r="B108" s="39" t="s">
        <v>55</v>
      </c>
      <c r="C108" s="111">
        <v>41927000</v>
      </c>
      <c r="D108" s="21">
        <f t="shared" si="5"/>
        <v>39867000</v>
      </c>
      <c r="E108" s="21">
        <f t="shared" si="4"/>
        <v>36990307</v>
      </c>
      <c r="F108" s="31">
        <v>41927000</v>
      </c>
      <c r="G108" s="148">
        <v>39867000</v>
      </c>
      <c r="H108" s="148">
        <v>36990307</v>
      </c>
      <c r="I108" s="119"/>
      <c r="J108" s="119"/>
      <c r="K108" s="119"/>
      <c r="L108" s="260"/>
      <c r="M108" s="268"/>
      <c r="N108" s="265"/>
    </row>
    <row r="109" spans="1:14" s="22" customFormat="1" ht="15" customHeight="1" thickBot="1">
      <c r="A109" s="89" t="s">
        <v>105</v>
      </c>
      <c r="B109" s="25" t="s">
        <v>56</v>
      </c>
      <c r="C109" s="21">
        <f>SUM(C110+C111)</f>
        <v>60776000</v>
      </c>
      <c r="D109" s="21">
        <f t="shared" si="5"/>
        <v>96549000</v>
      </c>
      <c r="E109" s="21">
        <f t="shared" si="4"/>
        <v>43519246</v>
      </c>
      <c r="F109" s="21">
        <f aca="true" t="shared" si="6" ref="F109:K109">SUM(F110+F111)</f>
        <v>41669000</v>
      </c>
      <c r="G109" s="143">
        <f t="shared" si="6"/>
        <v>76980000</v>
      </c>
      <c r="H109" s="143">
        <f t="shared" si="6"/>
        <v>42025636</v>
      </c>
      <c r="I109" s="143">
        <f t="shared" si="6"/>
        <v>19107000</v>
      </c>
      <c r="J109" s="143">
        <f t="shared" si="6"/>
        <v>19569000</v>
      </c>
      <c r="K109" s="143">
        <f t="shared" si="6"/>
        <v>1493610</v>
      </c>
      <c r="L109" s="54"/>
      <c r="M109" s="219"/>
      <c r="N109" s="219"/>
    </row>
    <row r="110" spans="1:14" s="27" customFormat="1" ht="15" customHeight="1" thickBot="1">
      <c r="A110" s="88" t="s">
        <v>58</v>
      </c>
      <c r="B110" s="125" t="s">
        <v>127</v>
      </c>
      <c r="C110" s="126">
        <v>12469000</v>
      </c>
      <c r="D110" s="21">
        <f t="shared" si="5"/>
        <v>16123000</v>
      </c>
      <c r="E110" s="21">
        <f t="shared" si="4"/>
        <v>7367799</v>
      </c>
      <c r="F110" s="132">
        <v>3569000</v>
      </c>
      <c r="G110" s="63">
        <v>6761000</v>
      </c>
      <c r="H110" s="63">
        <v>6120569</v>
      </c>
      <c r="I110" s="63">
        <v>8900000</v>
      </c>
      <c r="J110" s="63">
        <v>9362000</v>
      </c>
      <c r="K110" s="63">
        <v>1247230</v>
      </c>
      <c r="L110" s="273"/>
      <c r="M110" s="277"/>
      <c r="N110" s="275"/>
    </row>
    <row r="111" spans="1:14" s="27" customFormat="1" ht="15" customHeight="1" thickBot="1">
      <c r="A111" s="141" t="s">
        <v>134</v>
      </c>
      <c r="B111" s="142" t="s">
        <v>135</v>
      </c>
      <c r="C111" s="218">
        <v>48307000</v>
      </c>
      <c r="D111" s="21">
        <f t="shared" si="5"/>
        <v>80426000</v>
      </c>
      <c r="E111" s="21">
        <f t="shared" si="4"/>
        <v>36151447</v>
      </c>
      <c r="F111" s="221">
        <v>38100000</v>
      </c>
      <c r="G111" s="149">
        <v>70219000</v>
      </c>
      <c r="H111" s="149">
        <v>35905067</v>
      </c>
      <c r="I111" s="133">
        <v>10207000</v>
      </c>
      <c r="J111" s="133">
        <v>10207000</v>
      </c>
      <c r="K111" s="133">
        <v>246380</v>
      </c>
      <c r="L111" s="274"/>
      <c r="M111" s="278"/>
      <c r="N111" s="276"/>
    </row>
    <row r="112" spans="1:14" s="22" customFormat="1" ht="15" customHeight="1" thickBot="1">
      <c r="A112" s="89" t="s">
        <v>31</v>
      </c>
      <c r="B112" s="25" t="s">
        <v>128</v>
      </c>
      <c r="C112" s="26">
        <v>3000000</v>
      </c>
      <c r="D112" s="26">
        <f t="shared" si="5"/>
        <v>1295000</v>
      </c>
      <c r="E112" s="21">
        <f t="shared" si="4"/>
        <v>0</v>
      </c>
      <c r="F112" s="224">
        <f>SUM(F113:F113)</f>
        <v>3000000</v>
      </c>
      <c r="G112" s="224">
        <f>SUM(G113:G113)</f>
        <v>1295000</v>
      </c>
      <c r="H112" s="242"/>
      <c r="I112" s="227">
        <f>SUM(I113:I113)</f>
        <v>0</v>
      </c>
      <c r="J112" s="226"/>
      <c r="K112" s="226"/>
      <c r="L112" s="225">
        <f>SUM(L113:L113)</f>
        <v>0</v>
      </c>
      <c r="M112" s="219"/>
      <c r="N112" s="219"/>
    </row>
    <row r="113" spans="1:14" s="22" customFormat="1" ht="15" customHeight="1" thickBot="1">
      <c r="A113" s="29" t="s">
        <v>106</v>
      </c>
      <c r="B113" s="30" t="s">
        <v>137</v>
      </c>
      <c r="C113" s="111">
        <v>3000000</v>
      </c>
      <c r="D113" s="111">
        <f t="shared" si="5"/>
        <v>1295000</v>
      </c>
      <c r="E113" s="21">
        <f t="shared" si="4"/>
        <v>0</v>
      </c>
      <c r="F113" s="222">
        <v>3000000</v>
      </c>
      <c r="G113" s="222">
        <v>1295000</v>
      </c>
      <c r="H113" s="222">
        <v>0</v>
      </c>
      <c r="I113" s="222"/>
      <c r="J113" s="222"/>
      <c r="K113" s="222"/>
      <c r="L113" s="223"/>
      <c r="M113" s="228"/>
      <c r="N113" s="228"/>
    </row>
    <row r="114" spans="1:14" s="22" customFormat="1" ht="15" customHeight="1" thickBot="1">
      <c r="A114" s="89" t="s">
        <v>33</v>
      </c>
      <c r="B114" s="25" t="s">
        <v>57</v>
      </c>
      <c r="C114" s="21">
        <v>14230000</v>
      </c>
      <c r="D114" s="21">
        <f t="shared" si="5"/>
        <v>40318000</v>
      </c>
      <c r="E114" s="21">
        <f t="shared" si="4"/>
        <v>0</v>
      </c>
      <c r="F114" s="26">
        <f>SUM(F115:F116)</f>
        <v>14230000</v>
      </c>
      <c r="G114" s="26">
        <f>SUM(G115:G116)</f>
        <v>40318000</v>
      </c>
      <c r="H114" s="26">
        <f>SUM(H115:H116)</f>
        <v>0</v>
      </c>
      <c r="I114" s="73"/>
      <c r="J114" s="73"/>
      <c r="K114" s="73"/>
      <c r="L114" s="54">
        <f>SUM(L115:L116)</f>
        <v>0</v>
      </c>
      <c r="M114" s="219"/>
      <c r="N114" s="219"/>
    </row>
    <row r="115" spans="1:14" s="22" customFormat="1" ht="15" customHeight="1" thickBot="1">
      <c r="A115" s="98" t="s">
        <v>35</v>
      </c>
      <c r="B115" s="40" t="s">
        <v>59</v>
      </c>
      <c r="C115" s="126">
        <v>12230000</v>
      </c>
      <c r="D115" s="21">
        <f t="shared" si="5"/>
        <v>38318000</v>
      </c>
      <c r="E115" s="21">
        <f t="shared" si="4"/>
        <v>0</v>
      </c>
      <c r="F115" s="28">
        <v>12230000</v>
      </c>
      <c r="G115" s="150">
        <v>38318000</v>
      </c>
      <c r="H115" s="150"/>
      <c r="I115" s="62"/>
      <c r="J115" s="62"/>
      <c r="K115" s="62"/>
      <c r="L115" s="262"/>
      <c r="M115" s="266"/>
      <c r="N115" s="263"/>
    </row>
    <row r="116" spans="1:14" s="22" customFormat="1" ht="15" customHeight="1" thickBot="1">
      <c r="A116" s="87" t="s">
        <v>37</v>
      </c>
      <c r="B116" s="37" t="s">
        <v>60</v>
      </c>
      <c r="C116" s="111">
        <v>2000000</v>
      </c>
      <c r="D116" s="21">
        <f t="shared" si="5"/>
        <v>2000000</v>
      </c>
      <c r="E116" s="21">
        <f t="shared" si="4"/>
        <v>0</v>
      </c>
      <c r="F116" s="23">
        <v>2000000</v>
      </c>
      <c r="G116" s="151">
        <v>2000000</v>
      </c>
      <c r="H116" s="151"/>
      <c r="I116" s="61"/>
      <c r="J116" s="61"/>
      <c r="K116" s="61"/>
      <c r="L116" s="259"/>
      <c r="M116" s="268"/>
      <c r="N116" s="265"/>
    </row>
    <row r="117" spans="1:14" s="22" customFormat="1" ht="18.75" customHeight="1" thickBot="1">
      <c r="A117" s="89" t="s">
        <v>39</v>
      </c>
      <c r="B117" s="42" t="s">
        <v>61</v>
      </c>
      <c r="C117" s="21">
        <f>SUM(C114+C112+C109+C87+C82+C77)</f>
        <v>313351000</v>
      </c>
      <c r="D117" s="21">
        <f t="shared" si="5"/>
        <v>388024000</v>
      </c>
      <c r="E117" s="21">
        <f>SUM(H117+K117)</f>
        <v>268129372</v>
      </c>
      <c r="F117" s="21">
        <f>SUM(F114+F112+F109+F87+F82+F77)</f>
        <v>287783000</v>
      </c>
      <c r="G117" s="21">
        <f>SUM(G114+G112+G109+G87+G82+G77)</f>
        <v>361994000</v>
      </c>
      <c r="H117" s="21">
        <f>SUM(H114+H112+H109+H87+H82+H77)</f>
        <v>264683378</v>
      </c>
      <c r="I117" s="21">
        <f>SUM(I109+I87)</f>
        <v>25568000</v>
      </c>
      <c r="J117" s="21">
        <f>SUM(J109+J87)</f>
        <v>26030000</v>
      </c>
      <c r="K117" s="21">
        <f>SUM(K109+K87)</f>
        <v>3445994</v>
      </c>
      <c r="L117" s="21">
        <f>SUM(L87)</f>
        <v>0</v>
      </c>
      <c r="M117" s="186"/>
      <c r="N117" s="186"/>
    </row>
    <row r="118" spans="1:14" s="22" customFormat="1" ht="15" customHeight="1" thickBot="1">
      <c r="A118" s="89" t="s">
        <v>41</v>
      </c>
      <c r="B118" s="25" t="s">
        <v>62</v>
      </c>
      <c r="C118" s="21">
        <v>3742000</v>
      </c>
      <c r="D118" s="21">
        <f t="shared" si="5"/>
        <v>7571000</v>
      </c>
      <c r="E118" s="21">
        <f t="shared" si="4"/>
        <v>3741958</v>
      </c>
      <c r="F118" s="26">
        <f>SUM(F119,F120)</f>
        <v>3742000</v>
      </c>
      <c r="G118" s="26">
        <f>SUM(G119,G120)</f>
        <v>7571000</v>
      </c>
      <c r="H118" s="26">
        <f>SUM(H119,H120)</f>
        <v>3741958</v>
      </c>
      <c r="I118" s="26">
        <f>SUM(I119,I120)</f>
        <v>0</v>
      </c>
      <c r="J118" s="26"/>
      <c r="K118" s="26"/>
      <c r="L118" s="26">
        <f>SUM(L119,L120)</f>
        <v>0</v>
      </c>
      <c r="M118" s="187"/>
      <c r="N118" s="187"/>
    </row>
    <row r="119" spans="1:14" s="22" customFormat="1" ht="15" customHeight="1" thickBot="1">
      <c r="A119" s="98" t="s">
        <v>94</v>
      </c>
      <c r="B119" s="41" t="s">
        <v>146</v>
      </c>
      <c r="C119" s="21">
        <v>3742000</v>
      </c>
      <c r="D119" s="21">
        <f t="shared" si="5"/>
        <v>7571000</v>
      </c>
      <c r="E119" s="21">
        <f t="shared" si="4"/>
        <v>3741958</v>
      </c>
      <c r="F119" s="63">
        <v>3742000</v>
      </c>
      <c r="G119" s="63">
        <v>7571000</v>
      </c>
      <c r="H119" s="63">
        <v>3741958</v>
      </c>
      <c r="I119" s="63"/>
      <c r="J119" s="63"/>
      <c r="K119" s="63"/>
      <c r="L119" s="138"/>
      <c r="M119" s="266"/>
      <c r="N119" s="263"/>
    </row>
    <row r="120" spans="1:14" s="22" customFormat="1" ht="15" customHeight="1" thickBot="1">
      <c r="A120" s="98" t="s">
        <v>95</v>
      </c>
      <c r="B120" s="41" t="s">
        <v>64</v>
      </c>
      <c r="C120" s="114"/>
      <c r="D120" s="21">
        <f t="shared" si="5"/>
        <v>0</v>
      </c>
      <c r="E120" s="21">
        <f t="shared" si="4"/>
        <v>0</v>
      </c>
      <c r="F120" s="63"/>
      <c r="G120" s="63"/>
      <c r="H120" s="63"/>
      <c r="I120" s="63"/>
      <c r="J120" s="63"/>
      <c r="K120" s="63"/>
      <c r="L120" s="138"/>
      <c r="M120" s="267"/>
      <c r="N120" s="264"/>
    </row>
    <row r="121" spans="1:14" s="22" customFormat="1" ht="15" customHeight="1" thickBot="1">
      <c r="A121" s="98" t="s">
        <v>107</v>
      </c>
      <c r="B121" s="40" t="s">
        <v>65</v>
      </c>
      <c r="C121" s="114"/>
      <c r="D121" s="21">
        <f t="shared" si="5"/>
        <v>0</v>
      </c>
      <c r="E121" s="21">
        <f t="shared" si="4"/>
        <v>0</v>
      </c>
      <c r="F121" s="194"/>
      <c r="G121" s="152"/>
      <c r="H121" s="152"/>
      <c r="I121" s="127"/>
      <c r="J121" s="156"/>
      <c r="K121" s="156"/>
      <c r="L121" s="279"/>
      <c r="M121" s="267"/>
      <c r="N121" s="264"/>
    </row>
    <row r="122" spans="1:14" s="22" customFormat="1" ht="15" customHeight="1" thickBot="1">
      <c r="A122" s="98" t="s">
        <v>108</v>
      </c>
      <c r="B122" s="40" t="s">
        <v>63</v>
      </c>
      <c r="C122" s="111"/>
      <c r="D122" s="21">
        <f t="shared" si="5"/>
        <v>0</v>
      </c>
      <c r="E122" s="21">
        <f t="shared" si="4"/>
        <v>0</v>
      </c>
      <c r="F122" s="75"/>
      <c r="G122" s="75"/>
      <c r="H122" s="75"/>
      <c r="I122" s="75"/>
      <c r="J122" s="193"/>
      <c r="K122" s="248"/>
      <c r="L122" s="259"/>
      <c r="M122" s="268"/>
      <c r="N122" s="269"/>
    </row>
    <row r="123" spans="1:19" s="22" customFormat="1" ht="15" customHeight="1" thickBot="1">
      <c r="A123" s="89" t="s">
        <v>96</v>
      </c>
      <c r="B123" s="25" t="s">
        <v>66</v>
      </c>
      <c r="C123" s="21">
        <f>SUM(C117+C118)</f>
        <v>317093000</v>
      </c>
      <c r="D123" s="21">
        <f t="shared" si="5"/>
        <v>395595000</v>
      </c>
      <c r="E123" s="21">
        <f>H123+K123+N123</f>
        <v>271871330</v>
      </c>
      <c r="F123" s="73">
        <f aca="true" t="shared" si="7" ref="F123:K123">SUM(F117+F118)</f>
        <v>291525000</v>
      </c>
      <c r="G123" s="73">
        <f t="shared" si="7"/>
        <v>369565000</v>
      </c>
      <c r="H123" s="73">
        <f t="shared" si="7"/>
        <v>268425336</v>
      </c>
      <c r="I123" s="73">
        <f t="shared" si="7"/>
        <v>25568000</v>
      </c>
      <c r="J123" s="73">
        <f t="shared" si="7"/>
        <v>26030000</v>
      </c>
      <c r="K123" s="73">
        <f t="shared" si="7"/>
        <v>3445994</v>
      </c>
      <c r="L123" s="54">
        <f>SUM(L117,L118)</f>
        <v>0</v>
      </c>
      <c r="M123" s="280"/>
      <c r="N123" s="280"/>
      <c r="P123" s="32"/>
      <c r="Q123" s="33"/>
      <c r="R123" s="33"/>
      <c r="S123" s="33"/>
    </row>
    <row r="124" spans="1:12" s="10" customFormat="1" ht="12.75" customHeight="1">
      <c r="A124" s="318"/>
      <c r="B124" s="318"/>
      <c r="C124" s="318"/>
      <c r="D124" s="318"/>
      <c r="E124" s="318"/>
      <c r="F124" s="318"/>
      <c r="G124" s="318"/>
      <c r="H124" s="318"/>
      <c r="I124" s="318"/>
      <c r="J124" s="318"/>
      <c r="K124" s="319"/>
      <c r="L124" s="319"/>
    </row>
    <row r="125" spans="1:12" s="10" customFormat="1" ht="12.75" customHeight="1">
      <c r="A125" s="91"/>
      <c r="B125" s="34"/>
      <c r="C125" s="34"/>
      <c r="D125" s="34"/>
      <c r="E125" s="34"/>
      <c r="F125" s="76"/>
      <c r="G125" s="76"/>
      <c r="H125" s="76"/>
      <c r="I125" s="76"/>
      <c r="J125" s="76"/>
      <c r="K125" s="76"/>
      <c r="L125" s="76"/>
    </row>
    <row r="126" spans="1:14" s="10" customFormat="1" ht="15" customHeight="1">
      <c r="A126" s="101"/>
      <c r="B126" s="131" t="s">
        <v>130</v>
      </c>
      <c r="C126" s="130"/>
      <c r="D126" s="130"/>
      <c r="E126" s="130"/>
      <c r="F126" s="308" t="s">
        <v>131</v>
      </c>
      <c r="G126" s="308"/>
      <c r="H126" s="308"/>
      <c r="I126" s="308"/>
      <c r="J126" s="144"/>
      <c r="K126" s="144"/>
      <c r="L126" s="56"/>
      <c r="M126" s="16"/>
      <c r="N126" s="16"/>
    </row>
    <row r="127" spans="1:12" s="10" customFormat="1" ht="23.25" customHeight="1">
      <c r="A127" s="18" t="s">
        <v>138</v>
      </c>
      <c r="B127" s="18" t="s">
        <v>133</v>
      </c>
      <c r="C127" s="18"/>
      <c r="D127" s="18"/>
      <c r="E127" s="18"/>
      <c r="F127" s="305" t="s">
        <v>132</v>
      </c>
      <c r="G127" s="305"/>
      <c r="H127" s="305"/>
      <c r="I127" s="305"/>
      <c r="J127" s="145"/>
      <c r="K127" s="145"/>
      <c r="L127" s="18"/>
    </row>
  </sheetData>
  <sheetProtection/>
  <mergeCells count="18">
    <mergeCell ref="A124:L124"/>
    <mergeCell ref="F126:I126"/>
    <mergeCell ref="A67:L67"/>
    <mergeCell ref="C74:E74"/>
    <mergeCell ref="F74:H74"/>
    <mergeCell ref="I74:K74"/>
    <mergeCell ref="L74:N74"/>
    <mergeCell ref="A73:B73"/>
    <mergeCell ref="F127:I127"/>
    <mergeCell ref="A1:P1"/>
    <mergeCell ref="B2:P2"/>
    <mergeCell ref="A7:B7"/>
    <mergeCell ref="F60:I60"/>
    <mergeCell ref="F61:I61"/>
    <mergeCell ref="C8:E8"/>
    <mergeCell ref="F8:H8"/>
    <mergeCell ref="I8:K8"/>
    <mergeCell ref="L8:N8"/>
  </mergeCells>
  <printOptions/>
  <pageMargins left="1.1023622047244095" right="1.1023622047244095" top="0.9448818897637796" bottom="0.9448818897637796" header="0.31496062992125984" footer="0.31496062992125984"/>
  <pageSetup horizontalDpi="600" verticalDpi="600" orientation="landscape" paperSize="9" scale="45" r:id="rId1"/>
  <rowBreaks count="1" manualBreakCount="1">
    <brk id="6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2017-05-25T15:31:46Z</cp:lastPrinted>
  <dcterms:created xsi:type="dcterms:W3CDTF">2013-02-08T12:10:21Z</dcterms:created>
  <dcterms:modified xsi:type="dcterms:W3CDTF">2017-05-31T13:17:23Z</dcterms:modified>
  <cp:category/>
  <cp:version/>
  <cp:contentType/>
  <cp:contentStatus/>
</cp:coreProperties>
</file>