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8mell_zárszám2015" sheetId="1" r:id="rId1"/>
  </sheets>
  <definedNames>
    <definedName name="_xlnm.Print_Area" localSheetId="0">'18mell_zárszám2015'!$A$1:$I$121</definedName>
  </definedNames>
  <calcPr calcId="152511"/>
</workbook>
</file>

<file path=xl/calcChain.xml><?xml version="1.0" encoding="utf-8"?>
<calcChain xmlns="http://schemas.openxmlformats.org/spreadsheetml/2006/main">
  <c r="H80" i="1" l="1"/>
  <c r="G80" i="1"/>
  <c r="G72" i="1"/>
  <c r="I96" i="1" l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1" i="1"/>
  <c r="I113" i="1"/>
  <c r="I114" i="1"/>
  <c r="I115" i="1"/>
  <c r="I117" i="1"/>
  <c r="I118" i="1"/>
  <c r="I119" i="1"/>
  <c r="I120" i="1"/>
  <c r="I121" i="1"/>
  <c r="I95" i="1"/>
  <c r="I88" i="1"/>
  <c r="I86" i="1"/>
  <c r="I85" i="1"/>
  <c r="I84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7" i="1"/>
  <c r="I68" i="1"/>
  <c r="I70" i="1"/>
  <c r="I72" i="1"/>
  <c r="I74" i="1"/>
  <c r="I75" i="1"/>
  <c r="I76" i="1"/>
  <c r="I77" i="1"/>
  <c r="I78" i="1"/>
  <c r="I79" i="1"/>
  <c r="I52" i="1"/>
  <c r="I49" i="1"/>
  <c r="I38" i="1"/>
  <c r="I39" i="1"/>
  <c r="I40" i="1"/>
  <c r="I41" i="1"/>
  <c r="I43" i="1"/>
  <c r="I44" i="1"/>
  <c r="I45" i="1"/>
  <c r="I47" i="1"/>
  <c r="I48" i="1"/>
  <c r="I37" i="1"/>
  <c r="I34" i="1"/>
  <c r="I32" i="1"/>
  <c r="I33" i="1"/>
  <c r="I31" i="1"/>
  <c r="I24" i="1"/>
  <c r="I14" i="1"/>
  <c r="H117" i="1"/>
  <c r="H111" i="1"/>
  <c r="H101" i="1"/>
  <c r="H88" i="1"/>
  <c r="H89" i="1"/>
  <c r="H54" i="1"/>
  <c r="H55" i="1"/>
  <c r="H57" i="1"/>
  <c r="F86" i="1" l="1"/>
  <c r="F57" i="1"/>
  <c r="F14" i="1"/>
  <c r="H49" i="1" l="1"/>
  <c r="H86" i="1"/>
  <c r="H109" i="1"/>
  <c r="H115" i="1"/>
  <c r="H121" i="1" s="1"/>
  <c r="H31" i="1" l="1"/>
  <c r="H34" i="1"/>
  <c r="G115" i="1"/>
  <c r="G111" i="1"/>
  <c r="H81" i="1" l="1"/>
  <c r="H87" i="1" s="1"/>
  <c r="G117" i="1"/>
  <c r="G101" i="1"/>
  <c r="G109" i="1" s="1"/>
  <c r="E67" i="1"/>
  <c r="E64" i="1"/>
  <c r="G78" i="1"/>
  <c r="G77" i="1"/>
  <c r="G79" i="1"/>
  <c r="G55" i="1"/>
  <c r="G54" i="1"/>
  <c r="G121" i="1" l="1"/>
  <c r="G84" i="1"/>
  <c r="G86" i="1" s="1"/>
  <c r="G74" i="1"/>
  <c r="G76" i="1" s="1"/>
  <c r="E71" i="1"/>
  <c r="G71" i="1" s="1"/>
  <c r="G70" i="1"/>
  <c r="E68" i="1"/>
  <c r="G68" i="1" s="1"/>
  <c r="G67" i="1"/>
  <c r="E65" i="1"/>
  <c r="G65" i="1" s="1"/>
  <c r="G64" i="1"/>
  <c r="E63" i="1"/>
  <c r="G63" i="1" s="1"/>
  <c r="G62" i="1"/>
  <c r="E62" i="1"/>
  <c r="E61" i="1"/>
  <c r="G61" i="1" s="1"/>
  <c r="G60" i="1"/>
  <c r="E60" i="1"/>
  <c r="G57" i="1"/>
  <c r="G48" i="1"/>
  <c r="G47" i="1"/>
  <c r="G44" i="1"/>
  <c r="G43" i="1"/>
  <c r="G41" i="1"/>
  <c r="G40" i="1"/>
  <c r="G39" i="1"/>
  <c r="G38" i="1"/>
  <c r="G37" i="1"/>
  <c r="G32" i="1"/>
  <c r="G29" i="1"/>
  <c r="G25" i="1"/>
  <c r="G24" i="1"/>
  <c r="G13" i="1"/>
  <c r="G14" i="1" s="1"/>
  <c r="G34" i="1" l="1"/>
  <c r="G49" i="1"/>
  <c r="G88" i="1" s="1"/>
  <c r="G31" i="1"/>
  <c r="G89" i="1" l="1"/>
  <c r="I89" i="1" s="1"/>
  <c r="I80" i="1"/>
  <c r="G81" i="1"/>
  <c r="G87" i="1" l="1"/>
  <c r="I87" i="1" s="1"/>
  <c r="I81" i="1"/>
</calcChain>
</file>

<file path=xl/sharedStrings.xml><?xml version="1.0" encoding="utf-8"?>
<sst xmlns="http://schemas.openxmlformats.org/spreadsheetml/2006/main" count="138" uniqueCount="131">
  <si>
    <t>A 2015. évi állami  hozzájárulások, támogatások  alakulása jogcímenként</t>
  </si>
  <si>
    <t>Sor- szám</t>
  </si>
  <si>
    <t>Jogcím</t>
  </si>
  <si>
    <t xml:space="preserve">Fajlagos
mérték </t>
  </si>
  <si>
    <t>Ft/fő</t>
  </si>
  <si>
    <t>fő (ellátott)</t>
  </si>
  <si>
    <t>Ft</t>
  </si>
  <si>
    <t>A 2014. évi C. törvény: Magyarország 2015. évi központi költségvetéséről 2. melléklete szerinti</t>
  </si>
  <si>
    <t>I. Normatív állami támogatás</t>
  </si>
  <si>
    <t>Helyi önkormányzatok működésének általános támogatása:</t>
  </si>
  <si>
    <t>1.a) Önkormányzati hivatal működésének támogatása</t>
  </si>
  <si>
    <t xml:space="preserve">        Önkormányzati hivatal működésének támogatása - elismert hivatali létszám alapján</t>
  </si>
  <si>
    <t xml:space="preserve">        Önkormányzati hivatal működésének támogatása - beszámítás után</t>
  </si>
  <si>
    <t>1.b) Település-üzemeltetéshez kapcsolódó feladatellátás támogatása összesen</t>
  </si>
  <si>
    <t>1.ba) A zöldterület-gazdálkodással kapcsolatos feladatok ellátásának támogatása</t>
  </si>
  <si>
    <t xml:space="preserve">         1.ba) A zöldterület-gazdálkodással kapcsolatos feladatok ellátásának támogatása beszámítás után</t>
  </si>
  <si>
    <t>1.bb) Közvilágítás fenntartásának támogatása</t>
  </si>
  <si>
    <t xml:space="preserve">         1.bb) Közvilágítás fenntartásának támogatása beszámítás után</t>
  </si>
  <si>
    <t>1.bc) Köztemető fenntartásával kapcsolatos feladatok támogatása</t>
  </si>
  <si>
    <t xml:space="preserve">         1.bc) Köztemető fenntartásával kapcsolatos feladatok támogatása beszámítás  után</t>
  </si>
  <si>
    <t>1.bd) Közutak fenntartásának támogatása</t>
  </si>
  <si>
    <t xml:space="preserve"> </t>
  </si>
  <si>
    <t xml:space="preserve">         1.bd) Közutak fenntartásának támogatása - beszámítás után</t>
  </si>
  <si>
    <t>1.b) Település-üzemeltetéshez kapcsolódó feladatellátás támogatása összesen beszámítás után</t>
  </si>
  <si>
    <t>1.c) Egyéb kötelező önkormányzati feladatok támogatása</t>
  </si>
  <si>
    <t xml:space="preserve">       1.c) Egyéb kötelező önkormányzati feladatok támogatása beszámítás után</t>
  </si>
  <si>
    <t>1.d) Lakott külterülettel kapcsolatos feladatok támogatása</t>
  </si>
  <si>
    <t xml:space="preserve">       1.d) Lakott külterülettel kapcsolatos feladatok támogatása beszámítás után</t>
  </si>
  <si>
    <t xml:space="preserve">        1.e) Üdülőhelyi feladatok támogatása beszámítás után</t>
  </si>
  <si>
    <t>Települési önkormányzatok működésének támogatása beszámítás és kiegészítés után</t>
  </si>
  <si>
    <t>2. Nem közművel összegyűjtött háztratási szennyvíz ártalmatlanítása</t>
  </si>
  <si>
    <t>6. A 2014. évről áthúzódó bérkompenzáció támogatása</t>
  </si>
  <si>
    <t>Helyi önkormányzatok működésének általános támogatása összesen</t>
  </si>
  <si>
    <t>II.</t>
  </si>
  <si>
    <t>Települési önkormányzatok egyes köznevelési feladatainak támogatása</t>
  </si>
  <si>
    <t>1.Óvodapedagógusok és az óvodapedagógusok nevelő munkáját közvetlenül segítők bértámogatása</t>
  </si>
  <si>
    <t>(1)1 2015 évben 8 hónapra óvodapedagógusok elismert létszáma</t>
  </si>
  <si>
    <t>(2)1 2015. évben 8 hónapra óvodapedagógusok munkáját segítők száma</t>
  </si>
  <si>
    <t>(1)2 2015. évben 4 hónapra óvodapedagógusok elismert létszáma</t>
  </si>
  <si>
    <t>(2)2 2015. évben 4 hónapra óvodapedagógusok munkáját segítők száma</t>
  </si>
  <si>
    <t>(3)Óvodapedagógusok átlagbérének és közterheinek elismert pótlólagos összege/ 3 hónap</t>
  </si>
  <si>
    <t>2. Óvodaműködtetési támogatás</t>
  </si>
  <si>
    <t xml:space="preserve"> 2014. évben 8 hónapra </t>
  </si>
  <si>
    <t xml:space="preserve"> 2014. évben 4 hónapra </t>
  </si>
  <si>
    <t>4) A köznevelési intézmények működtetéséhez kapcsolódó támogatás</t>
  </si>
  <si>
    <t>5. Kiegészítő támogatás az óvodapedagógusok minősítéséből adódó többletkiadásokhoz</t>
  </si>
  <si>
    <t>(1) Pedagógus II. katagóriába sorolt óvodapedagógusok kiegészítő támogatása</t>
  </si>
  <si>
    <t>(2) Mesterpedagógus II. katagóriába sorolt óvodapedagógusok kiegészítő támogatása</t>
  </si>
  <si>
    <t>Települési önkormányzatok egyes köznevelési feladatainak támogatása összesen</t>
  </si>
  <si>
    <t>III.</t>
  </si>
  <si>
    <t>Települési önkormányzatok szociális, gyermekjóléti és gyermekétkeztetési feladatainak támogatása</t>
  </si>
  <si>
    <t>1. Pénzbeli szociális ellátások kiegészítése</t>
  </si>
  <si>
    <t xml:space="preserve">  - rendszeres szociális segély</t>
  </si>
  <si>
    <t xml:space="preserve">  - foglalkoztatást helyettesítő támogatás</t>
  </si>
  <si>
    <t xml:space="preserve">  - lakásfenntartási támogatás</t>
  </si>
  <si>
    <t xml:space="preserve"> - óvodáztatási támogatás</t>
  </si>
  <si>
    <t xml:space="preserve"> - adósságkezelési támogatás</t>
  </si>
  <si>
    <t>1.  Összesen:</t>
  </si>
  <si>
    <t>3. Egyes szociális és gyermekjóléti feladatok támogatása</t>
  </si>
  <si>
    <t>3. a)(1) Szociális és gyermekjóléti alapszolgáltatások általános feladatai-családsegítés</t>
  </si>
  <si>
    <t xml:space="preserve">    ad.Társulási kiegészítés - családsegítés</t>
  </si>
  <si>
    <t>3. a)(2) Szociális és gyermekjóléti alapszolgáltatások általános feladatai-gyermekjóléti szolg.</t>
  </si>
  <si>
    <t xml:space="preserve">  ad.  Társulási kiegészítés - gyermekjóléti szolgálat</t>
  </si>
  <si>
    <t>3.c) Szociális étkeztetés - társulás által történő feladatellátással</t>
  </si>
  <si>
    <t>3.d) Házi segítségnyújtás - társulás által történő feladatellátással</t>
  </si>
  <si>
    <t>3.f) Időskorúak nappali intézményi ellátása - társulás által történő feladatellátással</t>
  </si>
  <si>
    <t>3.g(6) demes személyek nappali intézményi ellátása - társulás által történő feladatellátás</t>
  </si>
  <si>
    <t xml:space="preserve">3.j) Gyermekek napközbeni ellátása </t>
  </si>
  <si>
    <t xml:space="preserve">      -  Bölcsődei ellátás</t>
  </si>
  <si>
    <t xml:space="preserve">      -  Családi napközi ellátás és -gyermekfelügyelet - társulás által történő feladatellátással</t>
  </si>
  <si>
    <t>3.Összesen:</t>
  </si>
  <si>
    <t>4. A települési önkormányzatok által biztosított egyes szociális szakosított ellátások, valamint a gyermekek átmeneti gondozásával kapcsolatos feladatok támogatása</t>
  </si>
  <si>
    <t>4.a) A finanszírozás szempontjából elismert szakmai dolgozók bértámogatása</t>
  </si>
  <si>
    <t>4.b) intézmények üzemeltetési támogatása</t>
  </si>
  <si>
    <t>4. Összesen:</t>
  </si>
  <si>
    <t>5. a)Gyermekétkeztetés támogatása</t>
  </si>
  <si>
    <t xml:space="preserve">    b) Gyermekétkeztetés üzemeltetési támogatása</t>
  </si>
  <si>
    <t>6. Szociális ágazati pótlék</t>
  </si>
  <si>
    <t>Települési önkormányzatok szociális és gyermekjóléti feladatainak támogatása összesen</t>
  </si>
  <si>
    <t>A helyi önkormányzatok általános működésének és ágazati feladatainak támogatása összesen I-III.</t>
  </si>
  <si>
    <t>Beszámítás összege összesen (info)</t>
  </si>
  <si>
    <t>IV.</t>
  </si>
  <si>
    <t>Települési önkormányzatok kulturális feladatainak támogatása</t>
  </si>
  <si>
    <t>1.d Települési önkormányzatok támogatása a nyilvános könyvtári és közművelődési feladatokhoz</t>
  </si>
  <si>
    <t>1.i. A települési önkormányzatok könyvtári célú érdekeltségnövelő támogatása</t>
  </si>
  <si>
    <t xml:space="preserve">Települési önkormányzatok kulturális feladatainak támogatása összesen </t>
  </si>
  <si>
    <t>I-IV. támogatások összesen (2. melléklet szerinti)</t>
  </si>
  <si>
    <t>I-IV. támogatások összesenből Tamási várost illető rész:</t>
  </si>
  <si>
    <t>I-IV. támogatások összesenből DÁM társulást illető rész:</t>
  </si>
  <si>
    <t>A 2014. évi C. törvény: Magyarország 2015. évi központi költségvetéséről 3. melléklete szerinti</t>
  </si>
  <si>
    <t>Helyi önkormányzatok  kiegészítő támogatásai</t>
  </si>
  <si>
    <t>Helyi önkormányzatok felhalmozási célú költségvetési támogatása</t>
  </si>
  <si>
    <t>3. Önkormányzatok és társulásaik európai uniós fejlesztési pályázati saját forrás</t>
  </si>
  <si>
    <t xml:space="preserve">    kiegészítésének támogatása</t>
  </si>
  <si>
    <t xml:space="preserve"> - Somogydöröcske, Bonnya ivóvízminőség javító programja</t>
  </si>
  <si>
    <t xml:space="preserve"> - Kisgyalán, Fonó ivóvízminőség javító programja</t>
  </si>
  <si>
    <t xml:space="preserve"> - Szárazd, Keszőhidegkút, Udvari ivóvízminőség javító programja</t>
  </si>
  <si>
    <t xml:space="preserve"> - Felsőnyék, Ozora ivóvízminőség javító programja</t>
  </si>
  <si>
    <t xml:space="preserve"> - Mucsi ivóvízmin.jav.</t>
  </si>
  <si>
    <t xml:space="preserve"> - Regöly ivóvízmin.jav.</t>
  </si>
  <si>
    <t xml:space="preserve"> -  Gölle, Büssü, Patalom ivóvízmin.jav.</t>
  </si>
  <si>
    <t xml:space="preserve"> - Torvaj, Lulla ivóvízmin.jav.</t>
  </si>
  <si>
    <t xml:space="preserve"> - Nagykónyi, Pári ivóvízmin.jav.</t>
  </si>
  <si>
    <t xml:space="preserve"> - Tengőd, Kánya ivóvízmin.jav.</t>
  </si>
  <si>
    <t xml:space="preserve"> - Kerékpárút hálózat kialakítása Tamási városban(DDOP-5.1.1-11-2011-0007)</t>
  </si>
  <si>
    <t>7. Közművelődési érdekeltségnövelő támogatás, muzeális intézmények szakmai támogatása</t>
  </si>
  <si>
    <t>Helyi önkormányzatok felhalmozási célú költségvetési támogatása összesen:</t>
  </si>
  <si>
    <t>Önkormányzati fejezeti tartalék</t>
  </si>
  <si>
    <t>4. Rendkívüli önkormányzati költségvetési támogatások</t>
  </si>
  <si>
    <t>Vis maior támogatás</t>
  </si>
  <si>
    <t xml:space="preserve"> - vis maior támogatás a 2014.05.02-ai viharkárok helyreállítására</t>
  </si>
  <si>
    <t>V.</t>
  </si>
  <si>
    <t>Egyéb fejezeti céltartalékból támogatás</t>
  </si>
  <si>
    <t xml:space="preserve"> - Önkormányzati bérkompenzáció</t>
  </si>
  <si>
    <t xml:space="preserve"> - Szociális ágazati kiegészítő pótlék</t>
  </si>
  <si>
    <t>Összesen:(3.melléklet szerinti)</t>
  </si>
  <si>
    <t>3.e)Falugondnoki vagy tanyagondnoki szolgáltatás</t>
  </si>
  <si>
    <t xml:space="preserve"> - Helyi szervezési intézkedésekhez kapcsolódó többletkiadások tám.(létszámcsökk.)</t>
  </si>
  <si>
    <t xml:space="preserve"> - helyi közösségi közlekedés támogatása</t>
  </si>
  <si>
    <t xml:space="preserve"> - szennyvízcsatorna hálózat bővítés</t>
  </si>
  <si>
    <t xml:space="preserve"> - vis maior támogatás 776/7 hrsz károk helyreállítására</t>
  </si>
  <si>
    <t>22. A család- és gyermekjóléti központok támogatásai</t>
  </si>
  <si>
    <t xml:space="preserve">
Mutató-
szám eredeti
</t>
  </si>
  <si>
    <t xml:space="preserve">
Mutató-
szám módosított
</t>
  </si>
  <si>
    <t xml:space="preserve">Összesen eredeti előirányzat
</t>
  </si>
  <si>
    <t xml:space="preserve">Összesen módosított  előirányzat
</t>
  </si>
  <si>
    <t>Teljesítés</t>
  </si>
  <si>
    <t>Teljesítés %-a</t>
  </si>
  <si>
    <t>18. számú melléklet</t>
  </si>
  <si>
    <r>
      <t xml:space="preserve">1.e) Üdülőhelyi feladatok támogatása    </t>
    </r>
    <r>
      <rPr>
        <sz val="11"/>
        <rFont val="Times New Roman"/>
        <family val="1"/>
        <charset val="238"/>
      </rPr>
      <t>(idegenforgalmiadó-forint)</t>
    </r>
  </si>
  <si>
    <t>2. A települési önkormányzatok szociális feladatainak egyéb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</si>
</sst>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9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color indexed="53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0" fontId="2" fillId="0" borderId="0" xfId="0" applyFont="1" applyFill="1"/>
    <xf numFmtId="0" fontId="2" fillId="4" borderId="6" xfId="0" applyFont="1" applyFill="1" applyBorder="1"/>
    <xf numFmtId="3" fontId="2" fillId="0" borderId="24" xfId="0" applyNumberFormat="1" applyFont="1" applyFill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3" fontId="2" fillId="0" borderId="28" xfId="0" applyNumberFormat="1" applyFont="1" applyFill="1" applyBorder="1"/>
    <xf numFmtId="4" fontId="2" fillId="0" borderId="29" xfId="0" applyNumberFormat="1" applyFont="1" applyFill="1" applyBorder="1"/>
    <xf numFmtId="3" fontId="2" fillId="0" borderId="30" xfId="0" applyNumberFormat="1" applyFont="1" applyFill="1" applyBorder="1"/>
    <xf numFmtId="3" fontId="2" fillId="0" borderId="0" xfId="0" applyNumberFormat="1" applyFont="1" applyFill="1"/>
    <xf numFmtId="3" fontId="2" fillId="0" borderId="29" xfId="0" applyNumberFormat="1" applyFont="1" applyFill="1" applyBorder="1"/>
    <xf numFmtId="3" fontId="2" fillId="0" borderId="32" xfId="0" applyNumberFormat="1" applyFont="1" applyFill="1" applyBorder="1"/>
    <xf numFmtId="3" fontId="2" fillId="0" borderId="33" xfId="0" applyNumberFormat="1" applyFont="1" applyFill="1" applyBorder="1"/>
    <xf numFmtId="3" fontId="2" fillId="0" borderId="34" xfId="0" applyNumberFormat="1" applyFont="1" applyFill="1" applyBorder="1"/>
    <xf numFmtId="3" fontId="2" fillId="0" borderId="36" xfId="0" applyNumberFormat="1" applyFont="1" applyFill="1" applyBorder="1"/>
    <xf numFmtId="3" fontId="2" fillId="0" borderId="37" xfId="0" applyNumberFormat="1" applyFont="1" applyFill="1" applyBorder="1"/>
    <xf numFmtId="3" fontId="2" fillId="0" borderId="38" xfId="0" applyNumberFormat="1" applyFont="1" applyFill="1" applyBorder="1"/>
    <xf numFmtId="3" fontId="2" fillId="0" borderId="40" xfId="0" applyNumberFormat="1" applyFont="1" applyFill="1" applyBorder="1"/>
    <xf numFmtId="3" fontId="2" fillId="0" borderId="41" xfId="0" applyNumberFormat="1" applyFont="1" applyFill="1" applyBorder="1"/>
    <xf numFmtId="3" fontId="2" fillId="0" borderId="42" xfId="0" applyNumberFormat="1" applyFont="1" applyFill="1" applyBorder="1"/>
    <xf numFmtId="4" fontId="2" fillId="0" borderId="40" xfId="0" applyNumberFormat="1" applyFont="1" applyFill="1" applyBorder="1"/>
    <xf numFmtId="3" fontId="2" fillId="5" borderId="44" xfId="0" applyNumberFormat="1" applyFont="1" applyFill="1" applyBorder="1"/>
    <xf numFmtId="3" fontId="2" fillId="5" borderId="45" xfId="0" applyNumberFormat="1" applyFont="1" applyFill="1" applyBorder="1"/>
    <xf numFmtId="3" fontId="2" fillId="0" borderId="48" xfId="0" applyNumberFormat="1" applyFont="1" applyFill="1" applyBorder="1"/>
    <xf numFmtId="3" fontId="2" fillId="0" borderId="49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0" fontId="2" fillId="4" borderId="51" xfId="0" applyFont="1" applyFill="1" applyBorder="1"/>
    <xf numFmtId="164" fontId="2" fillId="0" borderId="29" xfId="0" applyNumberFormat="1" applyFont="1" applyFill="1" applyBorder="1"/>
    <xf numFmtId="0" fontId="2" fillId="0" borderId="0" xfId="0" applyFont="1" applyFill="1" applyBorder="1"/>
    <xf numFmtId="9" fontId="2" fillId="0" borderId="28" xfId="0" applyNumberFormat="1" applyFont="1" applyFill="1" applyBorder="1"/>
    <xf numFmtId="3" fontId="2" fillId="4" borderId="30" xfId="0" applyNumberFormat="1" applyFont="1" applyFill="1" applyBorder="1"/>
    <xf numFmtId="165" fontId="2" fillId="0" borderId="29" xfId="0" applyNumberFormat="1" applyFont="1" applyFill="1" applyBorder="1"/>
    <xf numFmtId="3" fontId="2" fillId="0" borderId="53" xfId="0" applyNumberFormat="1" applyFont="1" applyFill="1" applyBorder="1"/>
    <xf numFmtId="3" fontId="2" fillId="0" borderId="54" xfId="0" applyNumberFormat="1" applyFont="1" applyFill="1" applyBorder="1"/>
    <xf numFmtId="3" fontId="2" fillId="0" borderId="57" xfId="0" applyNumberFormat="1" applyFont="1" applyFill="1" applyBorder="1"/>
    <xf numFmtId="3" fontId="2" fillId="0" borderId="58" xfId="0" applyNumberFormat="1" applyFont="1" applyFill="1" applyBorder="1"/>
    <xf numFmtId="3" fontId="2" fillId="0" borderId="59" xfId="0" applyNumberFormat="1" applyFont="1" applyFill="1" applyBorder="1"/>
    <xf numFmtId="3" fontId="2" fillId="0" borderId="60" xfId="0" applyNumberFormat="1" applyFont="1" applyFill="1" applyBorder="1"/>
    <xf numFmtId="3" fontId="2" fillId="0" borderId="61" xfId="0" applyNumberFormat="1" applyFont="1" applyFill="1" applyBorder="1"/>
    <xf numFmtId="3" fontId="2" fillId="0" borderId="62" xfId="0" applyNumberFormat="1" applyFont="1" applyFill="1" applyBorder="1"/>
    <xf numFmtId="3" fontId="2" fillId="6" borderId="0" xfId="0" applyNumberFormat="1" applyFont="1" applyFill="1"/>
    <xf numFmtId="0" fontId="2" fillId="0" borderId="70" xfId="0" applyFont="1" applyFill="1" applyBorder="1"/>
    <xf numFmtId="0" fontId="2" fillId="0" borderId="71" xfId="0" applyFont="1" applyFill="1" applyBorder="1"/>
    <xf numFmtId="3" fontId="2" fillId="0" borderId="72" xfId="0" applyNumberFormat="1" applyFont="1" applyFill="1" applyBorder="1"/>
    <xf numFmtId="0" fontId="2" fillId="0" borderId="61" xfId="0" applyFont="1" applyFill="1" applyBorder="1"/>
    <xf numFmtId="0" fontId="2" fillId="0" borderId="60" xfId="0" applyFont="1" applyFill="1" applyBorder="1"/>
    <xf numFmtId="0" fontId="2" fillId="0" borderId="45" xfId="0" applyFont="1" applyFill="1" applyBorder="1"/>
    <xf numFmtId="0" fontId="2" fillId="0" borderId="46" xfId="0" applyFont="1" applyFill="1" applyBorder="1"/>
    <xf numFmtId="0" fontId="2" fillId="0" borderId="44" xfId="0" applyFont="1" applyFill="1" applyBorder="1"/>
    <xf numFmtId="0" fontId="2" fillId="0" borderId="8" xfId="0" applyFont="1" applyFill="1" applyBorder="1"/>
    <xf numFmtId="0" fontId="2" fillId="0" borderId="18" xfId="0" applyFont="1" applyFill="1" applyBorder="1"/>
    <xf numFmtId="3" fontId="2" fillId="0" borderId="0" xfId="0" applyNumberFormat="1" applyFont="1" applyFill="1" applyBorder="1"/>
    <xf numFmtId="3" fontId="2" fillId="0" borderId="76" xfId="0" applyNumberFormat="1" applyFont="1" applyFill="1" applyBorder="1"/>
    <xf numFmtId="3" fontId="2" fillId="0" borderId="77" xfId="0" applyNumberFormat="1" applyFont="1" applyFill="1" applyBorder="1"/>
    <xf numFmtId="3" fontId="2" fillId="0" borderId="78" xfId="0" applyNumberFormat="1" applyFont="1" applyFill="1" applyBorder="1"/>
    <xf numFmtId="3" fontId="2" fillId="0" borderId="79" xfId="0" applyNumberFormat="1" applyFont="1" applyFill="1" applyBorder="1"/>
    <xf numFmtId="3" fontId="2" fillId="0" borderId="80" xfId="0" applyNumberFormat="1" applyFont="1" applyFill="1" applyBorder="1"/>
    <xf numFmtId="4" fontId="2" fillId="0" borderId="80" xfId="0" applyNumberFormat="1" applyFont="1" applyFill="1" applyBorder="1"/>
    <xf numFmtId="3" fontId="2" fillId="5" borderId="81" xfId="0" applyNumberFormat="1" applyFont="1" applyFill="1" applyBorder="1"/>
    <xf numFmtId="3" fontId="2" fillId="0" borderId="82" xfId="0" applyNumberFormat="1" applyFont="1" applyFill="1" applyBorder="1"/>
    <xf numFmtId="3" fontId="2" fillId="0" borderId="73" xfId="0" applyNumberFormat="1" applyFont="1" applyFill="1" applyBorder="1"/>
    <xf numFmtId="9" fontId="2" fillId="0" borderId="77" xfId="0" applyNumberFormat="1" applyFont="1" applyFill="1" applyBorder="1"/>
    <xf numFmtId="3" fontId="2" fillId="0" borderId="83" xfId="0" applyNumberFormat="1" applyFont="1" applyFill="1" applyBorder="1"/>
    <xf numFmtId="3" fontId="2" fillId="0" borderId="84" xfId="0" applyNumberFormat="1" applyFont="1" applyFill="1" applyBorder="1"/>
    <xf numFmtId="3" fontId="2" fillId="0" borderId="85" xfId="0" applyNumberFormat="1" applyFont="1" applyFill="1" applyBorder="1"/>
    <xf numFmtId="0" fontId="2" fillId="0" borderId="0" xfId="0" applyFont="1" applyFill="1" applyAlignment="1">
      <alignment horizontal="right"/>
    </xf>
    <xf numFmtId="164" fontId="2" fillId="0" borderId="77" xfId="0" applyNumberFormat="1" applyFont="1" applyFill="1" applyBorder="1"/>
    <xf numFmtId="4" fontId="2" fillId="0" borderId="77" xfId="0" applyNumberFormat="1" applyFont="1" applyFill="1" applyBorder="1"/>
    <xf numFmtId="165" fontId="2" fillId="0" borderId="77" xfId="0" applyNumberFormat="1" applyFont="1" applyFill="1" applyBorder="1"/>
    <xf numFmtId="3" fontId="3" fillId="0" borderId="30" xfId="0" applyNumberFormat="1" applyFont="1" applyFill="1" applyBorder="1"/>
    <xf numFmtId="0" fontId="3" fillId="0" borderId="61" xfId="0" applyFont="1" applyFill="1" applyBorder="1"/>
    <xf numFmtId="164" fontId="2" fillId="0" borderId="30" xfId="0" applyNumberFormat="1" applyFont="1" applyFill="1" applyBorder="1"/>
    <xf numFmtId="164" fontId="2" fillId="0" borderId="59" xfId="0" applyNumberFormat="1" applyFont="1" applyFill="1" applyBorder="1"/>
    <xf numFmtId="0" fontId="2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0" xfId="1" applyFont="1" applyFill="1" applyBorder="1" applyAlignment="1">
      <alignment horizontal="centerContinuous" vertical="top"/>
    </xf>
    <xf numFmtId="3" fontId="4" fillId="2" borderId="3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89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/>
    </xf>
    <xf numFmtId="3" fontId="4" fillId="2" borderId="74" xfId="0" applyNumberFormat="1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2" borderId="91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3" fontId="4" fillId="3" borderId="22" xfId="0" applyNumberFormat="1" applyFont="1" applyFill="1" applyBorder="1" applyAlignment="1">
      <alignment horizontal="center"/>
    </xf>
    <xf numFmtId="3" fontId="4" fillId="3" borderId="75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vertical="center" wrapText="1"/>
    </xf>
    <xf numFmtId="0" fontId="4" fillId="0" borderId="1" xfId="0" applyFont="1" applyFill="1" applyBorder="1" applyAlignment="1"/>
    <xf numFmtId="3" fontId="4" fillId="0" borderId="22" xfId="0" applyNumberFormat="1" applyFont="1" applyFill="1" applyBorder="1" applyAlignment="1"/>
    <xf numFmtId="3" fontId="4" fillId="0" borderId="75" xfId="0" applyNumberFormat="1" applyFont="1" applyFill="1" applyBorder="1" applyAlignment="1"/>
    <xf numFmtId="3" fontId="4" fillId="0" borderId="4" xfId="0" applyNumberFormat="1" applyFont="1" applyFill="1" applyBorder="1" applyAlignment="1"/>
    <xf numFmtId="3" fontId="4" fillId="0" borderId="2" xfId="0" applyNumberFormat="1" applyFont="1" applyFill="1" applyBorder="1" applyAlignment="1"/>
    <xf numFmtId="3" fontId="4" fillId="0" borderId="105" xfId="0" applyNumberFormat="1" applyFont="1" applyFill="1" applyBorder="1" applyAlignment="1"/>
    <xf numFmtId="3" fontId="4" fillId="0" borderId="106" xfId="0" applyNumberFormat="1" applyFont="1" applyFill="1" applyBorder="1" applyAlignment="1"/>
    <xf numFmtId="0" fontId="4" fillId="0" borderId="23" xfId="1" applyFont="1" applyFill="1" applyBorder="1" applyAlignment="1">
      <alignment horizontal="left" vertical="center" wrapText="1"/>
    </xf>
    <xf numFmtId="3" fontId="2" fillId="0" borderId="92" xfId="0" applyNumberFormat="1" applyFont="1" applyFill="1" applyBorder="1"/>
    <xf numFmtId="0" fontId="3" fillId="0" borderId="27" xfId="1" applyFont="1" applyFill="1" applyBorder="1" applyAlignment="1" applyProtection="1">
      <alignment horizontal="left" vertical="top" wrapText="1"/>
      <protection locked="0"/>
    </xf>
    <xf numFmtId="3" fontId="2" fillId="0" borderId="93" xfId="0" applyNumberFormat="1" applyFont="1" applyFill="1" applyBorder="1"/>
    <xf numFmtId="0" fontId="4" fillId="0" borderId="27" xfId="1" applyFont="1" applyFill="1" applyBorder="1" applyAlignment="1" applyProtection="1">
      <alignment horizontal="left" vertical="top" wrapText="1"/>
      <protection locked="0"/>
    </xf>
    <xf numFmtId="3" fontId="5" fillId="0" borderId="93" xfId="0" applyNumberFormat="1" applyFont="1" applyFill="1" applyBorder="1"/>
    <xf numFmtId="3" fontId="4" fillId="0" borderId="30" xfId="0" applyNumberFormat="1" applyFont="1" applyFill="1" applyBorder="1"/>
    <xf numFmtId="164" fontId="4" fillId="0" borderId="30" xfId="0" applyNumberFormat="1" applyFont="1" applyFill="1" applyBorder="1"/>
    <xf numFmtId="0" fontId="3" fillId="0" borderId="31" xfId="1" applyFont="1" applyFill="1" applyBorder="1" applyAlignment="1" applyProtection="1">
      <alignment horizontal="left" vertical="top" wrapText="1"/>
      <protection locked="0"/>
    </xf>
    <xf numFmtId="3" fontId="2" fillId="0" borderId="94" xfId="0" applyNumberFormat="1" applyFont="1" applyFill="1" applyBorder="1"/>
    <xf numFmtId="0" fontId="4" fillId="0" borderId="35" xfId="1" applyFont="1" applyFill="1" applyBorder="1" applyAlignment="1" applyProtection="1">
      <alignment horizontal="left" vertical="top" wrapText="1"/>
      <protection locked="0"/>
    </xf>
    <xf numFmtId="3" fontId="5" fillId="0" borderId="95" xfId="0" applyNumberFormat="1" applyFont="1" applyFill="1" applyBorder="1"/>
    <xf numFmtId="3" fontId="4" fillId="0" borderId="38" xfId="0" applyNumberFormat="1" applyFont="1" applyFill="1" applyBorder="1"/>
    <xf numFmtId="3" fontId="2" fillId="0" borderId="95" xfId="0" applyNumberFormat="1" applyFont="1" applyFill="1" applyBorder="1"/>
    <xf numFmtId="0" fontId="4" fillId="0" borderId="39" xfId="1" applyFont="1" applyFill="1" applyBorder="1" applyAlignment="1" applyProtection="1">
      <alignment horizontal="left" vertical="top" wrapText="1"/>
      <protection locked="0"/>
    </xf>
    <xf numFmtId="3" fontId="2" fillId="0" borderId="96" xfId="0" applyNumberFormat="1" applyFont="1" applyFill="1" applyBorder="1"/>
    <xf numFmtId="0" fontId="4" fillId="5" borderId="43" xfId="1" applyFont="1" applyFill="1" applyBorder="1" applyAlignment="1" applyProtection="1">
      <alignment horizontal="left" vertical="top" wrapText="1"/>
      <protection locked="0"/>
    </xf>
    <xf numFmtId="3" fontId="5" fillId="5" borderId="97" xfId="0" applyNumberFormat="1" applyFont="1" applyFill="1" applyBorder="1"/>
    <xf numFmtId="3" fontId="4" fillId="5" borderId="46" xfId="0" applyNumberFormat="1" applyFont="1" applyFill="1" applyBorder="1"/>
    <xf numFmtId="164" fontId="4" fillId="5" borderId="46" xfId="0" applyNumberFormat="1" applyFont="1" applyFill="1" applyBorder="1"/>
    <xf numFmtId="0" fontId="4" fillId="0" borderId="47" xfId="1" applyFont="1" applyFill="1" applyBorder="1" applyAlignment="1" applyProtection="1">
      <alignment horizontal="left" vertical="top" wrapText="1"/>
      <protection locked="0"/>
    </xf>
    <xf numFmtId="3" fontId="2" fillId="0" borderId="98" xfId="0" applyNumberFormat="1" applyFont="1" applyFill="1" applyBorder="1"/>
    <xf numFmtId="3" fontId="4" fillId="0" borderId="50" xfId="0" applyNumberFormat="1" applyFont="1" applyFill="1" applyBorder="1"/>
    <xf numFmtId="164" fontId="4" fillId="6" borderId="108" xfId="0" applyNumberFormat="1" applyFont="1" applyFill="1" applyBorder="1"/>
    <xf numFmtId="0" fontId="4" fillId="0" borderId="6" xfId="1" applyFont="1" applyFill="1" applyBorder="1" applyAlignment="1" applyProtection="1">
      <alignment horizontal="left" vertical="top" wrapText="1"/>
      <protection locked="0"/>
    </xf>
    <xf numFmtId="3" fontId="2" fillId="0" borderId="90" xfId="0" applyNumberFormat="1" applyFont="1" applyFill="1" applyBorder="1"/>
    <xf numFmtId="3" fontId="4" fillId="0" borderId="10" xfId="0" applyNumberFormat="1" applyFont="1" applyFill="1" applyBorder="1"/>
    <xf numFmtId="164" fontId="4" fillId="6" borderId="62" xfId="0" applyNumberFormat="1" applyFont="1" applyFill="1" applyBorder="1"/>
    <xf numFmtId="0" fontId="4" fillId="5" borderId="43" xfId="0" applyFont="1" applyFill="1" applyBorder="1" applyAlignment="1"/>
    <xf numFmtId="3" fontId="4" fillId="5" borderId="44" xfId="0" applyNumberFormat="1" applyFont="1" applyFill="1" applyBorder="1"/>
    <xf numFmtId="3" fontId="4" fillId="5" borderId="81" xfId="0" applyNumberFormat="1" applyFont="1" applyFill="1" applyBorder="1"/>
    <xf numFmtId="3" fontId="4" fillId="5" borderId="45" xfId="0" applyNumberFormat="1" applyFont="1" applyFill="1" applyBorder="1"/>
    <xf numFmtId="3" fontId="4" fillId="5" borderId="97" xfId="0" applyNumberFormat="1" applyFont="1" applyFill="1" applyBorder="1"/>
    <xf numFmtId="0" fontId="4" fillId="4" borderId="6" xfId="0" applyFont="1" applyFill="1" applyBorder="1"/>
    <xf numFmtId="0" fontId="4" fillId="0" borderId="23" xfId="0" applyFont="1" applyFill="1" applyBorder="1" applyAlignment="1">
      <alignment wrapText="1"/>
    </xf>
    <xf numFmtId="3" fontId="4" fillId="0" borderId="26" xfId="0" applyNumberFormat="1" applyFont="1" applyFill="1" applyBorder="1"/>
    <xf numFmtId="0" fontId="3" fillId="0" borderId="27" xfId="0" applyFont="1" applyFill="1" applyBorder="1" applyAlignment="1">
      <alignment wrapText="1"/>
    </xf>
    <xf numFmtId="164" fontId="2" fillId="0" borderId="93" xfId="0" applyNumberFormat="1" applyFont="1" applyFill="1" applyBorder="1"/>
    <xf numFmtId="3" fontId="3" fillId="0" borderId="28" xfId="0" applyNumberFormat="1" applyFont="1" applyFill="1" applyBorder="1"/>
    <xf numFmtId="3" fontId="3" fillId="0" borderId="77" xfId="0" applyNumberFormat="1" applyFont="1" applyFill="1" applyBorder="1"/>
    <xf numFmtId="3" fontId="3" fillId="0" borderId="29" xfId="0" applyNumberFormat="1" applyFont="1" applyFill="1" applyBorder="1"/>
    <xf numFmtId="3" fontId="3" fillId="0" borderId="93" xfId="0" applyNumberFormat="1" applyFont="1" applyFill="1" applyBorder="1"/>
    <xf numFmtId="0" fontId="4" fillId="4" borderId="51" xfId="0" applyFont="1" applyFill="1" applyBorder="1"/>
    <xf numFmtId="0" fontId="4" fillId="5" borderId="43" xfId="0" applyFont="1" applyFill="1" applyBorder="1" applyAlignment="1">
      <alignment wrapText="1"/>
    </xf>
    <xf numFmtId="0" fontId="6" fillId="0" borderId="27" xfId="1" applyFont="1" applyFill="1" applyBorder="1"/>
    <xf numFmtId="0" fontId="3" fillId="0" borderId="27" xfId="1" applyFont="1" applyFill="1" applyBorder="1"/>
    <xf numFmtId="3" fontId="7" fillId="0" borderId="29" xfId="0" applyNumberFormat="1" applyFont="1" applyFill="1" applyBorder="1"/>
    <xf numFmtId="3" fontId="3" fillId="4" borderId="30" xfId="0" applyNumberFormat="1" applyFont="1" applyFill="1" applyBorder="1"/>
    <xf numFmtId="164" fontId="3" fillId="4" borderId="30" xfId="0" applyNumberFormat="1" applyFont="1" applyFill="1" applyBorder="1"/>
    <xf numFmtId="3" fontId="4" fillId="0" borderId="93" xfId="0" applyNumberFormat="1" applyFont="1" applyFill="1" applyBorder="1"/>
    <xf numFmtId="0" fontId="6" fillId="0" borderId="27" xfId="1" applyFont="1" applyFill="1" applyBorder="1" applyAlignment="1" applyProtection="1">
      <alignment horizontal="left" vertical="top" wrapText="1"/>
      <protection locked="0"/>
    </xf>
    <xf numFmtId="0" fontId="3" fillId="0" borderId="52" xfId="1" applyFont="1" applyFill="1" applyBorder="1" applyAlignment="1" applyProtection="1">
      <alignment horizontal="left" vertical="top" wrapText="1"/>
      <protection locked="0"/>
    </xf>
    <xf numFmtId="0" fontId="6" fillId="0" borderId="35" xfId="1" applyFont="1" applyFill="1" applyBorder="1" applyAlignment="1" applyProtection="1">
      <alignment horizontal="left" vertical="top" wrapText="1"/>
      <protection locked="0"/>
    </xf>
    <xf numFmtId="0" fontId="6" fillId="0" borderId="6" xfId="1" applyFont="1" applyFill="1" applyBorder="1" applyAlignment="1" applyProtection="1">
      <alignment horizontal="left" vertical="top" wrapText="1"/>
      <protection locked="0"/>
    </xf>
    <xf numFmtId="0" fontId="4" fillId="0" borderId="43" xfId="0" applyFont="1" applyFill="1" applyBorder="1" applyAlignment="1">
      <alignment wrapText="1"/>
    </xf>
    <xf numFmtId="3" fontId="4" fillId="0" borderId="44" xfId="0" applyNumberFormat="1" applyFont="1" applyFill="1" applyBorder="1"/>
    <xf numFmtId="3" fontId="4" fillId="0" borderId="81" xfId="0" applyNumberFormat="1" applyFont="1" applyFill="1" applyBorder="1"/>
    <xf numFmtId="3" fontId="4" fillId="0" borderId="45" xfId="0" applyNumberFormat="1" applyFont="1" applyFill="1" applyBorder="1"/>
    <xf numFmtId="3" fontId="4" fillId="0" borderId="97" xfId="0" applyNumberFormat="1" applyFont="1" applyFill="1" applyBorder="1"/>
    <xf numFmtId="3" fontId="4" fillId="0" borderId="46" xfId="0" applyNumberFormat="1" applyFont="1" applyFill="1" applyBorder="1"/>
    <xf numFmtId="0" fontId="4" fillId="4" borderId="56" xfId="0" applyFont="1" applyFill="1" applyBorder="1"/>
    <xf numFmtId="0" fontId="3" fillId="0" borderId="107" xfId="0" applyFont="1" applyFill="1" applyBorder="1" applyAlignment="1">
      <alignment wrapText="1"/>
    </xf>
    <xf numFmtId="3" fontId="2" fillId="0" borderId="100" xfId="0" applyNumberFormat="1" applyFont="1" applyFill="1" applyBorder="1"/>
    <xf numFmtId="0" fontId="3" fillId="0" borderId="6" xfId="0" applyFont="1" applyFill="1" applyBorder="1" applyAlignment="1">
      <alignment wrapText="1"/>
    </xf>
    <xf numFmtId="3" fontId="2" fillId="0" borderId="101" xfId="0" applyNumberFormat="1" applyFont="1" applyFill="1" applyBorder="1"/>
    <xf numFmtId="3" fontId="4" fillId="5" borderId="60" xfId="0" applyNumberFormat="1" applyFont="1" applyFill="1" applyBorder="1"/>
    <xf numFmtId="3" fontId="4" fillId="5" borderId="85" xfId="0" applyNumberFormat="1" applyFont="1" applyFill="1" applyBorder="1"/>
    <xf numFmtId="3" fontId="4" fillId="5" borderId="61" xfId="0" applyNumberFormat="1" applyFont="1" applyFill="1" applyBorder="1"/>
    <xf numFmtId="3" fontId="4" fillId="5" borderId="101" xfId="0" applyNumberFormat="1" applyFont="1" applyFill="1" applyBorder="1"/>
    <xf numFmtId="3" fontId="4" fillId="5" borderId="62" xfId="0" applyNumberFormat="1" applyFont="1" applyFill="1" applyBorder="1"/>
    <xf numFmtId="164" fontId="4" fillId="5" borderId="62" xfId="0" applyNumberFormat="1" applyFont="1" applyFill="1" applyBorder="1"/>
    <xf numFmtId="0" fontId="4" fillId="5" borderId="56" xfId="0" applyFont="1" applyFill="1" applyBorder="1" applyAlignment="1">
      <alignment wrapText="1"/>
    </xf>
    <xf numFmtId="3" fontId="4" fillId="5" borderId="63" xfId="0" applyNumberFormat="1" applyFont="1" applyFill="1" applyBorder="1"/>
    <xf numFmtId="3" fontId="4" fillId="5" borderId="86" xfId="0" applyNumberFormat="1" applyFont="1" applyFill="1" applyBorder="1"/>
    <xf numFmtId="3" fontId="4" fillId="5" borderId="64" xfId="0" applyNumberFormat="1" applyFont="1" applyFill="1" applyBorder="1"/>
    <xf numFmtId="3" fontId="4" fillId="5" borderId="102" xfId="0" applyNumberFormat="1" applyFont="1" applyFill="1" applyBorder="1"/>
    <xf numFmtId="3" fontId="4" fillId="7" borderId="65" xfId="0" applyNumberFormat="1" applyFont="1" applyFill="1" applyBorder="1"/>
    <xf numFmtId="0" fontId="4" fillId="4" borderId="14" xfId="0" applyFont="1" applyFill="1" applyBorder="1"/>
    <xf numFmtId="0" fontId="4" fillId="5" borderId="66" xfId="0" applyFont="1" applyFill="1" applyBorder="1" applyAlignment="1">
      <alignment wrapText="1"/>
    </xf>
    <xf numFmtId="3" fontId="4" fillId="5" borderId="67" xfId="0" applyNumberFormat="1" applyFont="1" applyFill="1" applyBorder="1"/>
    <xf numFmtId="3" fontId="4" fillId="5" borderId="87" xfId="0" applyNumberFormat="1" applyFont="1" applyFill="1" applyBorder="1"/>
    <xf numFmtId="3" fontId="4" fillId="5" borderId="68" xfId="0" applyNumberFormat="1" applyFont="1" applyFill="1" applyBorder="1"/>
    <xf numFmtId="3" fontId="4" fillId="5" borderId="103" xfId="0" applyNumberFormat="1" applyFont="1" applyFill="1" applyBorder="1"/>
    <xf numFmtId="3" fontId="4" fillId="7" borderId="69" xfId="0" applyNumberFormat="1" applyFont="1" applyFill="1" applyBorder="1"/>
    <xf numFmtId="3" fontId="4" fillId="3" borderId="20" xfId="0" applyNumberFormat="1" applyFont="1" applyFill="1" applyBorder="1" applyAlignment="1">
      <alignment horizontal="center"/>
    </xf>
    <xf numFmtId="3" fontId="4" fillId="3" borderId="88" xfId="0" applyNumberFormat="1" applyFont="1" applyFill="1" applyBorder="1" applyAlignment="1">
      <alignment horizontal="center"/>
    </xf>
    <xf numFmtId="3" fontId="4" fillId="3" borderId="18" xfId="0" applyNumberFormat="1" applyFont="1" applyFill="1" applyBorder="1" applyAlignment="1">
      <alignment horizontal="center"/>
    </xf>
    <xf numFmtId="3" fontId="4" fillId="3" borderId="21" xfId="0" applyNumberFormat="1" applyFont="1" applyFill="1" applyBorder="1" applyAlignment="1">
      <alignment horizontal="center"/>
    </xf>
    <xf numFmtId="0" fontId="8" fillId="0" borderId="71" xfId="0" applyFont="1" applyFill="1" applyBorder="1"/>
    <xf numFmtId="0" fontId="2" fillId="0" borderId="104" xfId="0" applyFont="1" applyFill="1" applyBorder="1"/>
    <xf numFmtId="0" fontId="4" fillId="0" borderId="60" xfId="0" applyFont="1" applyFill="1" applyBorder="1"/>
    <xf numFmtId="0" fontId="6" fillId="0" borderId="61" xfId="0" applyFont="1" applyFill="1" applyBorder="1"/>
    <xf numFmtId="0" fontId="2" fillId="0" borderId="101" xfId="0" applyFont="1" applyFill="1" applyBorder="1"/>
    <xf numFmtId="3" fontId="3" fillId="0" borderId="62" xfId="0" applyNumberFormat="1" applyFont="1" applyFill="1" applyBorder="1"/>
    <xf numFmtId="164" fontId="3" fillId="0" borderId="62" xfId="0" applyNumberFormat="1" applyFont="1" applyFill="1" applyBorder="1"/>
    <xf numFmtId="3" fontId="3" fillId="0" borderId="45" xfId="0" applyNumberFormat="1" applyFont="1" applyFill="1" applyBorder="1"/>
    <xf numFmtId="3" fontId="3" fillId="0" borderId="61" xfId="0" applyNumberFormat="1" applyFont="1" applyFill="1" applyBorder="1"/>
    <xf numFmtId="0" fontId="3" fillId="0" borderId="101" xfId="0" applyFont="1" applyFill="1" applyBorder="1"/>
    <xf numFmtId="3" fontId="3" fillId="0" borderId="64" xfId="0" applyNumberFormat="1" applyFont="1" applyFill="1" applyBorder="1"/>
    <xf numFmtId="3" fontId="3" fillId="0" borderId="9" xfId="0" applyNumberFormat="1" applyFont="1" applyFill="1" applyBorder="1"/>
    <xf numFmtId="0" fontId="4" fillId="0" borderId="61" xfId="0" applyFont="1" applyFill="1" applyBorder="1"/>
    <xf numFmtId="0" fontId="4" fillId="0" borderId="101" xfId="0" applyFont="1" applyFill="1" applyBorder="1"/>
    <xf numFmtId="3" fontId="4" fillId="0" borderId="62" xfId="0" applyNumberFormat="1" applyFont="1" applyFill="1" applyBorder="1"/>
    <xf numFmtId="0" fontId="4" fillId="0" borderId="0" xfId="0" applyFont="1" applyFill="1"/>
    <xf numFmtId="0" fontId="4" fillId="0" borderId="44" xfId="0" applyFont="1" applyFill="1" applyBorder="1"/>
    <xf numFmtId="0" fontId="6" fillId="0" borderId="45" xfId="0" applyFont="1" applyFill="1" applyBorder="1"/>
    <xf numFmtId="0" fontId="2" fillId="0" borderId="97" xfId="0" applyFont="1" applyFill="1" applyBorder="1"/>
    <xf numFmtId="0" fontId="3" fillId="0" borderId="44" xfId="0" applyFont="1" applyFill="1" applyBorder="1"/>
    <xf numFmtId="0" fontId="3" fillId="0" borderId="45" xfId="0" applyFont="1" applyFill="1" applyBorder="1"/>
    <xf numFmtId="3" fontId="3" fillId="0" borderId="46" xfId="0" applyNumberFormat="1" applyFont="1" applyFill="1" applyBorder="1"/>
    <xf numFmtId="0" fontId="4" fillId="0" borderId="45" xfId="0" applyFont="1" applyFill="1" applyBorder="1"/>
    <xf numFmtId="0" fontId="8" fillId="0" borderId="45" xfId="0" applyFont="1" applyFill="1" applyBorder="1"/>
    <xf numFmtId="0" fontId="4" fillId="0" borderId="97" xfId="0" applyFont="1" applyFill="1" applyBorder="1"/>
    <xf numFmtId="0" fontId="2" fillId="0" borderId="9" xfId="0" applyFont="1" applyFill="1" applyBorder="1"/>
    <xf numFmtId="0" fontId="4" fillId="0" borderId="9" xfId="0" applyFont="1" applyFill="1" applyBorder="1"/>
    <xf numFmtId="0" fontId="4" fillId="0" borderId="90" xfId="0" applyFont="1" applyFill="1" applyBorder="1"/>
    <xf numFmtId="164" fontId="3" fillId="0" borderId="66" xfId="0" applyNumberFormat="1" applyFont="1" applyFill="1" applyBorder="1"/>
    <xf numFmtId="0" fontId="4" fillId="0" borderId="17" xfId="0" applyFont="1" applyFill="1" applyBorder="1"/>
    <xf numFmtId="0" fontId="2" fillId="0" borderId="91" xfId="0" applyFont="1" applyFill="1" applyBorder="1"/>
    <xf numFmtId="3" fontId="4" fillId="0" borderId="19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0" xfId="1" applyNumberFormat="1" applyFont="1" applyFill="1" applyBorder="1" applyAlignment="1">
      <alignment horizontal="center" vertical="center" wrapText="1"/>
    </xf>
    <xf numFmtId="3" fontId="4" fillId="2" borderId="13" xfId="1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4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  <xf numFmtId="3" fontId="4" fillId="2" borderId="12" xfId="1" applyNumberFormat="1" applyFont="1" applyFill="1" applyBorder="1" applyAlignment="1">
      <alignment horizontal="center" vertical="center" wrapText="1"/>
    </xf>
    <xf numFmtId="3" fontId="5" fillId="0" borderId="30" xfId="0" applyNumberFormat="1" applyFont="1" applyFill="1" applyBorder="1"/>
    <xf numFmtId="3" fontId="5" fillId="0" borderId="99" xfId="0" applyNumberFormat="1" applyFont="1" applyFill="1" applyBorder="1"/>
    <xf numFmtId="3" fontId="5" fillId="0" borderId="55" xfId="0" applyNumberFormat="1" applyFont="1" applyFill="1" applyBorder="1"/>
    <xf numFmtId="3" fontId="5" fillId="0" borderId="38" xfId="0" applyNumberFormat="1" applyFont="1" applyFill="1" applyBorder="1"/>
    <xf numFmtId="3" fontId="5" fillId="0" borderId="90" xfId="0" applyNumberFormat="1" applyFont="1" applyFill="1" applyBorder="1"/>
    <xf numFmtId="3" fontId="5" fillId="0" borderId="10" xfId="0" applyNumberFormat="1" applyFont="1" applyFill="1" applyBorder="1"/>
  </cellXfs>
  <cellStyles count="2">
    <cellStyle name="Normál" xfId="0" builtinId="0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2"/>
  <sheetViews>
    <sheetView tabSelected="1" topLeftCell="A67" zoomScaleNormal="100" workbookViewId="0">
      <selection activeCell="H80" sqref="H80"/>
    </sheetView>
  </sheetViews>
  <sheetFormatPr defaultRowHeight="15" x14ac:dyDescent="0.25"/>
  <cols>
    <col min="1" max="1" width="5.42578125" style="1" customWidth="1"/>
    <col min="2" max="2" width="71.140625" style="1" customWidth="1"/>
    <col min="3" max="3" width="9.28515625" style="1" customWidth="1"/>
    <col min="4" max="4" width="7.28515625" style="1" customWidth="1"/>
    <col min="5" max="5" width="9.5703125" style="1" customWidth="1"/>
    <col min="6" max="6" width="12.7109375" style="1" customWidth="1"/>
    <col min="7" max="7" width="13.85546875" style="1" customWidth="1"/>
    <col min="8" max="8" width="14.28515625" style="75" customWidth="1"/>
    <col min="9" max="9" width="7" style="1" customWidth="1"/>
    <col min="10" max="10" width="13.7109375" style="1" customWidth="1"/>
    <col min="11" max="11" width="16" style="1" customWidth="1"/>
    <col min="12" max="12" width="10.28515625" style="1" bestFit="1" customWidth="1"/>
    <col min="13" max="258" width="9.140625" style="1"/>
    <col min="259" max="259" width="5.42578125" style="1" customWidth="1"/>
    <col min="260" max="260" width="71.140625" style="1" customWidth="1"/>
    <col min="261" max="261" width="11.5703125" style="1" customWidth="1"/>
    <col min="262" max="262" width="11" style="1" customWidth="1"/>
    <col min="263" max="263" width="16.42578125" style="1" customWidth="1"/>
    <col min="264" max="264" width="12.7109375" style="1" customWidth="1"/>
    <col min="265" max="265" width="12.85546875" style="1" bestFit="1" customWidth="1"/>
    <col min="266" max="266" width="11.85546875" style="1" customWidth="1"/>
    <col min="267" max="267" width="16" style="1" customWidth="1"/>
    <col min="268" max="268" width="10.28515625" style="1" bestFit="1" customWidth="1"/>
    <col min="269" max="514" width="9.140625" style="1"/>
    <col min="515" max="515" width="5.42578125" style="1" customWidth="1"/>
    <col min="516" max="516" width="71.140625" style="1" customWidth="1"/>
    <col min="517" max="517" width="11.5703125" style="1" customWidth="1"/>
    <col min="518" max="518" width="11" style="1" customWidth="1"/>
    <col min="519" max="519" width="16.42578125" style="1" customWidth="1"/>
    <col min="520" max="520" width="12.7109375" style="1" customWidth="1"/>
    <col min="521" max="521" width="12.85546875" style="1" bestFit="1" customWidth="1"/>
    <col min="522" max="522" width="11.85546875" style="1" customWidth="1"/>
    <col min="523" max="523" width="16" style="1" customWidth="1"/>
    <col min="524" max="524" width="10.28515625" style="1" bestFit="1" customWidth="1"/>
    <col min="525" max="770" width="9.140625" style="1"/>
    <col min="771" max="771" width="5.42578125" style="1" customWidth="1"/>
    <col min="772" max="772" width="71.140625" style="1" customWidth="1"/>
    <col min="773" max="773" width="11.5703125" style="1" customWidth="1"/>
    <col min="774" max="774" width="11" style="1" customWidth="1"/>
    <col min="775" max="775" width="16.42578125" style="1" customWidth="1"/>
    <col min="776" max="776" width="12.7109375" style="1" customWidth="1"/>
    <col min="777" max="777" width="12.85546875" style="1" bestFit="1" customWidth="1"/>
    <col min="778" max="778" width="11.85546875" style="1" customWidth="1"/>
    <col min="779" max="779" width="16" style="1" customWidth="1"/>
    <col min="780" max="780" width="10.28515625" style="1" bestFit="1" customWidth="1"/>
    <col min="781" max="1026" width="9.140625" style="1"/>
    <col min="1027" max="1027" width="5.42578125" style="1" customWidth="1"/>
    <col min="1028" max="1028" width="71.140625" style="1" customWidth="1"/>
    <col min="1029" max="1029" width="11.5703125" style="1" customWidth="1"/>
    <col min="1030" max="1030" width="11" style="1" customWidth="1"/>
    <col min="1031" max="1031" width="16.42578125" style="1" customWidth="1"/>
    <col min="1032" max="1032" width="12.7109375" style="1" customWidth="1"/>
    <col min="1033" max="1033" width="12.85546875" style="1" bestFit="1" customWidth="1"/>
    <col min="1034" max="1034" width="11.85546875" style="1" customWidth="1"/>
    <col min="1035" max="1035" width="16" style="1" customWidth="1"/>
    <col min="1036" max="1036" width="10.28515625" style="1" bestFit="1" customWidth="1"/>
    <col min="1037" max="1282" width="9.140625" style="1"/>
    <col min="1283" max="1283" width="5.42578125" style="1" customWidth="1"/>
    <col min="1284" max="1284" width="71.140625" style="1" customWidth="1"/>
    <col min="1285" max="1285" width="11.5703125" style="1" customWidth="1"/>
    <col min="1286" max="1286" width="11" style="1" customWidth="1"/>
    <col min="1287" max="1287" width="16.42578125" style="1" customWidth="1"/>
    <col min="1288" max="1288" width="12.7109375" style="1" customWidth="1"/>
    <col min="1289" max="1289" width="12.85546875" style="1" bestFit="1" customWidth="1"/>
    <col min="1290" max="1290" width="11.85546875" style="1" customWidth="1"/>
    <col min="1291" max="1291" width="16" style="1" customWidth="1"/>
    <col min="1292" max="1292" width="10.28515625" style="1" bestFit="1" customWidth="1"/>
    <col min="1293" max="1538" width="9.140625" style="1"/>
    <col min="1539" max="1539" width="5.42578125" style="1" customWidth="1"/>
    <col min="1540" max="1540" width="71.140625" style="1" customWidth="1"/>
    <col min="1541" max="1541" width="11.5703125" style="1" customWidth="1"/>
    <col min="1542" max="1542" width="11" style="1" customWidth="1"/>
    <col min="1543" max="1543" width="16.42578125" style="1" customWidth="1"/>
    <col min="1544" max="1544" width="12.7109375" style="1" customWidth="1"/>
    <col min="1545" max="1545" width="12.85546875" style="1" bestFit="1" customWidth="1"/>
    <col min="1546" max="1546" width="11.85546875" style="1" customWidth="1"/>
    <col min="1547" max="1547" width="16" style="1" customWidth="1"/>
    <col min="1548" max="1548" width="10.28515625" style="1" bestFit="1" customWidth="1"/>
    <col min="1549" max="1794" width="9.140625" style="1"/>
    <col min="1795" max="1795" width="5.42578125" style="1" customWidth="1"/>
    <col min="1796" max="1796" width="71.140625" style="1" customWidth="1"/>
    <col min="1797" max="1797" width="11.5703125" style="1" customWidth="1"/>
    <col min="1798" max="1798" width="11" style="1" customWidth="1"/>
    <col min="1799" max="1799" width="16.42578125" style="1" customWidth="1"/>
    <col min="1800" max="1800" width="12.7109375" style="1" customWidth="1"/>
    <col min="1801" max="1801" width="12.85546875" style="1" bestFit="1" customWidth="1"/>
    <col min="1802" max="1802" width="11.85546875" style="1" customWidth="1"/>
    <col min="1803" max="1803" width="16" style="1" customWidth="1"/>
    <col min="1804" max="1804" width="10.28515625" style="1" bestFit="1" customWidth="1"/>
    <col min="1805" max="2050" width="9.140625" style="1"/>
    <col min="2051" max="2051" width="5.42578125" style="1" customWidth="1"/>
    <col min="2052" max="2052" width="71.140625" style="1" customWidth="1"/>
    <col min="2053" max="2053" width="11.5703125" style="1" customWidth="1"/>
    <col min="2054" max="2054" width="11" style="1" customWidth="1"/>
    <col min="2055" max="2055" width="16.42578125" style="1" customWidth="1"/>
    <col min="2056" max="2056" width="12.7109375" style="1" customWidth="1"/>
    <col min="2057" max="2057" width="12.85546875" style="1" bestFit="1" customWidth="1"/>
    <col min="2058" max="2058" width="11.85546875" style="1" customWidth="1"/>
    <col min="2059" max="2059" width="16" style="1" customWidth="1"/>
    <col min="2060" max="2060" width="10.28515625" style="1" bestFit="1" customWidth="1"/>
    <col min="2061" max="2306" width="9.140625" style="1"/>
    <col min="2307" max="2307" width="5.42578125" style="1" customWidth="1"/>
    <col min="2308" max="2308" width="71.140625" style="1" customWidth="1"/>
    <col min="2309" max="2309" width="11.5703125" style="1" customWidth="1"/>
    <col min="2310" max="2310" width="11" style="1" customWidth="1"/>
    <col min="2311" max="2311" width="16.42578125" style="1" customWidth="1"/>
    <col min="2312" max="2312" width="12.7109375" style="1" customWidth="1"/>
    <col min="2313" max="2313" width="12.85546875" style="1" bestFit="1" customWidth="1"/>
    <col min="2314" max="2314" width="11.85546875" style="1" customWidth="1"/>
    <col min="2315" max="2315" width="16" style="1" customWidth="1"/>
    <col min="2316" max="2316" width="10.28515625" style="1" bestFit="1" customWidth="1"/>
    <col min="2317" max="2562" width="9.140625" style="1"/>
    <col min="2563" max="2563" width="5.42578125" style="1" customWidth="1"/>
    <col min="2564" max="2564" width="71.140625" style="1" customWidth="1"/>
    <col min="2565" max="2565" width="11.5703125" style="1" customWidth="1"/>
    <col min="2566" max="2566" width="11" style="1" customWidth="1"/>
    <col min="2567" max="2567" width="16.42578125" style="1" customWidth="1"/>
    <col min="2568" max="2568" width="12.7109375" style="1" customWidth="1"/>
    <col min="2569" max="2569" width="12.85546875" style="1" bestFit="1" customWidth="1"/>
    <col min="2570" max="2570" width="11.85546875" style="1" customWidth="1"/>
    <col min="2571" max="2571" width="16" style="1" customWidth="1"/>
    <col min="2572" max="2572" width="10.28515625" style="1" bestFit="1" customWidth="1"/>
    <col min="2573" max="2818" width="9.140625" style="1"/>
    <col min="2819" max="2819" width="5.42578125" style="1" customWidth="1"/>
    <col min="2820" max="2820" width="71.140625" style="1" customWidth="1"/>
    <col min="2821" max="2821" width="11.5703125" style="1" customWidth="1"/>
    <col min="2822" max="2822" width="11" style="1" customWidth="1"/>
    <col min="2823" max="2823" width="16.42578125" style="1" customWidth="1"/>
    <col min="2824" max="2824" width="12.7109375" style="1" customWidth="1"/>
    <col min="2825" max="2825" width="12.85546875" style="1" bestFit="1" customWidth="1"/>
    <col min="2826" max="2826" width="11.85546875" style="1" customWidth="1"/>
    <col min="2827" max="2827" width="16" style="1" customWidth="1"/>
    <col min="2828" max="2828" width="10.28515625" style="1" bestFit="1" customWidth="1"/>
    <col min="2829" max="3074" width="9.140625" style="1"/>
    <col min="3075" max="3075" width="5.42578125" style="1" customWidth="1"/>
    <col min="3076" max="3076" width="71.140625" style="1" customWidth="1"/>
    <col min="3077" max="3077" width="11.5703125" style="1" customWidth="1"/>
    <col min="3078" max="3078" width="11" style="1" customWidth="1"/>
    <col min="3079" max="3079" width="16.42578125" style="1" customWidth="1"/>
    <col min="3080" max="3080" width="12.7109375" style="1" customWidth="1"/>
    <col min="3081" max="3081" width="12.85546875" style="1" bestFit="1" customWidth="1"/>
    <col min="3082" max="3082" width="11.85546875" style="1" customWidth="1"/>
    <col min="3083" max="3083" width="16" style="1" customWidth="1"/>
    <col min="3084" max="3084" width="10.28515625" style="1" bestFit="1" customWidth="1"/>
    <col min="3085" max="3330" width="9.140625" style="1"/>
    <col min="3331" max="3331" width="5.42578125" style="1" customWidth="1"/>
    <col min="3332" max="3332" width="71.140625" style="1" customWidth="1"/>
    <col min="3333" max="3333" width="11.5703125" style="1" customWidth="1"/>
    <col min="3334" max="3334" width="11" style="1" customWidth="1"/>
    <col min="3335" max="3335" width="16.42578125" style="1" customWidth="1"/>
    <col min="3336" max="3336" width="12.7109375" style="1" customWidth="1"/>
    <col min="3337" max="3337" width="12.85546875" style="1" bestFit="1" customWidth="1"/>
    <col min="3338" max="3338" width="11.85546875" style="1" customWidth="1"/>
    <col min="3339" max="3339" width="16" style="1" customWidth="1"/>
    <col min="3340" max="3340" width="10.28515625" style="1" bestFit="1" customWidth="1"/>
    <col min="3341" max="3586" width="9.140625" style="1"/>
    <col min="3587" max="3587" width="5.42578125" style="1" customWidth="1"/>
    <col min="3588" max="3588" width="71.140625" style="1" customWidth="1"/>
    <col min="3589" max="3589" width="11.5703125" style="1" customWidth="1"/>
    <col min="3590" max="3590" width="11" style="1" customWidth="1"/>
    <col min="3591" max="3591" width="16.42578125" style="1" customWidth="1"/>
    <col min="3592" max="3592" width="12.7109375" style="1" customWidth="1"/>
    <col min="3593" max="3593" width="12.85546875" style="1" bestFit="1" customWidth="1"/>
    <col min="3594" max="3594" width="11.85546875" style="1" customWidth="1"/>
    <col min="3595" max="3595" width="16" style="1" customWidth="1"/>
    <col min="3596" max="3596" width="10.28515625" style="1" bestFit="1" customWidth="1"/>
    <col min="3597" max="3842" width="9.140625" style="1"/>
    <col min="3843" max="3843" width="5.42578125" style="1" customWidth="1"/>
    <col min="3844" max="3844" width="71.140625" style="1" customWidth="1"/>
    <col min="3845" max="3845" width="11.5703125" style="1" customWidth="1"/>
    <col min="3846" max="3846" width="11" style="1" customWidth="1"/>
    <col min="3847" max="3847" width="16.42578125" style="1" customWidth="1"/>
    <col min="3848" max="3848" width="12.7109375" style="1" customWidth="1"/>
    <col min="3849" max="3849" width="12.85546875" style="1" bestFit="1" customWidth="1"/>
    <col min="3850" max="3850" width="11.85546875" style="1" customWidth="1"/>
    <col min="3851" max="3851" width="16" style="1" customWidth="1"/>
    <col min="3852" max="3852" width="10.28515625" style="1" bestFit="1" customWidth="1"/>
    <col min="3853" max="4098" width="9.140625" style="1"/>
    <col min="4099" max="4099" width="5.42578125" style="1" customWidth="1"/>
    <col min="4100" max="4100" width="71.140625" style="1" customWidth="1"/>
    <col min="4101" max="4101" width="11.5703125" style="1" customWidth="1"/>
    <col min="4102" max="4102" width="11" style="1" customWidth="1"/>
    <col min="4103" max="4103" width="16.42578125" style="1" customWidth="1"/>
    <col min="4104" max="4104" width="12.7109375" style="1" customWidth="1"/>
    <col min="4105" max="4105" width="12.85546875" style="1" bestFit="1" customWidth="1"/>
    <col min="4106" max="4106" width="11.85546875" style="1" customWidth="1"/>
    <col min="4107" max="4107" width="16" style="1" customWidth="1"/>
    <col min="4108" max="4108" width="10.28515625" style="1" bestFit="1" customWidth="1"/>
    <col min="4109" max="4354" width="9.140625" style="1"/>
    <col min="4355" max="4355" width="5.42578125" style="1" customWidth="1"/>
    <col min="4356" max="4356" width="71.140625" style="1" customWidth="1"/>
    <col min="4357" max="4357" width="11.5703125" style="1" customWidth="1"/>
    <col min="4358" max="4358" width="11" style="1" customWidth="1"/>
    <col min="4359" max="4359" width="16.42578125" style="1" customWidth="1"/>
    <col min="4360" max="4360" width="12.7109375" style="1" customWidth="1"/>
    <col min="4361" max="4361" width="12.85546875" style="1" bestFit="1" customWidth="1"/>
    <col min="4362" max="4362" width="11.85546875" style="1" customWidth="1"/>
    <col min="4363" max="4363" width="16" style="1" customWidth="1"/>
    <col min="4364" max="4364" width="10.28515625" style="1" bestFit="1" customWidth="1"/>
    <col min="4365" max="4610" width="9.140625" style="1"/>
    <col min="4611" max="4611" width="5.42578125" style="1" customWidth="1"/>
    <col min="4612" max="4612" width="71.140625" style="1" customWidth="1"/>
    <col min="4613" max="4613" width="11.5703125" style="1" customWidth="1"/>
    <col min="4614" max="4614" width="11" style="1" customWidth="1"/>
    <col min="4615" max="4615" width="16.42578125" style="1" customWidth="1"/>
    <col min="4616" max="4616" width="12.7109375" style="1" customWidth="1"/>
    <col min="4617" max="4617" width="12.85546875" style="1" bestFit="1" customWidth="1"/>
    <col min="4618" max="4618" width="11.85546875" style="1" customWidth="1"/>
    <col min="4619" max="4619" width="16" style="1" customWidth="1"/>
    <col min="4620" max="4620" width="10.28515625" style="1" bestFit="1" customWidth="1"/>
    <col min="4621" max="4866" width="9.140625" style="1"/>
    <col min="4867" max="4867" width="5.42578125" style="1" customWidth="1"/>
    <col min="4868" max="4868" width="71.140625" style="1" customWidth="1"/>
    <col min="4869" max="4869" width="11.5703125" style="1" customWidth="1"/>
    <col min="4870" max="4870" width="11" style="1" customWidth="1"/>
    <col min="4871" max="4871" width="16.42578125" style="1" customWidth="1"/>
    <col min="4872" max="4872" width="12.7109375" style="1" customWidth="1"/>
    <col min="4873" max="4873" width="12.85546875" style="1" bestFit="1" customWidth="1"/>
    <col min="4874" max="4874" width="11.85546875" style="1" customWidth="1"/>
    <col min="4875" max="4875" width="16" style="1" customWidth="1"/>
    <col min="4876" max="4876" width="10.28515625" style="1" bestFit="1" customWidth="1"/>
    <col min="4877" max="5122" width="9.140625" style="1"/>
    <col min="5123" max="5123" width="5.42578125" style="1" customWidth="1"/>
    <col min="5124" max="5124" width="71.140625" style="1" customWidth="1"/>
    <col min="5125" max="5125" width="11.5703125" style="1" customWidth="1"/>
    <col min="5126" max="5126" width="11" style="1" customWidth="1"/>
    <col min="5127" max="5127" width="16.42578125" style="1" customWidth="1"/>
    <col min="5128" max="5128" width="12.7109375" style="1" customWidth="1"/>
    <col min="5129" max="5129" width="12.85546875" style="1" bestFit="1" customWidth="1"/>
    <col min="5130" max="5130" width="11.85546875" style="1" customWidth="1"/>
    <col min="5131" max="5131" width="16" style="1" customWidth="1"/>
    <col min="5132" max="5132" width="10.28515625" style="1" bestFit="1" customWidth="1"/>
    <col min="5133" max="5378" width="9.140625" style="1"/>
    <col min="5379" max="5379" width="5.42578125" style="1" customWidth="1"/>
    <col min="5380" max="5380" width="71.140625" style="1" customWidth="1"/>
    <col min="5381" max="5381" width="11.5703125" style="1" customWidth="1"/>
    <col min="5382" max="5382" width="11" style="1" customWidth="1"/>
    <col min="5383" max="5383" width="16.42578125" style="1" customWidth="1"/>
    <col min="5384" max="5384" width="12.7109375" style="1" customWidth="1"/>
    <col min="5385" max="5385" width="12.85546875" style="1" bestFit="1" customWidth="1"/>
    <col min="5386" max="5386" width="11.85546875" style="1" customWidth="1"/>
    <col min="5387" max="5387" width="16" style="1" customWidth="1"/>
    <col min="5388" max="5388" width="10.28515625" style="1" bestFit="1" customWidth="1"/>
    <col min="5389" max="5634" width="9.140625" style="1"/>
    <col min="5635" max="5635" width="5.42578125" style="1" customWidth="1"/>
    <col min="5636" max="5636" width="71.140625" style="1" customWidth="1"/>
    <col min="5637" max="5637" width="11.5703125" style="1" customWidth="1"/>
    <col min="5638" max="5638" width="11" style="1" customWidth="1"/>
    <col min="5639" max="5639" width="16.42578125" style="1" customWidth="1"/>
    <col min="5640" max="5640" width="12.7109375" style="1" customWidth="1"/>
    <col min="5641" max="5641" width="12.85546875" style="1" bestFit="1" customWidth="1"/>
    <col min="5642" max="5642" width="11.85546875" style="1" customWidth="1"/>
    <col min="5643" max="5643" width="16" style="1" customWidth="1"/>
    <col min="5644" max="5644" width="10.28515625" style="1" bestFit="1" customWidth="1"/>
    <col min="5645" max="5890" width="9.140625" style="1"/>
    <col min="5891" max="5891" width="5.42578125" style="1" customWidth="1"/>
    <col min="5892" max="5892" width="71.140625" style="1" customWidth="1"/>
    <col min="5893" max="5893" width="11.5703125" style="1" customWidth="1"/>
    <col min="5894" max="5894" width="11" style="1" customWidth="1"/>
    <col min="5895" max="5895" width="16.42578125" style="1" customWidth="1"/>
    <col min="5896" max="5896" width="12.7109375" style="1" customWidth="1"/>
    <col min="5897" max="5897" width="12.85546875" style="1" bestFit="1" customWidth="1"/>
    <col min="5898" max="5898" width="11.85546875" style="1" customWidth="1"/>
    <col min="5899" max="5899" width="16" style="1" customWidth="1"/>
    <col min="5900" max="5900" width="10.28515625" style="1" bestFit="1" customWidth="1"/>
    <col min="5901" max="6146" width="9.140625" style="1"/>
    <col min="6147" max="6147" width="5.42578125" style="1" customWidth="1"/>
    <col min="6148" max="6148" width="71.140625" style="1" customWidth="1"/>
    <col min="6149" max="6149" width="11.5703125" style="1" customWidth="1"/>
    <col min="6150" max="6150" width="11" style="1" customWidth="1"/>
    <col min="6151" max="6151" width="16.42578125" style="1" customWidth="1"/>
    <col min="6152" max="6152" width="12.7109375" style="1" customWidth="1"/>
    <col min="6153" max="6153" width="12.85546875" style="1" bestFit="1" customWidth="1"/>
    <col min="6154" max="6154" width="11.85546875" style="1" customWidth="1"/>
    <col min="6155" max="6155" width="16" style="1" customWidth="1"/>
    <col min="6156" max="6156" width="10.28515625" style="1" bestFit="1" customWidth="1"/>
    <col min="6157" max="6402" width="9.140625" style="1"/>
    <col min="6403" max="6403" width="5.42578125" style="1" customWidth="1"/>
    <col min="6404" max="6404" width="71.140625" style="1" customWidth="1"/>
    <col min="6405" max="6405" width="11.5703125" style="1" customWidth="1"/>
    <col min="6406" max="6406" width="11" style="1" customWidth="1"/>
    <col min="6407" max="6407" width="16.42578125" style="1" customWidth="1"/>
    <col min="6408" max="6408" width="12.7109375" style="1" customWidth="1"/>
    <col min="6409" max="6409" width="12.85546875" style="1" bestFit="1" customWidth="1"/>
    <col min="6410" max="6410" width="11.85546875" style="1" customWidth="1"/>
    <col min="6411" max="6411" width="16" style="1" customWidth="1"/>
    <col min="6412" max="6412" width="10.28515625" style="1" bestFit="1" customWidth="1"/>
    <col min="6413" max="6658" width="9.140625" style="1"/>
    <col min="6659" max="6659" width="5.42578125" style="1" customWidth="1"/>
    <col min="6660" max="6660" width="71.140625" style="1" customWidth="1"/>
    <col min="6661" max="6661" width="11.5703125" style="1" customWidth="1"/>
    <col min="6662" max="6662" width="11" style="1" customWidth="1"/>
    <col min="6663" max="6663" width="16.42578125" style="1" customWidth="1"/>
    <col min="6664" max="6664" width="12.7109375" style="1" customWidth="1"/>
    <col min="6665" max="6665" width="12.85546875" style="1" bestFit="1" customWidth="1"/>
    <col min="6666" max="6666" width="11.85546875" style="1" customWidth="1"/>
    <col min="6667" max="6667" width="16" style="1" customWidth="1"/>
    <col min="6668" max="6668" width="10.28515625" style="1" bestFit="1" customWidth="1"/>
    <col min="6669" max="6914" width="9.140625" style="1"/>
    <col min="6915" max="6915" width="5.42578125" style="1" customWidth="1"/>
    <col min="6916" max="6916" width="71.140625" style="1" customWidth="1"/>
    <col min="6917" max="6917" width="11.5703125" style="1" customWidth="1"/>
    <col min="6918" max="6918" width="11" style="1" customWidth="1"/>
    <col min="6919" max="6919" width="16.42578125" style="1" customWidth="1"/>
    <col min="6920" max="6920" width="12.7109375" style="1" customWidth="1"/>
    <col min="6921" max="6921" width="12.85546875" style="1" bestFit="1" customWidth="1"/>
    <col min="6922" max="6922" width="11.85546875" style="1" customWidth="1"/>
    <col min="6923" max="6923" width="16" style="1" customWidth="1"/>
    <col min="6924" max="6924" width="10.28515625" style="1" bestFit="1" customWidth="1"/>
    <col min="6925" max="7170" width="9.140625" style="1"/>
    <col min="7171" max="7171" width="5.42578125" style="1" customWidth="1"/>
    <col min="7172" max="7172" width="71.140625" style="1" customWidth="1"/>
    <col min="7173" max="7173" width="11.5703125" style="1" customWidth="1"/>
    <col min="7174" max="7174" width="11" style="1" customWidth="1"/>
    <col min="7175" max="7175" width="16.42578125" style="1" customWidth="1"/>
    <col min="7176" max="7176" width="12.7109375" style="1" customWidth="1"/>
    <col min="7177" max="7177" width="12.85546875" style="1" bestFit="1" customWidth="1"/>
    <col min="7178" max="7178" width="11.85546875" style="1" customWidth="1"/>
    <col min="7179" max="7179" width="16" style="1" customWidth="1"/>
    <col min="7180" max="7180" width="10.28515625" style="1" bestFit="1" customWidth="1"/>
    <col min="7181" max="7426" width="9.140625" style="1"/>
    <col min="7427" max="7427" width="5.42578125" style="1" customWidth="1"/>
    <col min="7428" max="7428" width="71.140625" style="1" customWidth="1"/>
    <col min="7429" max="7429" width="11.5703125" style="1" customWidth="1"/>
    <col min="7430" max="7430" width="11" style="1" customWidth="1"/>
    <col min="7431" max="7431" width="16.42578125" style="1" customWidth="1"/>
    <col min="7432" max="7432" width="12.7109375" style="1" customWidth="1"/>
    <col min="7433" max="7433" width="12.85546875" style="1" bestFit="1" customWidth="1"/>
    <col min="7434" max="7434" width="11.85546875" style="1" customWidth="1"/>
    <col min="7435" max="7435" width="16" style="1" customWidth="1"/>
    <col min="7436" max="7436" width="10.28515625" style="1" bestFit="1" customWidth="1"/>
    <col min="7437" max="7682" width="9.140625" style="1"/>
    <col min="7683" max="7683" width="5.42578125" style="1" customWidth="1"/>
    <col min="7684" max="7684" width="71.140625" style="1" customWidth="1"/>
    <col min="7685" max="7685" width="11.5703125" style="1" customWidth="1"/>
    <col min="7686" max="7686" width="11" style="1" customWidth="1"/>
    <col min="7687" max="7687" width="16.42578125" style="1" customWidth="1"/>
    <col min="7688" max="7688" width="12.7109375" style="1" customWidth="1"/>
    <col min="7689" max="7689" width="12.85546875" style="1" bestFit="1" customWidth="1"/>
    <col min="7690" max="7690" width="11.85546875" style="1" customWidth="1"/>
    <col min="7691" max="7691" width="16" style="1" customWidth="1"/>
    <col min="7692" max="7692" width="10.28515625" style="1" bestFit="1" customWidth="1"/>
    <col min="7693" max="7938" width="9.140625" style="1"/>
    <col min="7939" max="7939" width="5.42578125" style="1" customWidth="1"/>
    <col min="7940" max="7940" width="71.140625" style="1" customWidth="1"/>
    <col min="7941" max="7941" width="11.5703125" style="1" customWidth="1"/>
    <col min="7942" max="7942" width="11" style="1" customWidth="1"/>
    <col min="7943" max="7943" width="16.42578125" style="1" customWidth="1"/>
    <col min="7944" max="7944" width="12.7109375" style="1" customWidth="1"/>
    <col min="7945" max="7945" width="12.85546875" style="1" bestFit="1" customWidth="1"/>
    <col min="7946" max="7946" width="11.85546875" style="1" customWidth="1"/>
    <col min="7947" max="7947" width="16" style="1" customWidth="1"/>
    <col min="7948" max="7948" width="10.28515625" style="1" bestFit="1" customWidth="1"/>
    <col min="7949" max="8194" width="9.140625" style="1"/>
    <col min="8195" max="8195" width="5.42578125" style="1" customWidth="1"/>
    <col min="8196" max="8196" width="71.140625" style="1" customWidth="1"/>
    <col min="8197" max="8197" width="11.5703125" style="1" customWidth="1"/>
    <col min="8198" max="8198" width="11" style="1" customWidth="1"/>
    <col min="8199" max="8199" width="16.42578125" style="1" customWidth="1"/>
    <col min="8200" max="8200" width="12.7109375" style="1" customWidth="1"/>
    <col min="8201" max="8201" width="12.85546875" style="1" bestFit="1" customWidth="1"/>
    <col min="8202" max="8202" width="11.85546875" style="1" customWidth="1"/>
    <col min="8203" max="8203" width="16" style="1" customWidth="1"/>
    <col min="8204" max="8204" width="10.28515625" style="1" bestFit="1" customWidth="1"/>
    <col min="8205" max="8450" width="9.140625" style="1"/>
    <col min="8451" max="8451" width="5.42578125" style="1" customWidth="1"/>
    <col min="8452" max="8452" width="71.140625" style="1" customWidth="1"/>
    <col min="8453" max="8453" width="11.5703125" style="1" customWidth="1"/>
    <col min="8454" max="8454" width="11" style="1" customWidth="1"/>
    <col min="8455" max="8455" width="16.42578125" style="1" customWidth="1"/>
    <col min="8456" max="8456" width="12.7109375" style="1" customWidth="1"/>
    <col min="8457" max="8457" width="12.85546875" style="1" bestFit="1" customWidth="1"/>
    <col min="8458" max="8458" width="11.85546875" style="1" customWidth="1"/>
    <col min="8459" max="8459" width="16" style="1" customWidth="1"/>
    <col min="8460" max="8460" width="10.28515625" style="1" bestFit="1" customWidth="1"/>
    <col min="8461" max="8706" width="9.140625" style="1"/>
    <col min="8707" max="8707" width="5.42578125" style="1" customWidth="1"/>
    <col min="8708" max="8708" width="71.140625" style="1" customWidth="1"/>
    <col min="8709" max="8709" width="11.5703125" style="1" customWidth="1"/>
    <col min="8710" max="8710" width="11" style="1" customWidth="1"/>
    <col min="8711" max="8711" width="16.42578125" style="1" customWidth="1"/>
    <col min="8712" max="8712" width="12.7109375" style="1" customWidth="1"/>
    <col min="8713" max="8713" width="12.85546875" style="1" bestFit="1" customWidth="1"/>
    <col min="8714" max="8714" width="11.85546875" style="1" customWidth="1"/>
    <col min="8715" max="8715" width="16" style="1" customWidth="1"/>
    <col min="8716" max="8716" width="10.28515625" style="1" bestFit="1" customWidth="1"/>
    <col min="8717" max="8962" width="9.140625" style="1"/>
    <col min="8963" max="8963" width="5.42578125" style="1" customWidth="1"/>
    <col min="8964" max="8964" width="71.140625" style="1" customWidth="1"/>
    <col min="8965" max="8965" width="11.5703125" style="1" customWidth="1"/>
    <col min="8966" max="8966" width="11" style="1" customWidth="1"/>
    <col min="8967" max="8967" width="16.42578125" style="1" customWidth="1"/>
    <col min="8968" max="8968" width="12.7109375" style="1" customWidth="1"/>
    <col min="8969" max="8969" width="12.85546875" style="1" bestFit="1" customWidth="1"/>
    <col min="8970" max="8970" width="11.85546875" style="1" customWidth="1"/>
    <col min="8971" max="8971" width="16" style="1" customWidth="1"/>
    <col min="8972" max="8972" width="10.28515625" style="1" bestFit="1" customWidth="1"/>
    <col min="8973" max="9218" width="9.140625" style="1"/>
    <col min="9219" max="9219" width="5.42578125" style="1" customWidth="1"/>
    <col min="9220" max="9220" width="71.140625" style="1" customWidth="1"/>
    <col min="9221" max="9221" width="11.5703125" style="1" customWidth="1"/>
    <col min="9222" max="9222" width="11" style="1" customWidth="1"/>
    <col min="9223" max="9223" width="16.42578125" style="1" customWidth="1"/>
    <col min="9224" max="9224" width="12.7109375" style="1" customWidth="1"/>
    <col min="9225" max="9225" width="12.85546875" style="1" bestFit="1" customWidth="1"/>
    <col min="9226" max="9226" width="11.85546875" style="1" customWidth="1"/>
    <col min="9227" max="9227" width="16" style="1" customWidth="1"/>
    <col min="9228" max="9228" width="10.28515625" style="1" bestFit="1" customWidth="1"/>
    <col min="9229" max="9474" width="9.140625" style="1"/>
    <col min="9475" max="9475" width="5.42578125" style="1" customWidth="1"/>
    <col min="9476" max="9476" width="71.140625" style="1" customWidth="1"/>
    <col min="9477" max="9477" width="11.5703125" style="1" customWidth="1"/>
    <col min="9478" max="9478" width="11" style="1" customWidth="1"/>
    <col min="9479" max="9479" width="16.42578125" style="1" customWidth="1"/>
    <col min="9480" max="9480" width="12.7109375" style="1" customWidth="1"/>
    <col min="9481" max="9481" width="12.85546875" style="1" bestFit="1" customWidth="1"/>
    <col min="9482" max="9482" width="11.85546875" style="1" customWidth="1"/>
    <col min="9483" max="9483" width="16" style="1" customWidth="1"/>
    <col min="9484" max="9484" width="10.28515625" style="1" bestFit="1" customWidth="1"/>
    <col min="9485" max="9730" width="9.140625" style="1"/>
    <col min="9731" max="9731" width="5.42578125" style="1" customWidth="1"/>
    <col min="9732" max="9732" width="71.140625" style="1" customWidth="1"/>
    <col min="9733" max="9733" width="11.5703125" style="1" customWidth="1"/>
    <col min="9734" max="9734" width="11" style="1" customWidth="1"/>
    <col min="9735" max="9735" width="16.42578125" style="1" customWidth="1"/>
    <col min="9736" max="9736" width="12.7109375" style="1" customWidth="1"/>
    <col min="9737" max="9737" width="12.85546875" style="1" bestFit="1" customWidth="1"/>
    <col min="9738" max="9738" width="11.85546875" style="1" customWidth="1"/>
    <col min="9739" max="9739" width="16" style="1" customWidth="1"/>
    <col min="9740" max="9740" width="10.28515625" style="1" bestFit="1" customWidth="1"/>
    <col min="9741" max="9986" width="9.140625" style="1"/>
    <col min="9987" max="9987" width="5.42578125" style="1" customWidth="1"/>
    <col min="9988" max="9988" width="71.140625" style="1" customWidth="1"/>
    <col min="9989" max="9989" width="11.5703125" style="1" customWidth="1"/>
    <col min="9990" max="9990" width="11" style="1" customWidth="1"/>
    <col min="9991" max="9991" width="16.42578125" style="1" customWidth="1"/>
    <col min="9992" max="9992" width="12.7109375" style="1" customWidth="1"/>
    <col min="9993" max="9993" width="12.85546875" style="1" bestFit="1" customWidth="1"/>
    <col min="9994" max="9994" width="11.85546875" style="1" customWidth="1"/>
    <col min="9995" max="9995" width="16" style="1" customWidth="1"/>
    <col min="9996" max="9996" width="10.28515625" style="1" bestFit="1" customWidth="1"/>
    <col min="9997" max="10242" width="9.140625" style="1"/>
    <col min="10243" max="10243" width="5.42578125" style="1" customWidth="1"/>
    <col min="10244" max="10244" width="71.140625" style="1" customWidth="1"/>
    <col min="10245" max="10245" width="11.5703125" style="1" customWidth="1"/>
    <col min="10246" max="10246" width="11" style="1" customWidth="1"/>
    <col min="10247" max="10247" width="16.42578125" style="1" customWidth="1"/>
    <col min="10248" max="10248" width="12.7109375" style="1" customWidth="1"/>
    <col min="10249" max="10249" width="12.85546875" style="1" bestFit="1" customWidth="1"/>
    <col min="10250" max="10250" width="11.85546875" style="1" customWidth="1"/>
    <col min="10251" max="10251" width="16" style="1" customWidth="1"/>
    <col min="10252" max="10252" width="10.28515625" style="1" bestFit="1" customWidth="1"/>
    <col min="10253" max="10498" width="9.140625" style="1"/>
    <col min="10499" max="10499" width="5.42578125" style="1" customWidth="1"/>
    <col min="10500" max="10500" width="71.140625" style="1" customWidth="1"/>
    <col min="10501" max="10501" width="11.5703125" style="1" customWidth="1"/>
    <col min="10502" max="10502" width="11" style="1" customWidth="1"/>
    <col min="10503" max="10503" width="16.42578125" style="1" customWidth="1"/>
    <col min="10504" max="10504" width="12.7109375" style="1" customWidth="1"/>
    <col min="10505" max="10505" width="12.85546875" style="1" bestFit="1" customWidth="1"/>
    <col min="10506" max="10506" width="11.85546875" style="1" customWidth="1"/>
    <col min="10507" max="10507" width="16" style="1" customWidth="1"/>
    <col min="10508" max="10508" width="10.28515625" style="1" bestFit="1" customWidth="1"/>
    <col min="10509" max="10754" width="9.140625" style="1"/>
    <col min="10755" max="10755" width="5.42578125" style="1" customWidth="1"/>
    <col min="10756" max="10756" width="71.140625" style="1" customWidth="1"/>
    <col min="10757" max="10757" width="11.5703125" style="1" customWidth="1"/>
    <col min="10758" max="10758" width="11" style="1" customWidth="1"/>
    <col min="10759" max="10759" width="16.42578125" style="1" customWidth="1"/>
    <col min="10760" max="10760" width="12.7109375" style="1" customWidth="1"/>
    <col min="10761" max="10761" width="12.85546875" style="1" bestFit="1" customWidth="1"/>
    <col min="10762" max="10762" width="11.85546875" style="1" customWidth="1"/>
    <col min="10763" max="10763" width="16" style="1" customWidth="1"/>
    <col min="10764" max="10764" width="10.28515625" style="1" bestFit="1" customWidth="1"/>
    <col min="10765" max="11010" width="9.140625" style="1"/>
    <col min="11011" max="11011" width="5.42578125" style="1" customWidth="1"/>
    <col min="11012" max="11012" width="71.140625" style="1" customWidth="1"/>
    <col min="11013" max="11013" width="11.5703125" style="1" customWidth="1"/>
    <col min="11014" max="11014" width="11" style="1" customWidth="1"/>
    <col min="11015" max="11015" width="16.42578125" style="1" customWidth="1"/>
    <col min="11016" max="11016" width="12.7109375" style="1" customWidth="1"/>
    <col min="11017" max="11017" width="12.85546875" style="1" bestFit="1" customWidth="1"/>
    <col min="11018" max="11018" width="11.85546875" style="1" customWidth="1"/>
    <col min="11019" max="11019" width="16" style="1" customWidth="1"/>
    <col min="11020" max="11020" width="10.28515625" style="1" bestFit="1" customWidth="1"/>
    <col min="11021" max="11266" width="9.140625" style="1"/>
    <col min="11267" max="11267" width="5.42578125" style="1" customWidth="1"/>
    <col min="11268" max="11268" width="71.140625" style="1" customWidth="1"/>
    <col min="11269" max="11269" width="11.5703125" style="1" customWidth="1"/>
    <col min="11270" max="11270" width="11" style="1" customWidth="1"/>
    <col min="11271" max="11271" width="16.42578125" style="1" customWidth="1"/>
    <col min="11272" max="11272" width="12.7109375" style="1" customWidth="1"/>
    <col min="11273" max="11273" width="12.85546875" style="1" bestFit="1" customWidth="1"/>
    <col min="11274" max="11274" width="11.85546875" style="1" customWidth="1"/>
    <col min="11275" max="11275" width="16" style="1" customWidth="1"/>
    <col min="11276" max="11276" width="10.28515625" style="1" bestFit="1" customWidth="1"/>
    <col min="11277" max="11522" width="9.140625" style="1"/>
    <col min="11523" max="11523" width="5.42578125" style="1" customWidth="1"/>
    <col min="11524" max="11524" width="71.140625" style="1" customWidth="1"/>
    <col min="11525" max="11525" width="11.5703125" style="1" customWidth="1"/>
    <col min="11526" max="11526" width="11" style="1" customWidth="1"/>
    <col min="11527" max="11527" width="16.42578125" style="1" customWidth="1"/>
    <col min="11528" max="11528" width="12.7109375" style="1" customWidth="1"/>
    <col min="11529" max="11529" width="12.85546875" style="1" bestFit="1" customWidth="1"/>
    <col min="11530" max="11530" width="11.85546875" style="1" customWidth="1"/>
    <col min="11531" max="11531" width="16" style="1" customWidth="1"/>
    <col min="11532" max="11532" width="10.28515625" style="1" bestFit="1" customWidth="1"/>
    <col min="11533" max="11778" width="9.140625" style="1"/>
    <col min="11779" max="11779" width="5.42578125" style="1" customWidth="1"/>
    <col min="11780" max="11780" width="71.140625" style="1" customWidth="1"/>
    <col min="11781" max="11781" width="11.5703125" style="1" customWidth="1"/>
    <col min="11782" max="11782" width="11" style="1" customWidth="1"/>
    <col min="11783" max="11783" width="16.42578125" style="1" customWidth="1"/>
    <col min="11784" max="11784" width="12.7109375" style="1" customWidth="1"/>
    <col min="11785" max="11785" width="12.85546875" style="1" bestFit="1" customWidth="1"/>
    <col min="11786" max="11786" width="11.85546875" style="1" customWidth="1"/>
    <col min="11787" max="11787" width="16" style="1" customWidth="1"/>
    <col min="11788" max="11788" width="10.28515625" style="1" bestFit="1" customWidth="1"/>
    <col min="11789" max="12034" width="9.140625" style="1"/>
    <col min="12035" max="12035" width="5.42578125" style="1" customWidth="1"/>
    <col min="12036" max="12036" width="71.140625" style="1" customWidth="1"/>
    <col min="12037" max="12037" width="11.5703125" style="1" customWidth="1"/>
    <col min="12038" max="12038" width="11" style="1" customWidth="1"/>
    <col min="12039" max="12039" width="16.42578125" style="1" customWidth="1"/>
    <col min="12040" max="12040" width="12.7109375" style="1" customWidth="1"/>
    <col min="12041" max="12041" width="12.85546875" style="1" bestFit="1" customWidth="1"/>
    <col min="12042" max="12042" width="11.85546875" style="1" customWidth="1"/>
    <col min="12043" max="12043" width="16" style="1" customWidth="1"/>
    <col min="12044" max="12044" width="10.28515625" style="1" bestFit="1" customWidth="1"/>
    <col min="12045" max="12290" width="9.140625" style="1"/>
    <col min="12291" max="12291" width="5.42578125" style="1" customWidth="1"/>
    <col min="12292" max="12292" width="71.140625" style="1" customWidth="1"/>
    <col min="12293" max="12293" width="11.5703125" style="1" customWidth="1"/>
    <col min="12294" max="12294" width="11" style="1" customWidth="1"/>
    <col min="12295" max="12295" width="16.42578125" style="1" customWidth="1"/>
    <col min="12296" max="12296" width="12.7109375" style="1" customWidth="1"/>
    <col min="12297" max="12297" width="12.85546875" style="1" bestFit="1" customWidth="1"/>
    <col min="12298" max="12298" width="11.85546875" style="1" customWidth="1"/>
    <col min="12299" max="12299" width="16" style="1" customWidth="1"/>
    <col min="12300" max="12300" width="10.28515625" style="1" bestFit="1" customWidth="1"/>
    <col min="12301" max="12546" width="9.140625" style="1"/>
    <col min="12547" max="12547" width="5.42578125" style="1" customWidth="1"/>
    <col min="12548" max="12548" width="71.140625" style="1" customWidth="1"/>
    <col min="12549" max="12549" width="11.5703125" style="1" customWidth="1"/>
    <col min="12550" max="12550" width="11" style="1" customWidth="1"/>
    <col min="12551" max="12551" width="16.42578125" style="1" customWidth="1"/>
    <col min="12552" max="12552" width="12.7109375" style="1" customWidth="1"/>
    <col min="12553" max="12553" width="12.85546875" style="1" bestFit="1" customWidth="1"/>
    <col min="12554" max="12554" width="11.85546875" style="1" customWidth="1"/>
    <col min="12555" max="12555" width="16" style="1" customWidth="1"/>
    <col min="12556" max="12556" width="10.28515625" style="1" bestFit="1" customWidth="1"/>
    <col min="12557" max="12802" width="9.140625" style="1"/>
    <col min="12803" max="12803" width="5.42578125" style="1" customWidth="1"/>
    <col min="12804" max="12804" width="71.140625" style="1" customWidth="1"/>
    <col min="12805" max="12805" width="11.5703125" style="1" customWidth="1"/>
    <col min="12806" max="12806" width="11" style="1" customWidth="1"/>
    <col min="12807" max="12807" width="16.42578125" style="1" customWidth="1"/>
    <col min="12808" max="12808" width="12.7109375" style="1" customWidth="1"/>
    <col min="12809" max="12809" width="12.85546875" style="1" bestFit="1" customWidth="1"/>
    <col min="12810" max="12810" width="11.85546875" style="1" customWidth="1"/>
    <col min="12811" max="12811" width="16" style="1" customWidth="1"/>
    <col min="12812" max="12812" width="10.28515625" style="1" bestFit="1" customWidth="1"/>
    <col min="12813" max="13058" width="9.140625" style="1"/>
    <col min="13059" max="13059" width="5.42578125" style="1" customWidth="1"/>
    <col min="13060" max="13060" width="71.140625" style="1" customWidth="1"/>
    <col min="13061" max="13061" width="11.5703125" style="1" customWidth="1"/>
    <col min="13062" max="13062" width="11" style="1" customWidth="1"/>
    <col min="13063" max="13063" width="16.42578125" style="1" customWidth="1"/>
    <col min="13064" max="13064" width="12.7109375" style="1" customWidth="1"/>
    <col min="13065" max="13065" width="12.85546875" style="1" bestFit="1" customWidth="1"/>
    <col min="13066" max="13066" width="11.85546875" style="1" customWidth="1"/>
    <col min="13067" max="13067" width="16" style="1" customWidth="1"/>
    <col min="13068" max="13068" width="10.28515625" style="1" bestFit="1" customWidth="1"/>
    <col min="13069" max="13314" width="9.140625" style="1"/>
    <col min="13315" max="13315" width="5.42578125" style="1" customWidth="1"/>
    <col min="13316" max="13316" width="71.140625" style="1" customWidth="1"/>
    <col min="13317" max="13317" width="11.5703125" style="1" customWidth="1"/>
    <col min="13318" max="13318" width="11" style="1" customWidth="1"/>
    <col min="13319" max="13319" width="16.42578125" style="1" customWidth="1"/>
    <col min="13320" max="13320" width="12.7109375" style="1" customWidth="1"/>
    <col min="13321" max="13321" width="12.85546875" style="1" bestFit="1" customWidth="1"/>
    <col min="13322" max="13322" width="11.85546875" style="1" customWidth="1"/>
    <col min="13323" max="13323" width="16" style="1" customWidth="1"/>
    <col min="13324" max="13324" width="10.28515625" style="1" bestFit="1" customWidth="1"/>
    <col min="13325" max="13570" width="9.140625" style="1"/>
    <col min="13571" max="13571" width="5.42578125" style="1" customWidth="1"/>
    <col min="13572" max="13572" width="71.140625" style="1" customWidth="1"/>
    <col min="13573" max="13573" width="11.5703125" style="1" customWidth="1"/>
    <col min="13574" max="13574" width="11" style="1" customWidth="1"/>
    <col min="13575" max="13575" width="16.42578125" style="1" customWidth="1"/>
    <col min="13576" max="13576" width="12.7109375" style="1" customWidth="1"/>
    <col min="13577" max="13577" width="12.85546875" style="1" bestFit="1" customWidth="1"/>
    <col min="13578" max="13578" width="11.85546875" style="1" customWidth="1"/>
    <col min="13579" max="13579" width="16" style="1" customWidth="1"/>
    <col min="13580" max="13580" width="10.28515625" style="1" bestFit="1" customWidth="1"/>
    <col min="13581" max="13826" width="9.140625" style="1"/>
    <col min="13827" max="13827" width="5.42578125" style="1" customWidth="1"/>
    <col min="13828" max="13828" width="71.140625" style="1" customWidth="1"/>
    <col min="13829" max="13829" width="11.5703125" style="1" customWidth="1"/>
    <col min="13830" max="13830" width="11" style="1" customWidth="1"/>
    <col min="13831" max="13831" width="16.42578125" style="1" customWidth="1"/>
    <col min="13832" max="13832" width="12.7109375" style="1" customWidth="1"/>
    <col min="13833" max="13833" width="12.85546875" style="1" bestFit="1" customWidth="1"/>
    <col min="13834" max="13834" width="11.85546875" style="1" customWidth="1"/>
    <col min="13835" max="13835" width="16" style="1" customWidth="1"/>
    <col min="13836" max="13836" width="10.28515625" style="1" bestFit="1" customWidth="1"/>
    <col min="13837" max="14082" width="9.140625" style="1"/>
    <col min="14083" max="14083" width="5.42578125" style="1" customWidth="1"/>
    <col min="14084" max="14084" width="71.140625" style="1" customWidth="1"/>
    <col min="14085" max="14085" width="11.5703125" style="1" customWidth="1"/>
    <col min="14086" max="14086" width="11" style="1" customWidth="1"/>
    <col min="14087" max="14087" width="16.42578125" style="1" customWidth="1"/>
    <col min="14088" max="14088" width="12.7109375" style="1" customWidth="1"/>
    <col min="14089" max="14089" width="12.85546875" style="1" bestFit="1" customWidth="1"/>
    <col min="14090" max="14090" width="11.85546875" style="1" customWidth="1"/>
    <col min="14091" max="14091" width="16" style="1" customWidth="1"/>
    <col min="14092" max="14092" width="10.28515625" style="1" bestFit="1" customWidth="1"/>
    <col min="14093" max="14338" width="9.140625" style="1"/>
    <col min="14339" max="14339" width="5.42578125" style="1" customWidth="1"/>
    <col min="14340" max="14340" width="71.140625" style="1" customWidth="1"/>
    <col min="14341" max="14341" width="11.5703125" style="1" customWidth="1"/>
    <col min="14342" max="14342" width="11" style="1" customWidth="1"/>
    <col min="14343" max="14343" width="16.42578125" style="1" customWidth="1"/>
    <col min="14344" max="14344" width="12.7109375" style="1" customWidth="1"/>
    <col min="14345" max="14345" width="12.85546875" style="1" bestFit="1" customWidth="1"/>
    <col min="14346" max="14346" width="11.85546875" style="1" customWidth="1"/>
    <col min="14347" max="14347" width="16" style="1" customWidth="1"/>
    <col min="14348" max="14348" width="10.28515625" style="1" bestFit="1" customWidth="1"/>
    <col min="14349" max="14594" width="9.140625" style="1"/>
    <col min="14595" max="14595" width="5.42578125" style="1" customWidth="1"/>
    <col min="14596" max="14596" width="71.140625" style="1" customWidth="1"/>
    <col min="14597" max="14597" width="11.5703125" style="1" customWidth="1"/>
    <col min="14598" max="14598" width="11" style="1" customWidth="1"/>
    <col min="14599" max="14599" width="16.42578125" style="1" customWidth="1"/>
    <col min="14600" max="14600" width="12.7109375" style="1" customWidth="1"/>
    <col min="14601" max="14601" width="12.85546875" style="1" bestFit="1" customWidth="1"/>
    <col min="14602" max="14602" width="11.85546875" style="1" customWidth="1"/>
    <col min="14603" max="14603" width="16" style="1" customWidth="1"/>
    <col min="14604" max="14604" width="10.28515625" style="1" bestFit="1" customWidth="1"/>
    <col min="14605" max="14850" width="9.140625" style="1"/>
    <col min="14851" max="14851" width="5.42578125" style="1" customWidth="1"/>
    <col min="14852" max="14852" width="71.140625" style="1" customWidth="1"/>
    <col min="14853" max="14853" width="11.5703125" style="1" customWidth="1"/>
    <col min="14854" max="14854" width="11" style="1" customWidth="1"/>
    <col min="14855" max="14855" width="16.42578125" style="1" customWidth="1"/>
    <col min="14856" max="14856" width="12.7109375" style="1" customWidth="1"/>
    <col min="14857" max="14857" width="12.85546875" style="1" bestFit="1" customWidth="1"/>
    <col min="14858" max="14858" width="11.85546875" style="1" customWidth="1"/>
    <col min="14859" max="14859" width="16" style="1" customWidth="1"/>
    <col min="14860" max="14860" width="10.28515625" style="1" bestFit="1" customWidth="1"/>
    <col min="14861" max="15106" width="9.140625" style="1"/>
    <col min="15107" max="15107" width="5.42578125" style="1" customWidth="1"/>
    <col min="15108" max="15108" width="71.140625" style="1" customWidth="1"/>
    <col min="15109" max="15109" width="11.5703125" style="1" customWidth="1"/>
    <col min="15110" max="15110" width="11" style="1" customWidth="1"/>
    <col min="15111" max="15111" width="16.42578125" style="1" customWidth="1"/>
    <col min="15112" max="15112" width="12.7109375" style="1" customWidth="1"/>
    <col min="15113" max="15113" width="12.85546875" style="1" bestFit="1" customWidth="1"/>
    <col min="15114" max="15114" width="11.85546875" style="1" customWidth="1"/>
    <col min="15115" max="15115" width="16" style="1" customWidth="1"/>
    <col min="15116" max="15116" width="10.28515625" style="1" bestFit="1" customWidth="1"/>
    <col min="15117" max="15362" width="9.140625" style="1"/>
    <col min="15363" max="15363" width="5.42578125" style="1" customWidth="1"/>
    <col min="15364" max="15364" width="71.140625" style="1" customWidth="1"/>
    <col min="15365" max="15365" width="11.5703125" style="1" customWidth="1"/>
    <col min="15366" max="15366" width="11" style="1" customWidth="1"/>
    <col min="15367" max="15367" width="16.42578125" style="1" customWidth="1"/>
    <col min="15368" max="15368" width="12.7109375" style="1" customWidth="1"/>
    <col min="15369" max="15369" width="12.85546875" style="1" bestFit="1" customWidth="1"/>
    <col min="15370" max="15370" width="11.85546875" style="1" customWidth="1"/>
    <col min="15371" max="15371" width="16" style="1" customWidth="1"/>
    <col min="15372" max="15372" width="10.28515625" style="1" bestFit="1" customWidth="1"/>
    <col min="15373" max="15618" width="9.140625" style="1"/>
    <col min="15619" max="15619" width="5.42578125" style="1" customWidth="1"/>
    <col min="15620" max="15620" width="71.140625" style="1" customWidth="1"/>
    <col min="15621" max="15621" width="11.5703125" style="1" customWidth="1"/>
    <col min="15622" max="15622" width="11" style="1" customWidth="1"/>
    <col min="15623" max="15623" width="16.42578125" style="1" customWidth="1"/>
    <col min="15624" max="15624" width="12.7109375" style="1" customWidth="1"/>
    <col min="15625" max="15625" width="12.85546875" style="1" bestFit="1" customWidth="1"/>
    <col min="15626" max="15626" width="11.85546875" style="1" customWidth="1"/>
    <col min="15627" max="15627" width="16" style="1" customWidth="1"/>
    <col min="15628" max="15628" width="10.28515625" style="1" bestFit="1" customWidth="1"/>
    <col min="15629" max="15874" width="9.140625" style="1"/>
    <col min="15875" max="15875" width="5.42578125" style="1" customWidth="1"/>
    <col min="15876" max="15876" width="71.140625" style="1" customWidth="1"/>
    <col min="15877" max="15877" width="11.5703125" style="1" customWidth="1"/>
    <col min="15878" max="15878" width="11" style="1" customWidth="1"/>
    <col min="15879" max="15879" width="16.42578125" style="1" customWidth="1"/>
    <col min="15880" max="15880" width="12.7109375" style="1" customWidth="1"/>
    <col min="15881" max="15881" width="12.85546875" style="1" bestFit="1" customWidth="1"/>
    <col min="15882" max="15882" width="11.85546875" style="1" customWidth="1"/>
    <col min="15883" max="15883" width="16" style="1" customWidth="1"/>
    <col min="15884" max="15884" width="10.28515625" style="1" bestFit="1" customWidth="1"/>
    <col min="15885" max="16130" width="9.140625" style="1"/>
    <col min="16131" max="16131" width="5.42578125" style="1" customWidth="1"/>
    <col min="16132" max="16132" width="71.140625" style="1" customWidth="1"/>
    <col min="16133" max="16133" width="11.5703125" style="1" customWidth="1"/>
    <col min="16134" max="16134" width="11" style="1" customWidth="1"/>
    <col min="16135" max="16135" width="16.42578125" style="1" customWidth="1"/>
    <col min="16136" max="16136" width="12.7109375" style="1" customWidth="1"/>
    <col min="16137" max="16137" width="12.85546875" style="1" bestFit="1" customWidth="1"/>
    <col min="16138" max="16138" width="11.85546875" style="1" customWidth="1"/>
    <col min="16139" max="16139" width="16" style="1" customWidth="1"/>
    <col min="16140" max="16140" width="10.28515625" style="1" bestFit="1" customWidth="1"/>
    <col min="16141" max="16384" width="9.140625" style="1"/>
  </cols>
  <sheetData>
    <row r="1" spans="1:9" x14ac:dyDescent="0.25">
      <c r="E1" s="74"/>
      <c r="F1" s="74"/>
      <c r="G1" s="74"/>
      <c r="H1" s="74" t="s">
        <v>128</v>
      </c>
    </row>
    <row r="2" spans="1:9" x14ac:dyDescent="0.25">
      <c r="G2" s="66"/>
    </row>
    <row r="3" spans="1:9" x14ac:dyDescent="0.25">
      <c r="A3" s="228" t="s">
        <v>0</v>
      </c>
      <c r="B3" s="228"/>
      <c r="C3" s="228"/>
      <c r="D3" s="228"/>
      <c r="E3" s="228"/>
      <c r="F3" s="228"/>
      <c r="G3" s="228"/>
    </row>
    <row r="4" spans="1:9" ht="17.25" customHeight="1" thickBot="1" x14ac:dyDescent="0.3">
      <c r="B4" s="76"/>
    </row>
    <row r="5" spans="1:9" ht="21.75" customHeight="1" x14ac:dyDescent="0.25">
      <c r="A5" s="229" t="s">
        <v>1</v>
      </c>
      <c r="B5" s="232" t="s">
        <v>2</v>
      </c>
      <c r="C5" s="235" t="s">
        <v>3</v>
      </c>
      <c r="D5" s="238" t="s">
        <v>122</v>
      </c>
      <c r="E5" s="238" t="s">
        <v>123</v>
      </c>
      <c r="F5" s="223" t="s">
        <v>124</v>
      </c>
      <c r="G5" s="223" t="s">
        <v>125</v>
      </c>
      <c r="H5" s="223" t="s">
        <v>126</v>
      </c>
      <c r="I5" s="223" t="s">
        <v>127</v>
      </c>
    </row>
    <row r="6" spans="1:9" ht="17.25" customHeight="1" x14ac:dyDescent="0.25">
      <c r="A6" s="230"/>
      <c r="B6" s="233"/>
      <c r="C6" s="236"/>
      <c r="D6" s="239"/>
      <c r="E6" s="239"/>
      <c r="F6" s="224"/>
      <c r="G6" s="224"/>
      <c r="H6" s="224"/>
      <c r="I6" s="224"/>
    </row>
    <row r="7" spans="1:9" ht="13.5" customHeight="1" thickBot="1" x14ac:dyDescent="0.3">
      <c r="A7" s="230"/>
      <c r="B7" s="233"/>
      <c r="C7" s="237"/>
      <c r="D7" s="240"/>
      <c r="E7" s="240"/>
      <c r="F7" s="225"/>
      <c r="G7" s="225"/>
      <c r="H7" s="225"/>
      <c r="I7" s="225"/>
    </row>
    <row r="8" spans="1:9" ht="25.5" customHeight="1" thickBot="1" x14ac:dyDescent="0.3">
      <c r="A8" s="231"/>
      <c r="B8" s="234"/>
      <c r="C8" s="77" t="s">
        <v>4</v>
      </c>
      <c r="D8" s="78" t="s">
        <v>5</v>
      </c>
      <c r="E8" s="78" t="s">
        <v>5</v>
      </c>
      <c r="F8" s="79"/>
      <c r="G8" s="80" t="s">
        <v>6</v>
      </c>
      <c r="H8" s="80" t="s">
        <v>6</v>
      </c>
      <c r="I8" s="80" t="s">
        <v>6</v>
      </c>
    </row>
    <row r="9" spans="1:9" ht="13.5" customHeight="1" thickBot="1" x14ac:dyDescent="0.3">
      <c r="A9" s="81">
        <v>1</v>
      </c>
      <c r="B9" s="82">
        <v>2</v>
      </c>
      <c r="C9" s="83">
        <v>3</v>
      </c>
      <c r="D9" s="84">
        <v>4</v>
      </c>
      <c r="E9" s="85">
        <v>5</v>
      </c>
      <c r="F9" s="86">
        <v>6</v>
      </c>
      <c r="G9" s="87">
        <v>7</v>
      </c>
      <c r="H9" s="87">
        <v>8</v>
      </c>
      <c r="I9" s="87">
        <v>9</v>
      </c>
    </row>
    <row r="10" spans="1:9" ht="13.5" customHeight="1" thickBot="1" x14ac:dyDescent="0.3">
      <c r="A10" s="226" t="s">
        <v>7</v>
      </c>
      <c r="B10" s="227"/>
      <c r="C10" s="88"/>
      <c r="D10" s="89"/>
      <c r="E10" s="90"/>
      <c r="F10" s="89"/>
      <c r="G10" s="91"/>
      <c r="H10" s="91"/>
      <c r="I10" s="91"/>
    </row>
    <row r="11" spans="1:9" ht="12.75" customHeight="1" x14ac:dyDescent="0.25">
      <c r="A11" s="92" t="s">
        <v>8</v>
      </c>
      <c r="B11" s="93" t="s">
        <v>9</v>
      </c>
      <c r="C11" s="94"/>
      <c r="D11" s="95"/>
      <c r="E11" s="96"/>
      <c r="F11" s="95"/>
      <c r="G11" s="97"/>
      <c r="H11" s="98"/>
      <c r="I11" s="99"/>
    </row>
    <row r="12" spans="1:9" x14ac:dyDescent="0.25">
      <c r="A12" s="2"/>
      <c r="B12" s="100" t="s">
        <v>10</v>
      </c>
      <c r="C12" s="3"/>
      <c r="D12" s="53"/>
      <c r="E12" s="4"/>
      <c r="F12" s="101"/>
      <c r="G12" s="5"/>
      <c r="H12" s="5"/>
      <c r="I12" s="5"/>
    </row>
    <row r="13" spans="1:9" ht="30" x14ac:dyDescent="0.25">
      <c r="A13" s="2"/>
      <c r="B13" s="102" t="s">
        <v>11</v>
      </c>
      <c r="C13" s="6">
        <v>4580000</v>
      </c>
      <c r="D13" s="68">
        <v>31.65</v>
      </c>
      <c r="E13" s="7">
        <v>31.65</v>
      </c>
      <c r="F13" s="103">
        <v>144957000</v>
      </c>
      <c r="G13" s="8">
        <f>(C13*E13)</f>
        <v>144957000</v>
      </c>
      <c r="H13" s="8"/>
      <c r="I13" s="8"/>
    </row>
    <row r="14" spans="1:9" x14ac:dyDescent="0.25">
      <c r="A14" s="2"/>
      <c r="B14" s="104" t="s">
        <v>12</v>
      </c>
      <c r="C14" s="6"/>
      <c r="D14" s="54"/>
      <c r="E14" s="7"/>
      <c r="F14" s="105">
        <f>SUM(F13)</f>
        <v>144957000</v>
      </c>
      <c r="G14" s="106">
        <f>SUM(G13)</f>
        <v>144957000</v>
      </c>
      <c r="H14" s="106">
        <v>144957000</v>
      </c>
      <c r="I14" s="107">
        <f>H14/G14*100</f>
        <v>100</v>
      </c>
    </row>
    <row r="15" spans="1:9" ht="28.5" x14ac:dyDescent="0.25">
      <c r="A15" s="2"/>
      <c r="B15" s="104" t="s">
        <v>13</v>
      </c>
      <c r="C15" s="6"/>
      <c r="D15" s="54"/>
      <c r="E15" s="10"/>
      <c r="F15" s="103">
        <v>63881167</v>
      </c>
      <c r="G15" s="8">
        <v>63881167</v>
      </c>
      <c r="H15" s="8"/>
      <c r="I15" s="107"/>
    </row>
    <row r="16" spans="1:9" ht="30" x14ac:dyDescent="0.25">
      <c r="A16" s="2"/>
      <c r="B16" s="102" t="s">
        <v>14</v>
      </c>
      <c r="C16" s="6"/>
      <c r="D16" s="54"/>
      <c r="E16" s="10"/>
      <c r="F16" s="103">
        <v>14147017</v>
      </c>
      <c r="G16" s="8">
        <v>14147017</v>
      </c>
      <c r="H16" s="8"/>
      <c r="I16" s="107"/>
    </row>
    <row r="17" spans="1:9" ht="30" x14ac:dyDescent="0.25">
      <c r="A17" s="2"/>
      <c r="B17" s="102" t="s">
        <v>15</v>
      </c>
      <c r="C17" s="6"/>
      <c r="D17" s="54"/>
      <c r="E17" s="10"/>
      <c r="F17" s="103">
        <v>0</v>
      </c>
      <c r="G17" s="8">
        <v>0</v>
      </c>
      <c r="H17" s="8"/>
      <c r="I17" s="107"/>
    </row>
    <row r="18" spans="1:9" x14ac:dyDescent="0.25">
      <c r="A18" s="2"/>
      <c r="B18" s="102" t="s">
        <v>16</v>
      </c>
      <c r="C18" s="6"/>
      <c r="D18" s="54"/>
      <c r="E18" s="10"/>
      <c r="F18" s="103">
        <v>37728000</v>
      </c>
      <c r="G18" s="8">
        <v>37728000</v>
      </c>
      <c r="H18" s="8"/>
      <c r="I18" s="107"/>
    </row>
    <row r="19" spans="1:9" x14ac:dyDescent="0.25">
      <c r="A19" s="2"/>
      <c r="B19" s="102" t="s">
        <v>17</v>
      </c>
      <c r="C19" s="6"/>
      <c r="D19" s="54"/>
      <c r="E19" s="10"/>
      <c r="F19" s="103">
        <v>0</v>
      </c>
      <c r="G19" s="8">
        <v>0</v>
      </c>
      <c r="H19" s="8"/>
      <c r="I19" s="107"/>
    </row>
    <row r="20" spans="1:9" x14ac:dyDescent="0.25">
      <c r="A20" s="2"/>
      <c r="B20" s="102" t="s">
        <v>18</v>
      </c>
      <c r="C20" s="6"/>
      <c r="D20" s="54"/>
      <c r="E20" s="10"/>
      <c r="F20" s="103">
        <v>100000</v>
      </c>
      <c r="G20" s="8">
        <v>100000</v>
      </c>
      <c r="H20" s="8"/>
      <c r="I20" s="107"/>
    </row>
    <row r="21" spans="1:9" ht="30" x14ac:dyDescent="0.25">
      <c r="A21" s="2"/>
      <c r="B21" s="102" t="s">
        <v>19</v>
      </c>
      <c r="C21" s="6"/>
      <c r="D21" s="54"/>
      <c r="E21" s="10"/>
      <c r="F21" s="103">
        <v>0</v>
      </c>
      <c r="G21" s="8">
        <v>0</v>
      </c>
      <c r="H21" s="8"/>
      <c r="I21" s="107"/>
    </row>
    <row r="22" spans="1:9" x14ac:dyDescent="0.25">
      <c r="A22" s="2"/>
      <c r="B22" s="102" t="s">
        <v>20</v>
      </c>
      <c r="C22" s="6"/>
      <c r="D22" s="54"/>
      <c r="E22" s="10" t="s">
        <v>21</v>
      </c>
      <c r="F22" s="103">
        <v>11906150</v>
      </c>
      <c r="G22" s="8">
        <v>11906150</v>
      </c>
      <c r="H22" s="8"/>
      <c r="I22" s="107"/>
    </row>
    <row r="23" spans="1:9" x14ac:dyDescent="0.25">
      <c r="A23" s="2"/>
      <c r="B23" s="108" t="s">
        <v>22</v>
      </c>
      <c r="C23" s="11"/>
      <c r="D23" s="55"/>
      <c r="E23" s="12"/>
      <c r="F23" s="109">
        <v>11731437</v>
      </c>
      <c r="G23" s="13">
        <v>11731437</v>
      </c>
      <c r="H23" s="13"/>
      <c r="I23" s="107"/>
    </row>
    <row r="24" spans="1:9" ht="28.5" x14ac:dyDescent="0.25">
      <c r="A24" s="2"/>
      <c r="B24" s="110" t="s">
        <v>23</v>
      </c>
      <c r="C24" s="14"/>
      <c r="D24" s="56"/>
      <c r="E24" s="15"/>
      <c r="F24" s="111">
        <v>11731437</v>
      </c>
      <c r="G24" s="112">
        <f>SUM(G23,G21,G19,G17)</f>
        <v>11731437</v>
      </c>
      <c r="H24" s="112">
        <v>11731437</v>
      </c>
      <c r="I24" s="107">
        <f t="shared" ref="I24" si="0">H24/G24*100</f>
        <v>100</v>
      </c>
    </row>
    <row r="25" spans="1:9" x14ac:dyDescent="0.25">
      <c r="A25" s="2"/>
      <c r="B25" s="110" t="s">
        <v>24</v>
      </c>
      <c r="C25" s="14">
        <v>2700</v>
      </c>
      <c r="D25" s="56">
        <v>8412</v>
      </c>
      <c r="E25" s="15">
        <v>8412</v>
      </c>
      <c r="F25" s="113">
        <v>22712400</v>
      </c>
      <c r="G25" s="16">
        <f>C25*E25</f>
        <v>22712400</v>
      </c>
      <c r="H25" s="16"/>
      <c r="I25" s="16"/>
    </row>
    <row r="26" spans="1:9" ht="28.5" x14ac:dyDescent="0.25">
      <c r="A26" s="2"/>
      <c r="B26" s="110" t="s">
        <v>25</v>
      </c>
      <c r="C26" s="14"/>
      <c r="D26" s="56"/>
      <c r="E26" s="15"/>
      <c r="F26" s="111">
        <v>0</v>
      </c>
      <c r="G26" s="112">
        <v>0</v>
      </c>
      <c r="H26" s="112">
        <v>0</v>
      </c>
      <c r="I26" s="112"/>
    </row>
    <row r="27" spans="1:9" x14ac:dyDescent="0.25">
      <c r="A27" s="2"/>
      <c r="B27" s="114" t="s">
        <v>26</v>
      </c>
      <c r="C27" s="17"/>
      <c r="D27" s="57"/>
      <c r="E27" s="18"/>
      <c r="F27" s="115">
        <v>3850500</v>
      </c>
      <c r="G27" s="19">
        <v>3850500</v>
      </c>
      <c r="H27" s="19"/>
      <c r="I27" s="19"/>
    </row>
    <row r="28" spans="1:9" ht="28.5" x14ac:dyDescent="0.25">
      <c r="A28" s="2"/>
      <c r="B28" s="114" t="s">
        <v>27</v>
      </c>
      <c r="C28" s="17"/>
      <c r="D28" s="57"/>
      <c r="E28" s="18"/>
      <c r="F28" s="115">
        <v>0</v>
      </c>
      <c r="G28" s="19">
        <v>0</v>
      </c>
      <c r="H28" s="19">
        <v>0</v>
      </c>
      <c r="I28" s="19"/>
    </row>
    <row r="29" spans="1:9" x14ac:dyDescent="0.25">
      <c r="A29" s="2"/>
      <c r="B29" s="114" t="s">
        <v>129</v>
      </c>
      <c r="C29" s="20">
        <v>1.55</v>
      </c>
      <c r="D29" s="58">
        <v>1.55</v>
      </c>
      <c r="E29" s="18">
        <v>4141000</v>
      </c>
      <c r="F29" s="115">
        <v>6418550</v>
      </c>
      <c r="G29" s="19">
        <f>E29*C29</f>
        <v>6418550</v>
      </c>
      <c r="H29" s="19"/>
      <c r="I29" s="19"/>
    </row>
    <row r="30" spans="1:9" x14ac:dyDescent="0.25">
      <c r="A30" s="2"/>
      <c r="B30" s="114" t="s">
        <v>28</v>
      </c>
      <c r="C30" s="17"/>
      <c r="D30" s="57"/>
      <c r="E30" s="18"/>
      <c r="F30" s="115">
        <v>0</v>
      </c>
      <c r="G30" s="19">
        <v>0</v>
      </c>
      <c r="H30" s="19"/>
      <c r="I30" s="19"/>
    </row>
    <row r="31" spans="1:9" ht="28.5" x14ac:dyDescent="0.25">
      <c r="A31" s="2"/>
      <c r="B31" s="116" t="s">
        <v>29</v>
      </c>
      <c r="C31" s="21"/>
      <c r="D31" s="59"/>
      <c r="E31" s="22"/>
      <c r="F31" s="117">
        <v>156688437</v>
      </c>
      <c r="G31" s="118">
        <f>SUM(G30,G28,G26,G24,G14)</f>
        <v>156688437</v>
      </c>
      <c r="H31" s="118">
        <f t="shared" ref="H31" si="1">SUM(H30,H28,H26,H24,H14)</f>
        <v>156688437</v>
      </c>
      <c r="I31" s="119">
        <f>H31/G31*100</f>
        <v>100</v>
      </c>
    </row>
    <row r="32" spans="1:9" x14ac:dyDescent="0.25">
      <c r="A32" s="2"/>
      <c r="B32" s="120" t="s">
        <v>30</v>
      </c>
      <c r="C32" s="23">
        <v>100</v>
      </c>
      <c r="D32" s="60">
        <v>3000</v>
      </c>
      <c r="E32" s="24">
        <v>3000</v>
      </c>
      <c r="F32" s="121">
        <v>300000</v>
      </c>
      <c r="G32" s="122">
        <f>C32*E32</f>
        <v>300000</v>
      </c>
      <c r="H32" s="122">
        <v>300000</v>
      </c>
      <c r="I32" s="123">
        <f t="shared" ref="I32:I34" si="2">H32/G32*100</f>
        <v>100</v>
      </c>
    </row>
    <row r="33" spans="1:11" x14ac:dyDescent="0.25">
      <c r="A33" s="2"/>
      <c r="B33" s="124" t="s">
        <v>31</v>
      </c>
      <c r="C33" s="25"/>
      <c r="D33" s="61"/>
      <c r="E33" s="26"/>
      <c r="F33" s="125"/>
      <c r="G33" s="126">
        <v>1540129</v>
      </c>
      <c r="H33" s="126">
        <v>1540129</v>
      </c>
      <c r="I33" s="127">
        <f t="shared" si="2"/>
        <v>100</v>
      </c>
    </row>
    <row r="34" spans="1:11" x14ac:dyDescent="0.25">
      <c r="A34" s="27"/>
      <c r="B34" s="128" t="s">
        <v>32</v>
      </c>
      <c r="C34" s="129"/>
      <c r="D34" s="130"/>
      <c r="E34" s="131"/>
      <c r="F34" s="132">
        <v>156988437</v>
      </c>
      <c r="G34" s="118">
        <f>G14+G24+G26+G32+G33</f>
        <v>158528566</v>
      </c>
      <c r="H34" s="118">
        <f t="shared" ref="H34" si="3">H14+H24+H26+H32+H33</f>
        <v>158528566</v>
      </c>
      <c r="I34" s="119">
        <f t="shared" si="2"/>
        <v>100</v>
      </c>
    </row>
    <row r="35" spans="1:11" x14ac:dyDescent="0.25">
      <c r="A35" s="133" t="s">
        <v>33</v>
      </c>
      <c r="B35" s="134" t="s">
        <v>34</v>
      </c>
      <c r="C35" s="3"/>
      <c r="D35" s="53"/>
      <c r="E35" s="4"/>
      <c r="F35" s="101"/>
      <c r="G35" s="135"/>
      <c r="H35" s="135"/>
      <c r="I35" s="135"/>
    </row>
    <row r="36" spans="1:11" ht="30" x14ac:dyDescent="0.25">
      <c r="A36" s="133"/>
      <c r="B36" s="136" t="s">
        <v>35</v>
      </c>
      <c r="C36" s="6"/>
      <c r="D36" s="54"/>
      <c r="E36" s="10"/>
      <c r="F36" s="103"/>
      <c r="G36" s="8"/>
      <c r="H36" s="8"/>
      <c r="I36" s="8"/>
    </row>
    <row r="37" spans="1:11" x14ac:dyDescent="0.25">
      <c r="A37" s="133"/>
      <c r="B37" s="136" t="s">
        <v>36</v>
      </c>
      <c r="C37" s="6">
        <v>4152000</v>
      </c>
      <c r="D37" s="67">
        <v>21.1</v>
      </c>
      <c r="E37" s="28">
        <v>21.1</v>
      </c>
      <c r="F37" s="103">
        <v>58404800</v>
      </c>
      <c r="G37" s="8">
        <f>C37*E37*(8/12)</f>
        <v>58404800</v>
      </c>
      <c r="H37" s="8">
        <v>58404800</v>
      </c>
      <c r="I37" s="72">
        <f>H37/G37*100</f>
        <v>100</v>
      </c>
    </row>
    <row r="38" spans="1:11" x14ac:dyDescent="0.25">
      <c r="A38" s="133"/>
      <c r="B38" s="136" t="s">
        <v>37</v>
      </c>
      <c r="C38" s="6">
        <v>1800000</v>
      </c>
      <c r="D38" s="54">
        <v>15</v>
      </c>
      <c r="E38" s="10">
        <v>15</v>
      </c>
      <c r="F38" s="103">
        <v>18000000</v>
      </c>
      <c r="G38" s="8">
        <f>C38*E38*(8/12)</f>
        <v>18000000</v>
      </c>
      <c r="H38" s="8">
        <v>18000000</v>
      </c>
      <c r="I38" s="72">
        <f t="shared" ref="I38:I48" si="4">H38/G38*100</f>
        <v>100</v>
      </c>
    </row>
    <row r="39" spans="1:11" x14ac:dyDescent="0.25">
      <c r="A39" s="133"/>
      <c r="B39" s="136" t="s">
        <v>38</v>
      </c>
      <c r="C39" s="6">
        <v>4152000</v>
      </c>
      <c r="D39" s="67">
        <v>21.5</v>
      </c>
      <c r="E39" s="28">
        <v>21.5</v>
      </c>
      <c r="F39" s="137">
        <v>29756000</v>
      </c>
      <c r="G39" s="8">
        <f>C39*E39*(4/12)</f>
        <v>29756000</v>
      </c>
      <c r="H39" s="8">
        <v>29756000</v>
      </c>
      <c r="I39" s="72">
        <f t="shared" si="4"/>
        <v>100</v>
      </c>
    </row>
    <row r="40" spans="1:11" x14ac:dyDescent="0.25">
      <c r="A40" s="133"/>
      <c r="B40" s="136" t="s">
        <v>39</v>
      </c>
      <c r="C40" s="6">
        <v>1800000</v>
      </c>
      <c r="D40" s="54">
        <v>16</v>
      </c>
      <c r="E40" s="10">
        <v>16</v>
      </c>
      <c r="F40" s="103">
        <v>9600000</v>
      </c>
      <c r="G40" s="8">
        <f>C40*E40*(4/12)</f>
        <v>9600000</v>
      </c>
      <c r="H40" s="8">
        <v>9600000</v>
      </c>
      <c r="I40" s="72">
        <f t="shared" si="4"/>
        <v>100</v>
      </c>
    </row>
    <row r="41" spans="1:11" ht="13.5" customHeight="1" x14ac:dyDescent="0.25">
      <c r="A41" s="133"/>
      <c r="B41" s="136" t="s">
        <v>40</v>
      </c>
      <c r="C41" s="6">
        <v>35000</v>
      </c>
      <c r="D41" s="67">
        <v>21.5</v>
      </c>
      <c r="E41" s="28">
        <v>21.5</v>
      </c>
      <c r="F41" s="103">
        <v>752500</v>
      </c>
      <c r="G41" s="8">
        <f>C41*E41</f>
        <v>752500</v>
      </c>
      <c r="H41" s="8">
        <v>752500</v>
      </c>
      <c r="I41" s="72">
        <f t="shared" si="4"/>
        <v>100</v>
      </c>
    </row>
    <row r="42" spans="1:11" x14ac:dyDescent="0.25">
      <c r="A42" s="133"/>
      <c r="B42" s="136" t="s">
        <v>41</v>
      </c>
      <c r="C42" s="6"/>
      <c r="D42" s="54"/>
      <c r="E42" s="10"/>
      <c r="F42" s="103"/>
      <c r="G42" s="8"/>
      <c r="H42" s="8"/>
      <c r="I42" s="72"/>
    </row>
    <row r="43" spans="1:11" x14ac:dyDescent="0.25">
      <c r="A43" s="133"/>
      <c r="B43" s="136" t="s">
        <v>42</v>
      </c>
      <c r="C43" s="6">
        <v>70000</v>
      </c>
      <c r="D43" s="54">
        <v>246</v>
      </c>
      <c r="E43" s="10">
        <v>246</v>
      </c>
      <c r="F43" s="103">
        <v>11480000</v>
      </c>
      <c r="G43" s="8">
        <f>C43*E43*(8/12)</f>
        <v>11480000</v>
      </c>
      <c r="H43" s="8">
        <v>11480000</v>
      </c>
      <c r="I43" s="72">
        <f t="shared" si="4"/>
        <v>100</v>
      </c>
    </row>
    <row r="44" spans="1:11" x14ac:dyDescent="0.25">
      <c r="A44" s="133"/>
      <c r="B44" s="136" t="s">
        <v>43</v>
      </c>
      <c r="C44" s="6">
        <v>70000</v>
      </c>
      <c r="D44" s="54">
        <v>251</v>
      </c>
      <c r="E44" s="10">
        <v>251</v>
      </c>
      <c r="F44" s="103">
        <v>5856667</v>
      </c>
      <c r="G44" s="8">
        <f>C44*E44*(4/12)</f>
        <v>5856666.666666666</v>
      </c>
      <c r="H44" s="8">
        <v>5856667</v>
      </c>
      <c r="I44" s="72">
        <f t="shared" si="4"/>
        <v>100.00000569151966</v>
      </c>
      <c r="J44" s="29"/>
      <c r="K44" s="29"/>
    </row>
    <row r="45" spans="1:11" x14ac:dyDescent="0.25">
      <c r="A45" s="133"/>
      <c r="B45" s="136" t="s">
        <v>44</v>
      </c>
      <c r="C45" s="138"/>
      <c r="D45" s="139"/>
      <c r="E45" s="140"/>
      <c r="F45" s="141"/>
      <c r="G45" s="70">
        <v>2092200</v>
      </c>
      <c r="H45" s="70">
        <v>2092200</v>
      </c>
      <c r="I45" s="72">
        <f t="shared" si="4"/>
        <v>100</v>
      </c>
      <c r="J45" s="29"/>
      <c r="K45" s="29"/>
    </row>
    <row r="46" spans="1:11" ht="30" x14ac:dyDescent="0.25">
      <c r="A46" s="133"/>
      <c r="B46" s="136" t="s">
        <v>45</v>
      </c>
      <c r="C46" s="6"/>
      <c r="D46" s="54"/>
      <c r="E46" s="10"/>
      <c r="F46" s="103"/>
      <c r="G46" s="8"/>
      <c r="H46" s="8"/>
      <c r="I46" s="72"/>
      <c r="J46" s="29"/>
      <c r="K46" s="29"/>
    </row>
    <row r="47" spans="1:11" x14ac:dyDescent="0.25">
      <c r="A47" s="133"/>
      <c r="B47" s="136" t="s">
        <v>46</v>
      </c>
      <c r="C47" s="6">
        <v>352000</v>
      </c>
      <c r="D47" s="54">
        <v>5</v>
      </c>
      <c r="E47" s="10">
        <v>5</v>
      </c>
      <c r="F47" s="103">
        <v>1760000</v>
      </c>
      <c r="G47" s="8">
        <f>E47*C47</f>
        <v>1760000</v>
      </c>
      <c r="H47" s="8">
        <v>1760000</v>
      </c>
      <c r="I47" s="72">
        <f t="shared" si="4"/>
        <v>100</v>
      </c>
      <c r="J47" s="29"/>
      <c r="K47" s="29"/>
    </row>
    <row r="48" spans="1:11" ht="30" x14ac:dyDescent="0.25">
      <c r="A48" s="133"/>
      <c r="B48" s="136" t="s">
        <v>47</v>
      </c>
      <c r="C48" s="6">
        <v>1286000</v>
      </c>
      <c r="D48" s="54">
        <v>1</v>
      </c>
      <c r="E48" s="10">
        <v>1</v>
      </c>
      <c r="F48" s="103">
        <v>1286000</v>
      </c>
      <c r="G48" s="8">
        <f>E48*C48</f>
        <v>1286000</v>
      </c>
      <c r="H48" s="8">
        <v>1286000</v>
      </c>
      <c r="I48" s="72">
        <f t="shared" si="4"/>
        <v>100</v>
      </c>
      <c r="J48" s="29"/>
      <c r="K48" s="29"/>
    </row>
    <row r="49" spans="1:10" ht="29.25" x14ac:dyDescent="0.25">
      <c r="A49" s="142"/>
      <c r="B49" s="143" t="s">
        <v>48</v>
      </c>
      <c r="C49" s="129"/>
      <c r="D49" s="130"/>
      <c r="E49" s="131"/>
      <c r="F49" s="132">
        <v>136895967</v>
      </c>
      <c r="G49" s="118">
        <f>SUM(G37:G48)</f>
        <v>138988166.66666669</v>
      </c>
      <c r="H49" s="118">
        <f t="shared" ref="H49" si="5">SUM(H37:H48)</f>
        <v>138988167</v>
      </c>
      <c r="I49" s="119">
        <f>H49/G49*100</f>
        <v>100.00000023982855</v>
      </c>
      <c r="J49" s="9"/>
    </row>
    <row r="50" spans="1:10" ht="29.25" x14ac:dyDescent="0.25">
      <c r="A50" s="133" t="s">
        <v>49</v>
      </c>
      <c r="B50" s="134" t="s">
        <v>50</v>
      </c>
      <c r="C50" s="3"/>
      <c r="D50" s="53"/>
      <c r="E50" s="4"/>
      <c r="F50" s="101"/>
      <c r="G50" s="5"/>
      <c r="H50" s="5"/>
      <c r="I50" s="5"/>
    </row>
    <row r="51" spans="1:10" x14ac:dyDescent="0.25">
      <c r="A51" s="133"/>
      <c r="B51" s="144" t="s">
        <v>51</v>
      </c>
      <c r="C51" s="6"/>
      <c r="D51" s="54"/>
      <c r="E51" s="10"/>
      <c r="F51" s="103"/>
      <c r="G51" s="8"/>
      <c r="H51" s="8"/>
      <c r="I51" s="8"/>
    </row>
    <row r="52" spans="1:10" x14ac:dyDescent="0.25">
      <c r="A52" s="133"/>
      <c r="B52" s="145" t="s">
        <v>52</v>
      </c>
      <c r="C52" s="30">
        <v>0.9</v>
      </c>
      <c r="D52" s="62"/>
      <c r="E52" s="146"/>
      <c r="F52" s="141">
        <v>896000</v>
      </c>
      <c r="G52" s="147">
        <v>990384</v>
      </c>
      <c r="H52" s="147">
        <v>990384</v>
      </c>
      <c r="I52" s="148">
        <f>H52/G52*100</f>
        <v>100</v>
      </c>
    </row>
    <row r="53" spans="1:10" x14ac:dyDescent="0.25">
      <c r="A53" s="133"/>
      <c r="B53" s="145" t="s">
        <v>53</v>
      </c>
      <c r="C53" s="30">
        <v>0.8</v>
      </c>
      <c r="D53" s="62"/>
      <c r="E53" s="146"/>
      <c r="F53" s="141">
        <v>3447000</v>
      </c>
      <c r="G53" s="147">
        <v>3470652</v>
      </c>
      <c r="H53" s="147">
        <v>3470652</v>
      </c>
      <c r="I53" s="148">
        <f t="shared" ref="I53:I79" si="6">H53/G53*100</f>
        <v>100</v>
      </c>
    </row>
    <row r="54" spans="1:10" x14ac:dyDescent="0.25">
      <c r="A54" s="133"/>
      <c r="B54" s="145" t="s">
        <v>54</v>
      </c>
      <c r="C54" s="30">
        <v>0.9</v>
      </c>
      <c r="D54" s="62"/>
      <c r="E54" s="146"/>
      <c r="F54" s="141">
        <v>4860000</v>
      </c>
      <c r="G54" s="147">
        <f>5572370+69370</f>
        <v>5641740</v>
      </c>
      <c r="H54" s="147">
        <f>5572370+69370</f>
        <v>5641740</v>
      </c>
      <c r="I54" s="148">
        <f t="shared" si="6"/>
        <v>100</v>
      </c>
    </row>
    <row r="55" spans="1:10" x14ac:dyDescent="0.25">
      <c r="A55" s="133"/>
      <c r="B55" s="145" t="s">
        <v>55</v>
      </c>
      <c r="C55" s="30">
        <v>1</v>
      </c>
      <c r="D55" s="62"/>
      <c r="E55" s="146"/>
      <c r="F55" s="141">
        <v>90000</v>
      </c>
      <c r="G55" s="31">
        <f>90000-70000</f>
        <v>20000</v>
      </c>
      <c r="H55" s="31">
        <f>90000-70000</f>
        <v>20000</v>
      </c>
      <c r="I55" s="148">
        <f t="shared" si="6"/>
        <v>100</v>
      </c>
    </row>
    <row r="56" spans="1:10" x14ac:dyDescent="0.25">
      <c r="A56" s="133"/>
      <c r="B56" s="145" t="s">
        <v>56</v>
      </c>
      <c r="C56" s="30">
        <v>0.9</v>
      </c>
      <c r="D56" s="62"/>
      <c r="E56" s="146"/>
      <c r="F56" s="141">
        <v>18000</v>
      </c>
      <c r="G56" s="147">
        <v>23760</v>
      </c>
      <c r="H56" s="147">
        <v>23761</v>
      </c>
      <c r="I56" s="148">
        <f t="shared" si="6"/>
        <v>100.00420875420875</v>
      </c>
    </row>
    <row r="57" spans="1:10" x14ac:dyDescent="0.25">
      <c r="A57" s="133"/>
      <c r="B57" s="145" t="s">
        <v>57</v>
      </c>
      <c r="C57" s="6"/>
      <c r="D57" s="54"/>
      <c r="E57" s="146"/>
      <c r="F57" s="149">
        <f>SUM(F52:F56)</f>
        <v>9311000</v>
      </c>
      <c r="G57" s="106">
        <f>SUM(G52:G56)</f>
        <v>10146536</v>
      </c>
      <c r="H57" s="106">
        <f>SUM(H52:H56)</f>
        <v>10146537</v>
      </c>
      <c r="I57" s="148">
        <f t="shared" si="6"/>
        <v>100.00000985558026</v>
      </c>
    </row>
    <row r="58" spans="1:10" x14ac:dyDescent="0.25">
      <c r="A58" s="133"/>
      <c r="B58" s="150" t="s">
        <v>130</v>
      </c>
      <c r="C58" s="6"/>
      <c r="D58" s="54"/>
      <c r="E58" s="10"/>
      <c r="F58" s="105">
        <v>7563550</v>
      </c>
      <c r="G58" s="241">
        <v>7563550</v>
      </c>
      <c r="H58" s="241">
        <v>7563550</v>
      </c>
      <c r="I58" s="148">
        <f t="shared" si="6"/>
        <v>100</v>
      </c>
    </row>
    <row r="59" spans="1:10" x14ac:dyDescent="0.25">
      <c r="A59" s="133"/>
      <c r="B59" s="150" t="s">
        <v>58</v>
      </c>
      <c r="C59" s="6"/>
      <c r="D59" s="54"/>
      <c r="E59" s="10"/>
      <c r="F59" s="103"/>
      <c r="G59" s="8"/>
      <c r="H59" s="8"/>
      <c r="I59" s="148"/>
    </row>
    <row r="60" spans="1:10" ht="30" x14ac:dyDescent="0.25">
      <c r="A60" s="133"/>
      <c r="B60" s="102" t="s">
        <v>59</v>
      </c>
      <c r="C60" s="6"/>
      <c r="D60" s="69">
        <v>5.5274000000000001</v>
      </c>
      <c r="E60" s="32">
        <f>5.5274+0.592</f>
        <v>6.1193999999999997</v>
      </c>
      <c r="F60" s="103">
        <v>10916615</v>
      </c>
      <c r="G60" s="8">
        <f>10916615+1169200</f>
        <v>12085815</v>
      </c>
      <c r="H60" s="8">
        <v>12085815</v>
      </c>
      <c r="I60" s="148">
        <f t="shared" si="6"/>
        <v>100</v>
      </c>
    </row>
    <row r="61" spans="1:10" x14ac:dyDescent="0.25">
      <c r="A61" s="133"/>
      <c r="B61" s="102" t="s">
        <v>60</v>
      </c>
      <c r="C61" s="6">
        <v>300</v>
      </c>
      <c r="D61" s="54">
        <v>27637</v>
      </c>
      <c r="E61" s="10">
        <f>27637+2960</f>
        <v>30597</v>
      </c>
      <c r="F61" s="103">
        <v>8291100</v>
      </c>
      <c r="G61" s="8">
        <f>E61*300</f>
        <v>9179100</v>
      </c>
      <c r="H61" s="8">
        <v>9179100</v>
      </c>
      <c r="I61" s="148">
        <f t="shared" si="6"/>
        <v>100</v>
      </c>
    </row>
    <row r="62" spans="1:10" ht="30" x14ac:dyDescent="0.25">
      <c r="A62" s="133"/>
      <c r="B62" s="102" t="s">
        <v>61</v>
      </c>
      <c r="C62" s="6"/>
      <c r="D62" s="54">
        <v>6</v>
      </c>
      <c r="E62" s="32">
        <f>5.5274+0.592</f>
        <v>6.1193999999999997</v>
      </c>
      <c r="F62" s="103">
        <v>10916615</v>
      </c>
      <c r="G62" s="8">
        <f>10916615+1169200</f>
        <v>12085815</v>
      </c>
      <c r="H62" s="8">
        <v>12085815</v>
      </c>
      <c r="I62" s="148">
        <f t="shared" si="6"/>
        <v>100</v>
      </c>
    </row>
    <row r="63" spans="1:10" x14ac:dyDescent="0.25">
      <c r="A63" s="133"/>
      <c r="B63" s="102" t="s">
        <v>62</v>
      </c>
      <c r="C63" s="6">
        <v>1200</v>
      </c>
      <c r="D63" s="54">
        <v>4846</v>
      </c>
      <c r="E63" s="10">
        <f>4846+499</f>
        <v>5345</v>
      </c>
      <c r="F63" s="103">
        <v>5815200</v>
      </c>
      <c r="G63" s="8">
        <f>E63*C63</f>
        <v>6414000</v>
      </c>
      <c r="H63" s="8">
        <v>6414000</v>
      </c>
      <c r="I63" s="148">
        <f t="shared" si="6"/>
        <v>100</v>
      </c>
    </row>
    <row r="64" spans="1:10" x14ac:dyDescent="0.25">
      <c r="A64" s="133"/>
      <c r="B64" s="102" t="s">
        <v>63</v>
      </c>
      <c r="C64" s="6">
        <v>55360</v>
      </c>
      <c r="D64" s="54">
        <v>506</v>
      </c>
      <c r="E64" s="10">
        <f>506+98+10</f>
        <v>614</v>
      </c>
      <c r="F64" s="103">
        <v>30813376</v>
      </c>
      <c r="G64" s="8">
        <f>C64*E64*1.1</f>
        <v>37390144</v>
      </c>
      <c r="H64" s="8">
        <v>37390144</v>
      </c>
      <c r="I64" s="148">
        <f t="shared" si="6"/>
        <v>100</v>
      </c>
    </row>
    <row r="65" spans="1:9" x14ac:dyDescent="0.25">
      <c r="A65" s="133"/>
      <c r="B65" s="102" t="s">
        <v>64</v>
      </c>
      <c r="C65" s="6">
        <v>145000</v>
      </c>
      <c r="D65" s="54">
        <v>563</v>
      </c>
      <c r="E65" s="10">
        <f>563+27</f>
        <v>590</v>
      </c>
      <c r="F65" s="103">
        <v>106125500</v>
      </c>
      <c r="G65" s="8">
        <f>C65*E65*1.3</f>
        <v>111215000</v>
      </c>
      <c r="H65" s="8">
        <v>111215000</v>
      </c>
      <c r="I65" s="148">
        <f t="shared" si="6"/>
        <v>100</v>
      </c>
    </row>
    <row r="66" spans="1:9" x14ac:dyDescent="0.25">
      <c r="A66" s="133"/>
      <c r="B66" s="102" t="s">
        <v>116</v>
      </c>
      <c r="C66" s="6"/>
      <c r="D66" s="54"/>
      <c r="E66" s="10"/>
      <c r="F66" s="103"/>
      <c r="G66" s="8">
        <v>416667</v>
      </c>
      <c r="H66" s="8">
        <v>416667</v>
      </c>
      <c r="I66" s="148">
        <f t="shared" si="6"/>
        <v>100</v>
      </c>
    </row>
    <row r="67" spans="1:9" ht="30" x14ac:dyDescent="0.25">
      <c r="A67" s="133"/>
      <c r="B67" s="102" t="s">
        <v>65</v>
      </c>
      <c r="C67" s="6">
        <v>109000</v>
      </c>
      <c r="D67" s="54">
        <v>236</v>
      </c>
      <c r="E67" s="10">
        <f>236+45-15</f>
        <v>266</v>
      </c>
      <c r="F67" s="103">
        <v>38586000</v>
      </c>
      <c r="G67" s="8">
        <f>C67*E67*1.5</f>
        <v>43491000</v>
      </c>
      <c r="H67" s="8">
        <v>43491000</v>
      </c>
      <c r="I67" s="148">
        <f t="shared" si="6"/>
        <v>100</v>
      </c>
    </row>
    <row r="68" spans="1:9" ht="30" x14ac:dyDescent="0.25">
      <c r="A68" s="133"/>
      <c r="B68" s="102" t="s">
        <v>66</v>
      </c>
      <c r="C68" s="6">
        <v>500000</v>
      </c>
      <c r="D68" s="54">
        <v>7</v>
      </c>
      <c r="E68" s="10">
        <f>7-1</f>
        <v>6</v>
      </c>
      <c r="F68" s="103">
        <v>3850000</v>
      </c>
      <c r="G68" s="8">
        <f>E68*C68*1.1</f>
        <v>3300000.0000000005</v>
      </c>
      <c r="H68" s="8">
        <v>3300000</v>
      </c>
      <c r="I68" s="148">
        <f t="shared" si="6"/>
        <v>99.999999999999986</v>
      </c>
    </row>
    <row r="69" spans="1:9" ht="12.75" customHeight="1" x14ac:dyDescent="0.25">
      <c r="A69" s="133"/>
      <c r="B69" s="102" t="s">
        <v>67</v>
      </c>
      <c r="C69" s="6"/>
      <c r="D69" s="54"/>
      <c r="E69" s="10"/>
      <c r="F69" s="103"/>
      <c r="G69" s="8"/>
      <c r="H69" s="8"/>
      <c r="I69" s="148"/>
    </row>
    <row r="70" spans="1:9" ht="12.75" customHeight="1" x14ac:dyDescent="0.25">
      <c r="A70" s="133"/>
      <c r="B70" s="102" t="s">
        <v>68</v>
      </c>
      <c r="C70" s="6">
        <v>494100</v>
      </c>
      <c r="D70" s="54">
        <v>22</v>
      </c>
      <c r="E70" s="10">
        <v>22</v>
      </c>
      <c r="F70" s="103">
        <v>10870200</v>
      </c>
      <c r="G70" s="8">
        <f>C70*E70</f>
        <v>10870200</v>
      </c>
      <c r="H70" s="8">
        <v>10870200</v>
      </c>
      <c r="I70" s="148">
        <f t="shared" si="6"/>
        <v>100</v>
      </c>
    </row>
    <row r="71" spans="1:9" ht="12.75" customHeight="1" x14ac:dyDescent="0.25">
      <c r="A71" s="133"/>
      <c r="B71" s="102" t="s">
        <v>69</v>
      </c>
      <c r="C71" s="6">
        <v>268200</v>
      </c>
      <c r="D71" s="54">
        <v>2</v>
      </c>
      <c r="E71" s="10">
        <f>2-2</f>
        <v>0</v>
      </c>
      <c r="F71" s="103">
        <v>697320</v>
      </c>
      <c r="G71" s="8">
        <f>C71*E71*1.3</f>
        <v>0</v>
      </c>
      <c r="H71" s="8"/>
      <c r="I71" s="148"/>
    </row>
    <row r="72" spans="1:9" ht="12.75" customHeight="1" x14ac:dyDescent="0.25">
      <c r="A72" s="133"/>
      <c r="B72" s="102" t="s">
        <v>70</v>
      </c>
      <c r="C72" s="6"/>
      <c r="D72" s="54"/>
      <c r="E72" s="10"/>
      <c r="F72" s="105">
        <v>226881926</v>
      </c>
      <c r="G72" s="241">
        <f>SUM(G60:G71)</f>
        <v>246447741</v>
      </c>
      <c r="H72" s="241">
        <v>246447741</v>
      </c>
      <c r="I72" s="148">
        <f t="shared" si="6"/>
        <v>100</v>
      </c>
    </row>
    <row r="73" spans="1:9" ht="27" customHeight="1" x14ac:dyDescent="0.25">
      <c r="A73" s="133"/>
      <c r="B73" s="150" t="s">
        <v>71</v>
      </c>
      <c r="C73" s="6"/>
      <c r="D73" s="54"/>
      <c r="E73" s="10"/>
      <c r="F73" s="103"/>
      <c r="G73" s="8"/>
      <c r="H73" s="8"/>
      <c r="I73" s="148"/>
    </row>
    <row r="74" spans="1:9" x14ac:dyDescent="0.25">
      <c r="A74" s="133"/>
      <c r="B74" s="102" t="s">
        <v>72</v>
      </c>
      <c r="C74" s="6">
        <v>2606040</v>
      </c>
      <c r="D74" s="54">
        <v>76</v>
      </c>
      <c r="E74" s="10">
        <v>76</v>
      </c>
      <c r="F74" s="103">
        <v>198059040</v>
      </c>
      <c r="G74" s="8">
        <f>C74*E74</f>
        <v>198059040</v>
      </c>
      <c r="H74" s="8">
        <v>198059040</v>
      </c>
      <c r="I74" s="148">
        <f t="shared" si="6"/>
        <v>100</v>
      </c>
    </row>
    <row r="75" spans="1:9" x14ac:dyDescent="0.25">
      <c r="A75" s="133"/>
      <c r="B75" s="102" t="s">
        <v>73</v>
      </c>
      <c r="C75" s="6"/>
      <c r="D75" s="54"/>
      <c r="E75" s="10"/>
      <c r="F75" s="103">
        <v>136940000</v>
      </c>
      <c r="G75" s="8">
        <v>136940000</v>
      </c>
      <c r="H75" s="8">
        <v>136940000</v>
      </c>
      <c r="I75" s="148">
        <f t="shared" si="6"/>
        <v>100</v>
      </c>
    </row>
    <row r="76" spans="1:9" x14ac:dyDescent="0.25">
      <c r="A76" s="133"/>
      <c r="B76" s="151" t="s">
        <v>74</v>
      </c>
      <c r="C76" s="33"/>
      <c r="D76" s="63"/>
      <c r="E76" s="34"/>
      <c r="F76" s="242">
        <v>334999040</v>
      </c>
      <c r="G76" s="243">
        <f>SUM(G74:G75)</f>
        <v>334999040</v>
      </c>
      <c r="H76" s="243">
        <v>334999040</v>
      </c>
      <c r="I76" s="148">
        <f t="shared" si="6"/>
        <v>100</v>
      </c>
    </row>
    <row r="77" spans="1:9" x14ac:dyDescent="0.25">
      <c r="A77" s="133"/>
      <c r="B77" s="152" t="s">
        <v>75</v>
      </c>
      <c r="C77" s="14"/>
      <c r="D77" s="56"/>
      <c r="E77" s="15"/>
      <c r="F77" s="111">
        <v>37536000</v>
      </c>
      <c r="G77" s="244">
        <f>37536000-2807040</f>
        <v>34728960</v>
      </c>
      <c r="H77" s="244">
        <v>34728960</v>
      </c>
      <c r="I77" s="148">
        <f t="shared" si="6"/>
        <v>100</v>
      </c>
    </row>
    <row r="78" spans="1:9" x14ac:dyDescent="0.25">
      <c r="A78" s="133"/>
      <c r="B78" s="152" t="s">
        <v>76</v>
      </c>
      <c r="C78" s="14"/>
      <c r="D78" s="56"/>
      <c r="E78" s="15"/>
      <c r="F78" s="111">
        <v>34644250</v>
      </c>
      <c r="G78" s="244">
        <f>34644250+2745633</f>
        <v>37389883</v>
      </c>
      <c r="H78" s="244">
        <v>37389883</v>
      </c>
      <c r="I78" s="148">
        <f t="shared" si="6"/>
        <v>100</v>
      </c>
    </row>
    <row r="79" spans="1:9" x14ac:dyDescent="0.25">
      <c r="A79" s="133"/>
      <c r="B79" s="153" t="s">
        <v>77</v>
      </c>
      <c r="C79" s="25"/>
      <c r="D79" s="61"/>
      <c r="E79" s="26"/>
      <c r="F79" s="245"/>
      <c r="G79" s="246">
        <f>16896627+8427418+8291852</f>
        <v>33615897</v>
      </c>
      <c r="H79" s="246">
        <v>33615897</v>
      </c>
      <c r="I79" s="148">
        <f t="shared" si="6"/>
        <v>100</v>
      </c>
    </row>
    <row r="80" spans="1:9" ht="29.25" x14ac:dyDescent="0.25">
      <c r="A80" s="133"/>
      <c r="B80" s="143" t="s">
        <v>78</v>
      </c>
      <c r="C80" s="21"/>
      <c r="D80" s="59"/>
      <c r="E80" s="22"/>
      <c r="F80" s="117">
        <v>650935766</v>
      </c>
      <c r="G80" s="118">
        <f>SUM(G78,G77,G76,G72,G57,G58,G79)</f>
        <v>704891607</v>
      </c>
      <c r="H80" s="118">
        <f>SUM(H78,H77,H76,H72,H57,H58,H79)</f>
        <v>704891608</v>
      </c>
      <c r="I80" s="119">
        <f>H80/G80*100</f>
        <v>100.00000014186578</v>
      </c>
    </row>
    <row r="81" spans="1:11" ht="29.25" x14ac:dyDescent="0.25">
      <c r="A81" s="133"/>
      <c r="B81" s="143" t="s">
        <v>79</v>
      </c>
      <c r="C81" s="129"/>
      <c r="D81" s="130"/>
      <c r="E81" s="131"/>
      <c r="F81" s="132">
        <v>944820170</v>
      </c>
      <c r="G81" s="118">
        <f>SUM(G80,G49,G34)</f>
        <v>1002408339.6666667</v>
      </c>
      <c r="H81" s="118">
        <f t="shared" ref="H81" si="7">SUM(H80,H49,H34)</f>
        <v>1002408341</v>
      </c>
      <c r="I81" s="119">
        <f>H81/G81*100</f>
        <v>100.00000013301297</v>
      </c>
      <c r="J81" s="9"/>
    </row>
    <row r="82" spans="1:11" x14ac:dyDescent="0.25">
      <c r="A82" s="142"/>
      <c r="B82" s="154" t="s">
        <v>80</v>
      </c>
      <c r="C82" s="155"/>
      <c r="D82" s="156"/>
      <c r="E82" s="157"/>
      <c r="F82" s="158">
        <v>85131180</v>
      </c>
      <c r="G82" s="159">
        <v>85131180</v>
      </c>
      <c r="H82" s="159"/>
      <c r="I82" s="159"/>
    </row>
    <row r="83" spans="1:11" x14ac:dyDescent="0.25">
      <c r="A83" s="160" t="s">
        <v>81</v>
      </c>
      <c r="B83" s="134" t="s">
        <v>82</v>
      </c>
      <c r="C83" s="3"/>
      <c r="D83" s="53"/>
      <c r="E83" s="4"/>
      <c r="F83" s="101"/>
      <c r="G83" s="5"/>
      <c r="H83" s="5"/>
      <c r="I83" s="5"/>
    </row>
    <row r="84" spans="1:11" ht="30" x14ac:dyDescent="0.25">
      <c r="A84" s="133"/>
      <c r="B84" s="161" t="s">
        <v>83</v>
      </c>
      <c r="C84" s="35">
        <v>1140</v>
      </c>
      <c r="D84" s="64">
        <v>8412</v>
      </c>
      <c r="E84" s="36">
        <v>8412</v>
      </c>
      <c r="F84" s="162">
        <v>9589680</v>
      </c>
      <c r="G84" s="37">
        <f>C84*E84</f>
        <v>9589680</v>
      </c>
      <c r="H84" s="37">
        <v>9589680</v>
      </c>
      <c r="I84" s="73">
        <f>H84/G84*100</f>
        <v>100</v>
      </c>
    </row>
    <row r="85" spans="1:11" x14ac:dyDescent="0.25">
      <c r="A85" s="133"/>
      <c r="B85" s="163" t="s">
        <v>84</v>
      </c>
      <c r="C85" s="38"/>
      <c r="D85" s="65"/>
      <c r="E85" s="39"/>
      <c r="F85" s="164"/>
      <c r="G85" s="40">
        <v>397815</v>
      </c>
      <c r="H85" s="40">
        <v>397815</v>
      </c>
      <c r="I85" s="73">
        <f>H85/G85*100</f>
        <v>100</v>
      </c>
    </row>
    <row r="86" spans="1:11" x14ac:dyDescent="0.25">
      <c r="A86" s="133"/>
      <c r="B86" s="143" t="s">
        <v>85</v>
      </c>
      <c r="C86" s="165"/>
      <c r="D86" s="166"/>
      <c r="E86" s="167"/>
      <c r="F86" s="168">
        <f>SUM(F84:F85)</f>
        <v>9589680</v>
      </c>
      <c r="G86" s="169">
        <f>SUM(G84+G85)</f>
        <v>9987495</v>
      </c>
      <c r="H86" s="169">
        <f t="shared" ref="H86" si="8">SUM(H84+H85)</f>
        <v>9987495</v>
      </c>
      <c r="I86" s="170">
        <f>H86/G86*100</f>
        <v>100</v>
      </c>
    </row>
    <row r="87" spans="1:11" x14ac:dyDescent="0.25">
      <c r="A87" s="142"/>
      <c r="B87" s="143" t="s">
        <v>86</v>
      </c>
      <c r="C87" s="129"/>
      <c r="D87" s="130"/>
      <c r="E87" s="131"/>
      <c r="F87" s="132">
        <v>954409850</v>
      </c>
      <c r="G87" s="118">
        <f>G81+G86</f>
        <v>1012395834.6666667</v>
      </c>
      <c r="H87" s="118">
        <f t="shared" ref="H87" si="9">H81+H86</f>
        <v>1012395836</v>
      </c>
      <c r="I87" s="170">
        <f t="shared" ref="I87:I89" si="10">H87/G87*100</f>
        <v>100.00000013170079</v>
      </c>
      <c r="K87" s="9"/>
    </row>
    <row r="88" spans="1:11" x14ac:dyDescent="0.25">
      <c r="A88" s="133"/>
      <c r="B88" s="171" t="s">
        <v>87</v>
      </c>
      <c r="C88" s="172"/>
      <c r="D88" s="173"/>
      <c r="E88" s="174"/>
      <c r="F88" s="175">
        <v>403399084</v>
      </c>
      <c r="G88" s="176">
        <f>SUM(G86+G78+G70+G58+G57+G49+G34+G77+G66)+686868</f>
        <v>409306891.66666669</v>
      </c>
      <c r="H88" s="176">
        <f>SUM(H86+H78+H70+H58+H57+H49+H34+H77+H66)+686868</f>
        <v>409306893</v>
      </c>
      <c r="I88" s="170">
        <f t="shared" si="10"/>
        <v>100.00000032575393</v>
      </c>
      <c r="J88" s="41"/>
    </row>
    <row r="89" spans="1:11" ht="15.75" thickBot="1" x14ac:dyDescent="0.3">
      <c r="A89" s="177"/>
      <c r="B89" s="178" t="s">
        <v>88</v>
      </c>
      <c r="C89" s="179"/>
      <c r="D89" s="180"/>
      <c r="E89" s="181"/>
      <c r="F89" s="182">
        <v>551010766</v>
      </c>
      <c r="G89" s="183">
        <f>SUM(G80-G78-G77-G70-G66-G58-G57)-686868</f>
        <v>603088943</v>
      </c>
      <c r="H89" s="183">
        <f>SUM(H80-H78-H77-H70-H66-H58-H57)-686868</f>
        <v>603088943</v>
      </c>
      <c r="I89" s="170">
        <f t="shared" si="10"/>
        <v>100</v>
      </c>
      <c r="J89" s="41"/>
    </row>
    <row r="90" spans="1:11" ht="13.5" customHeight="1" thickBot="1" x14ac:dyDescent="0.3">
      <c r="A90" s="226" t="s">
        <v>89</v>
      </c>
      <c r="B90" s="227"/>
      <c r="C90" s="184"/>
      <c r="D90" s="185"/>
      <c r="E90" s="186"/>
      <c r="F90" s="185"/>
      <c r="G90" s="187"/>
      <c r="H90" s="187"/>
      <c r="I90" s="187"/>
    </row>
    <row r="91" spans="1:11" x14ac:dyDescent="0.25">
      <c r="A91" s="42"/>
      <c r="B91" s="188" t="s">
        <v>90</v>
      </c>
      <c r="C91" s="43"/>
      <c r="D91" s="43"/>
      <c r="E91" s="43"/>
      <c r="F91" s="189"/>
      <c r="G91" s="44"/>
      <c r="H91" s="44"/>
      <c r="I91" s="44"/>
    </row>
    <row r="92" spans="1:11" x14ac:dyDescent="0.25">
      <c r="A92" s="190" t="s">
        <v>33</v>
      </c>
      <c r="B92" s="191" t="s">
        <v>91</v>
      </c>
      <c r="C92" s="45"/>
      <c r="D92" s="45"/>
      <c r="E92" s="45"/>
      <c r="F92" s="192"/>
      <c r="G92" s="40"/>
      <c r="H92" s="40"/>
      <c r="I92" s="40"/>
    </row>
    <row r="93" spans="1:11" x14ac:dyDescent="0.25">
      <c r="A93" s="46"/>
      <c r="B93" s="45" t="s">
        <v>92</v>
      </c>
      <c r="C93" s="45"/>
      <c r="D93" s="45"/>
      <c r="E93" s="45"/>
      <c r="F93" s="192"/>
      <c r="G93" s="40"/>
      <c r="H93" s="40"/>
      <c r="I93" s="40"/>
    </row>
    <row r="94" spans="1:11" x14ac:dyDescent="0.25">
      <c r="A94" s="46"/>
      <c r="B94" s="45" t="s">
        <v>93</v>
      </c>
      <c r="C94" s="45"/>
      <c r="D94" s="45"/>
      <c r="E94" s="45"/>
      <c r="F94" s="192"/>
      <c r="G94" s="40"/>
      <c r="H94" s="40"/>
      <c r="I94" s="40"/>
    </row>
    <row r="95" spans="1:11" x14ac:dyDescent="0.25">
      <c r="A95" s="46"/>
      <c r="B95" s="45" t="s">
        <v>94</v>
      </c>
      <c r="C95" s="45"/>
      <c r="D95" s="45"/>
      <c r="E95" s="45"/>
      <c r="F95" s="192"/>
      <c r="G95" s="193">
        <v>43940252</v>
      </c>
      <c r="H95" s="193">
        <v>43940252</v>
      </c>
      <c r="I95" s="194">
        <f>H95/G95*100</f>
        <v>100</v>
      </c>
    </row>
    <row r="96" spans="1:11" x14ac:dyDescent="0.25">
      <c r="A96" s="46"/>
      <c r="B96" s="45" t="s">
        <v>95</v>
      </c>
      <c r="C96" s="45"/>
      <c r="D96" s="45"/>
      <c r="E96" s="45"/>
      <c r="F96" s="192"/>
      <c r="G96" s="193">
        <v>19114974</v>
      </c>
      <c r="H96" s="193">
        <v>19114974</v>
      </c>
      <c r="I96" s="194">
        <f t="shared" ref="I96:I121" si="11">H96/G96*100</f>
        <v>100</v>
      </c>
    </row>
    <row r="97" spans="1:10" x14ac:dyDescent="0.25">
      <c r="A97" s="46"/>
      <c r="B97" s="45" t="s">
        <v>96</v>
      </c>
      <c r="C97" s="45"/>
      <c r="D97" s="45"/>
      <c r="E97" s="45"/>
      <c r="F97" s="192"/>
      <c r="G97" s="193">
        <v>97523015</v>
      </c>
      <c r="H97" s="193">
        <v>97523015</v>
      </c>
      <c r="I97" s="194">
        <f t="shared" si="11"/>
        <v>100</v>
      </c>
    </row>
    <row r="98" spans="1:10" x14ac:dyDescent="0.25">
      <c r="A98" s="46"/>
      <c r="B98" s="45" t="s">
        <v>97</v>
      </c>
      <c r="C98" s="45"/>
      <c r="D98" s="45"/>
      <c r="E98" s="45"/>
      <c r="F98" s="192"/>
      <c r="G98" s="193">
        <v>60455654</v>
      </c>
      <c r="H98" s="193">
        <v>60455654</v>
      </c>
      <c r="I98" s="194">
        <f t="shared" si="11"/>
        <v>100</v>
      </c>
    </row>
    <row r="99" spans="1:10" x14ac:dyDescent="0.25">
      <c r="A99" s="46"/>
      <c r="B99" s="195" t="s">
        <v>98</v>
      </c>
      <c r="C99" s="195"/>
      <c r="D99" s="196"/>
      <c r="E99" s="71"/>
      <c r="F99" s="197"/>
      <c r="G99" s="193">
        <v>5126906</v>
      </c>
      <c r="H99" s="193">
        <v>5126906</v>
      </c>
      <c r="I99" s="194">
        <f t="shared" si="11"/>
        <v>100</v>
      </c>
    </row>
    <row r="100" spans="1:10" x14ac:dyDescent="0.25">
      <c r="A100" s="46"/>
      <c r="B100" s="198" t="s">
        <v>99</v>
      </c>
      <c r="C100" s="199"/>
      <c r="D100" s="199"/>
      <c r="E100" s="71"/>
      <c r="F100" s="197"/>
      <c r="G100" s="193">
        <v>9925527</v>
      </c>
      <c r="H100" s="193">
        <v>9925527</v>
      </c>
      <c r="I100" s="194">
        <f t="shared" si="11"/>
        <v>100</v>
      </c>
    </row>
    <row r="101" spans="1:10" x14ac:dyDescent="0.25">
      <c r="A101" s="46"/>
      <c r="B101" s="195" t="s">
        <v>100</v>
      </c>
      <c r="C101" s="195"/>
      <c r="D101" s="196"/>
      <c r="E101" s="71"/>
      <c r="F101" s="197"/>
      <c r="G101" s="193">
        <f>188876+70715539</f>
        <v>70904415</v>
      </c>
      <c r="H101" s="193">
        <f>188876+70715539</f>
        <v>70904415</v>
      </c>
      <c r="I101" s="194">
        <f t="shared" si="11"/>
        <v>100</v>
      </c>
    </row>
    <row r="102" spans="1:10" x14ac:dyDescent="0.25">
      <c r="A102" s="46"/>
      <c r="B102" s="195" t="s">
        <v>101</v>
      </c>
      <c r="C102" s="196"/>
      <c r="D102" s="196"/>
      <c r="E102" s="71"/>
      <c r="F102" s="197"/>
      <c r="G102" s="193">
        <v>3451568</v>
      </c>
      <c r="H102" s="193">
        <v>3451568</v>
      </c>
      <c r="I102" s="194">
        <f t="shared" si="11"/>
        <v>100</v>
      </c>
    </row>
    <row r="103" spans="1:10" x14ac:dyDescent="0.25">
      <c r="A103" s="46"/>
      <c r="B103" s="195" t="s">
        <v>102</v>
      </c>
      <c r="C103" s="195"/>
      <c r="D103" s="196"/>
      <c r="E103" s="71"/>
      <c r="F103" s="197"/>
      <c r="G103" s="193">
        <v>51411636</v>
      </c>
      <c r="H103" s="193">
        <v>51411636</v>
      </c>
      <c r="I103" s="194">
        <f t="shared" si="11"/>
        <v>100</v>
      </c>
    </row>
    <row r="104" spans="1:10" x14ac:dyDescent="0.25">
      <c r="A104" s="46"/>
      <c r="B104" s="195" t="s">
        <v>103</v>
      </c>
      <c r="C104" s="195"/>
      <c r="D104" s="196"/>
      <c r="E104" s="71"/>
      <c r="F104" s="197"/>
      <c r="G104" s="193">
        <v>4133688</v>
      </c>
      <c r="H104" s="193">
        <v>4133688</v>
      </c>
      <c r="I104" s="194">
        <f t="shared" si="11"/>
        <v>100</v>
      </c>
    </row>
    <row r="105" spans="1:10" x14ac:dyDescent="0.25">
      <c r="A105" s="46"/>
      <c r="B105" s="45" t="s">
        <v>104</v>
      </c>
      <c r="C105" s="45"/>
      <c r="D105" s="45"/>
      <c r="E105" s="45"/>
      <c r="F105" s="192"/>
      <c r="G105" s="193">
        <v>9873346</v>
      </c>
      <c r="H105" s="193">
        <v>9873346</v>
      </c>
      <c r="I105" s="194">
        <f t="shared" si="11"/>
        <v>100</v>
      </c>
    </row>
    <row r="106" spans="1:10" x14ac:dyDescent="0.25">
      <c r="A106" s="46"/>
      <c r="B106" s="45" t="s">
        <v>119</v>
      </c>
      <c r="C106" s="45"/>
      <c r="D106" s="45"/>
      <c r="E106" s="45"/>
      <c r="F106" s="192"/>
      <c r="G106" s="193">
        <v>26782818</v>
      </c>
      <c r="H106" s="193">
        <v>26782818</v>
      </c>
      <c r="I106" s="194">
        <f t="shared" si="11"/>
        <v>100</v>
      </c>
    </row>
    <row r="107" spans="1:10" x14ac:dyDescent="0.25">
      <c r="A107" s="46"/>
      <c r="B107" s="71" t="s">
        <v>105</v>
      </c>
      <c r="C107" s="45"/>
      <c r="D107" s="45"/>
      <c r="E107" s="45"/>
      <c r="F107" s="192"/>
      <c r="G107" s="193">
        <v>107000</v>
      </c>
      <c r="H107" s="193">
        <v>107000</v>
      </c>
      <c r="I107" s="194">
        <f t="shared" si="11"/>
        <v>100</v>
      </c>
    </row>
    <row r="108" spans="1:10" x14ac:dyDescent="0.25">
      <c r="A108" s="46"/>
      <c r="B108" s="71" t="s">
        <v>121</v>
      </c>
      <c r="C108" s="45"/>
      <c r="D108" s="45"/>
      <c r="E108" s="45"/>
      <c r="F108" s="192"/>
      <c r="G108" s="193">
        <v>2000000</v>
      </c>
      <c r="H108" s="193">
        <v>2000000</v>
      </c>
      <c r="I108" s="194">
        <f t="shared" si="11"/>
        <v>100</v>
      </c>
    </row>
    <row r="109" spans="1:10" s="203" customFormat="1" x14ac:dyDescent="0.25">
      <c r="A109" s="190"/>
      <c r="B109" s="200" t="s">
        <v>106</v>
      </c>
      <c r="C109" s="200"/>
      <c r="D109" s="200"/>
      <c r="E109" s="200"/>
      <c r="F109" s="201"/>
      <c r="G109" s="202">
        <f>SUM(G95:G108)</f>
        <v>404750799</v>
      </c>
      <c r="H109" s="202">
        <f t="shared" ref="H109" si="12">SUM(H95:H108)</f>
        <v>404750799</v>
      </c>
      <c r="I109" s="194">
        <f t="shared" si="11"/>
        <v>100</v>
      </c>
    </row>
    <row r="110" spans="1:10" x14ac:dyDescent="0.25">
      <c r="A110" s="204" t="s">
        <v>49</v>
      </c>
      <c r="B110" s="205" t="s">
        <v>107</v>
      </c>
      <c r="C110" s="47"/>
      <c r="D110" s="47"/>
      <c r="E110" s="47"/>
      <c r="F110" s="206"/>
      <c r="G110" s="48"/>
      <c r="H110" s="48"/>
      <c r="I110" s="194"/>
      <c r="J110" s="9"/>
    </row>
    <row r="111" spans="1:10" x14ac:dyDescent="0.25">
      <c r="A111" s="49"/>
      <c r="B111" s="47" t="s">
        <v>108</v>
      </c>
      <c r="C111" s="47"/>
      <c r="D111" s="47"/>
      <c r="E111" s="47"/>
      <c r="F111" s="206"/>
      <c r="G111" s="159">
        <f>238742000-10000000-168742000</f>
        <v>60000000</v>
      </c>
      <c r="H111" s="159">
        <f>238742000-10000000-168742000</f>
        <v>60000000</v>
      </c>
      <c r="I111" s="194">
        <f t="shared" si="11"/>
        <v>100</v>
      </c>
    </row>
    <row r="112" spans="1:10" x14ac:dyDescent="0.25">
      <c r="A112" s="204" t="s">
        <v>81</v>
      </c>
      <c r="B112" s="205" t="s">
        <v>109</v>
      </c>
      <c r="C112" s="47"/>
      <c r="D112" s="47"/>
      <c r="E112" s="47"/>
      <c r="F112" s="206"/>
      <c r="G112" s="159"/>
      <c r="H112" s="159"/>
      <c r="I112" s="194"/>
      <c r="J112" s="9"/>
    </row>
    <row r="113" spans="1:9" x14ac:dyDescent="0.25">
      <c r="A113" s="207"/>
      <c r="B113" s="208" t="s">
        <v>110</v>
      </c>
      <c r="C113" s="47"/>
      <c r="D113" s="47"/>
      <c r="E113" s="47"/>
      <c r="F113" s="206"/>
      <c r="G113" s="209">
        <v>24454857</v>
      </c>
      <c r="H113" s="209">
        <v>24454857</v>
      </c>
      <c r="I113" s="194">
        <f t="shared" si="11"/>
        <v>100</v>
      </c>
    </row>
    <row r="114" spans="1:9" x14ac:dyDescent="0.25">
      <c r="A114" s="207"/>
      <c r="B114" s="208" t="s">
        <v>120</v>
      </c>
      <c r="C114" s="47"/>
      <c r="D114" s="47"/>
      <c r="E114" s="47"/>
      <c r="F114" s="206"/>
      <c r="G114" s="209">
        <v>4384752</v>
      </c>
      <c r="H114" s="209">
        <v>4384752</v>
      </c>
      <c r="I114" s="194">
        <f t="shared" si="11"/>
        <v>100</v>
      </c>
    </row>
    <row r="115" spans="1:9" x14ac:dyDescent="0.25">
      <c r="A115" s="207"/>
      <c r="B115" s="210" t="s">
        <v>109</v>
      </c>
      <c r="C115" s="47"/>
      <c r="D115" s="47"/>
      <c r="E115" s="47"/>
      <c r="F115" s="206"/>
      <c r="G115" s="159">
        <f>SUM(G113:G114)</f>
        <v>28839609</v>
      </c>
      <c r="H115" s="159">
        <f t="shared" ref="H115" si="13">SUM(H113:H114)</f>
        <v>28839609</v>
      </c>
      <c r="I115" s="194">
        <f t="shared" si="11"/>
        <v>100</v>
      </c>
    </row>
    <row r="116" spans="1:9" x14ac:dyDescent="0.25">
      <c r="A116" s="204" t="s">
        <v>111</v>
      </c>
      <c r="B116" s="211" t="s">
        <v>112</v>
      </c>
      <c r="C116" s="47"/>
      <c r="D116" s="47"/>
      <c r="E116" s="47"/>
      <c r="F116" s="206"/>
      <c r="G116" s="48"/>
      <c r="H116" s="48"/>
      <c r="I116" s="194"/>
    </row>
    <row r="117" spans="1:9" x14ac:dyDescent="0.25">
      <c r="A117" s="49"/>
      <c r="B117" s="47" t="s">
        <v>113</v>
      </c>
      <c r="C117" s="210"/>
      <c r="D117" s="210"/>
      <c r="E117" s="210"/>
      <c r="F117" s="212"/>
      <c r="G117" s="159">
        <f>13993876+3029372</f>
        <v>17023248</v>
      </c>
      <c r="H117" s="159">
        <f>13993876+3029372</f>
        <v>17023248</v>
      </c>
      <c r="I117" s="194">
        <f t="shared" si="11"/>
        <v>100</v>
      </c>
    </row>
    <row r="118" spans="1:9" x14ac:dyDescent="0.25">
      <c r="A118" s="49"/>
      <c r="B118" s="47" t="s">
        <v>114</v>
      </c>
      <c r="C118" s="210"/>
      <c r="D118" s="210"/>
      <c r="E118" s="210"/>
      <c r="F118" s="212"/>
      <c r="G118" s="159">
        <v>16165800</v>
      </c>
      <c r="H118" s="159">
        <v>16165800</v>
      </c>
      <c r="I118" s="194">
        <f t="shared" si="11"/>
        <v>100</v>
      </c>
    </row>
    <row r="119" spans="1:9" x14ac:dyDescent="0.25">
      <c r="A119" s="50"/>
      <c r="B119" s="47" t="s">
        <v>118</v>
      </c>
      <c r="C119" s="210"/>
      <c r="D119" s="210"/>
      <c r="E119" s="210"/>
      <c r="F119" s="212"/>
      <c r="G119" s="159">
        <v>104000</v>
      </c>
      <c r="H119" s="159">
        <v>104000</v>
      </c>
      <c r="I119" s="194">
        <f t="shared" si="11"/>
        <v>100</v>
      </c>
    </row>
    <row r="120" spans="1:9" ht="15.75" thickBot="1" x14ac:dyDescent="0.3">
      <c r="A120" s="50"/>
      <c r="B120" s="213" t="s">
        <v>117</v>
      </c>
      <c r="C120" s="214"/>
      <c r="D120" s="214"/>
      <c r="E120" s="214"/>
      <c r="F120" s="215"/>
      <c r="G120" s="126">
        <v>962254</v>
      </c>
      <c r="H120" s="126">
        <v>962254</v>
      </c>
      <c r="I120" s="216">
        <f t="shared" si="11"/>
        <v>100</v>
      </c>
    </row>
    <row r="121" spans="1:9" ht="15.75" thickBot="1" x14ac:dyDescent="0.3">
      <c r="A121" s="217" t="s">
        <v>115</v>
      </c>
      <c r="B121" s="51"/>
      <c r="C121" s="51"/>
      <c r="D121" s="51"/>
      <c r="E121" s="51"/>
      <c r="F121" s="218"/>
      <c r="G121" s="219">
        <f>SUM(G117:G118,G111,G109,G115,G120,G119)</f>
        <v>527845710</v>
      </c>
      <c r="H121" s="219">
        <f t="shared" ref="H121" si="14">SUM(H117:H118,H111,H109,H115,H120,H119)</f>
        <v>527845710</v>
      </c>
      <c r="I121" s="216">
        <f t="shared" si="11"/>
        <v>100</v>
      </c>
    </row>
    <row r="122" spans="1:9" x14ac:dyDescent="0.25">
      <c r="G122" s="9"/>
      <c r="H122" s="220"/>
    </row>
    <row r="123" spans="1:9" x14ac:dyDescent="0.25">
      <c r="G123" s="52"/>
    </row>
    <row r="124" spans="1:9" x14ac:dyDescent="0.25">
      <c r="G124" s="52"/>
    </row>
    <row r="125" spans="1:9" x14ac:dyDescent="0.25">
      <c r="H125" s="220"/>
    </row>
    <row r="126" spans="1:9" x14ac:dyDescent="0.25">
      <c r="G126" s="52"/>
    </row>
    <row r="127" spans="1:9" x14ac:dyDescent="0.25">
      <c r="C127" s="29"/>
      <c r="D127" s="29"/>
      <c r="E127" s="221"/>
      <c r="F127" s="221"/>
      <c r="G127" s="222"/>
    </row>
    <row r="128" spans="1:9" x14ac:dyDescent="0.25">
      <c r="C128" s="221"/>
      <c r="D128" s="221"/>
      <c r="E128" s="221"/>
      <c r="F128" s="221"/>
      <c r="G128" s="222"/>
    </row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3.5" customHeight="1" x14ac:dyDescent="0.25"/>
    <row r="179" ht="13.5" customHeight="1" x14ac:dyDescent="0.25"/>
    <row r="180" ht="13.5" customHeight="1" x14ac:dyDescent="0.25"/>
    <row r="190" ht="12.75" customHeight="1" x14ac:dyDescent="0.25"/>
    <row r="191" ht="12.75" customHeight="1" x14ac:dyDescent="0.25"/>
    <row r="192" ht="12.75" customHeight="1" x14ac:dyDescent="0.25"/>
  </sheetData>
  <mergeCells count="12">
    <mergeCell ref="H5:H7"/>
    <mergeCell ref="I5:I7"/>
    <mergeCell ref="A10:B10"/>
    <mergeCell ref="A90:B90"/>
    <mergeCell ref="A3:G3"/>
    <mergeCell ref="A5:A8"/>
    <mergeCell ref="B5:B8"/>
    <mergeCell ref="C5:C7"/>
    <mergeCell ref="E5:E7"/>
    <mergeCell ref="G5:G7"/>
    <mergeCell ref="D5:D7"/>
    <mergeCell ref="F5:F7"/>
  </mergeCells>
  <pageMargins left="0.70866141732283472" right="0.70866141732283472" top="0.74803149606299213" bottom="0.74803149606299213" header="0.31496062992125984" footer="0.31496062992125984"/>
  <pageSetup paperSize="8" scale="86" fitToHeight="2" orientation="portrait" r:id="rId1"/>
  <rowBreaks count="1" manualBreakCount="1">
    <brk id="82" max="8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18mell_zárszám2015</vt:lpstr>
      <vt:lpstr>'18mell_zárszám2015'!Nyomtatási_terület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2016-05-11T11:21:34Z</dcterms:modified>
</cp:coreProperties>
</file>