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UMTÁR\A_TESTÜLETI_ANYAGOK\RENDELETEK\2020\2019. évi Zárszámadás\"/>
    </mc:Choice>
  </mc:AlternateContent>
  <xr:revisionPtr revIDLastSave="0" documentId="13_ncr:1_{A1D05A11-878F-4110-AF47-A30E0954DC43}" xr6:coauthVersionLast="45" xr6:coauthVersionMax="45" xr10:uidLastSave="{00000000-0000-0000-0000-000000000000}"/>
  <bookViews>
    <workbookView xWindow="-120" yWindow="-120" windowWidth="20730" windowHeight="11160" firstSheet="20" activeTab="22" xr2:uid="{00000000-000D-0000-FFFF-FFFF00000000}"/>
  </bookViews>
  <sheets>
    <sheet name="1.m .Önkormányzat összesített" sheetId="25" r:id="rId1"/>
    <sheet name="2.m Önkormányzati feladatok" sheetId="29" r:id="rId2"/>
    <sheet name="3. Polg Hiv" sheetId="26" r:id="rId3"/>
    <sheet name="4.m.Műv. és Könyv." sheetId="27" r:id="rId4"/>
    <sheet name="5.m.Önkorm Óvoda" sheetId="28" r:id="rId5"/>
    <sheet name="6.m.Maradványkimutatás Önk." sheetId="3" r:id="rId6"/>
    <sheet name="7.m.Maradványkimutatás Hivatal" sheetId="7" r:id="rId7"/>
    <sheet name="8.m.Maradványkimutatás Óvoda" sheetId="8" r:id="rId8"/>
    <sheet name="9.m.Maradványkimutatás Műv.ház" sheetId="9" r:id="rId9"/>
    <sheet name="10.m. Támogatások" sheetId="10" r:id="rId10"/>
    <sheet name="11.m. közvetett támogatás" sheetId="11" r:id="rId11"/>
    <sheet name="12.m.finanszírozás" sheetId="12" r:id="rId12"/>
    <sheet name="13.m. Mérleg" sheetId="13" r:id="rId13"/>
    <sheet name="14.m. Pénzforgalom" sheetId="14" r:id="rId14"/>
    <sheet name="15.m. Mutatószámok, feladatm." sheetId="15" r:id="rId15"/>
    <sheet name="16.m. hosszú távú kötelez." sheetId="16" r:id="rId16"/>
    <sheet name="17.m. Vagyonkimutatás" sheetId="17" r:id="rId17"/>
    <sheet name="18. m. Felhalmozás" sheetId="19" r:id="rId18"/>
    <sheet name="19.m.Egyszerűsített mérleg" sheetId="20" r:id="rId19"/>
    <sheet name="20.m. Egysz.pénzforgalmi jelent" sheetId="21" r:id="rId20"/>
    <sheet name="21.m.Egysz.eredménykimutatás" sheetId="22" r:id="rId21"/>
    <sheet name="22.m. Egysz.maradvány kim." sheetId="23" r:id="rId22"/>
    <sheet name="23.m. Részesedések" sheetId="24" r:id="rId23"/>
  </sheets>
  <definedNames>
    <definedName name="_GoBack" localSheetId="12">'13.m. Mérleg'!$D$116</definedName>
    <definedName name="_xlnm.Print_Titles" localSheetId="1">'2.m Önkormányzati feladatok'!$1:$6</definedName>
    <definedName name="_xlnm.Print_Titles" localSheetId="2">'3. Polg Hiv'!$1:$5</definedName>
    <definedName name="_xlnm.Print_Titles" localSheetId="3">'4.m.Műv. és Könyv.'!$1:$5</definedName>
    <definedName name="_xlnm.Print_Titles" localSheetId="4">'5.m.Önkorm Óvoda'!$1:$5</definedName>
    <definedName name="_xlnm.Print_Area" localSheetId="0">'1.m .Önkormányzat összesített'!$A$1:$F$93</definedName>
    <definedName name="_xlnm.Print_Area" localSheetId="15">'16.m. hosszú távú kötelez.'!$A$1:$H$7</definedName>
    <definedName name="_xlnm.Print_Area" localSheetId="16">'17.m. Vagyonkimutatás'!$A$1:$D$157</definedName>
    <definedName name="_xlnm.Print_Area" localSheetId="1">'2.m Önkormányzati feladatok'!$A$1:$G$74</definedName>
    <definedName name="_xlnm.Print_Area" localSheetId="22">'23.m. Részesedések'!$A$1:$F$11</definedName>
    <definedName name="_xlnm.Print_Area" localSheetId="2">'3. Polg Hiv'!$A$1:$G$62</definedName>
    <definedName name="_xlnm.Print_Area" localSheetId="3">'4.m.Műv. és Könyv.'!$A$1:$G$58</definedName>
    <definedName name="_xlnm.Print_Area" localSheetId="4">'5.m.Önkorm Óvoda'!$A$1:$G$58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23" l="1"/>
  <c r="I8" i="23"/>
  <c r="I12" i="23" s="1"/>
  <c r="G22" i="23"/>
  <c r="I22" i="23" l="1"/>
  <c r="I20" i="23"/>
  <c r="F11" i="23" l="1"/>
  <c r="D11" i="23"/>
  <c r="F8" i="23"/>
  <c r="F12" i="23" s="1"/>
  <c r="D8" i="23"/>
  <c r="D12" i="23" s="1"/>
  <c r="H33" i="22"/>
  <c r="J17" i="22"/>
  <c r="J18" i="22"/>
  <c r="J19" i="22"/>
  <c r="J20" i="22"/>
  <c r="J22" i="22"/>
  <c r="J23" i="22"/>
  <c r="J24" i="22"/>
  <c r="J26" i="22"/>
  <c r="J27" i="22"/>
  <c r="J29" i="22"/>
  <c r="J30" i="22"/>
  <c r="J31" i="22"/>
  <c r="J32" i="22"/>
  <c r="J33" i="22"/>
  <c r="J34" i="22"/>
  <c r="J35" i="22"/>
  <c r="J36" i="22"/>
  <c r="J37" i="22"/>
  <c r="J38" i="22"/>
  <c r="J41" i="22"/>
  <c r="J42" i="22"/>
  <c r="J43" i="22"/>
  <c r="J44" i="22"/>
  <c r="J45" i="22"/>
  <c r="J16" i="22"/>
  <c r="J13" i="22"/>
  <c r="J14" i="22"/>
  <c r="J15" i="22"/>
  <c r="J6" i="22"/>
  <c r="J7" i="22"/>
  <c r="J5" i="22"/>
  <c r="J12" i="22"/>
  <c r="F45" i="22"/>
  <c r="F43" i="22"/>
  <c r="E39" i="22"/>
  <c r="G38" i="22"/>
  <c r="F38" i="22"/>
  <c r="E38" i="22"/>
  <c r="G33" i="22"/>
  <c r="G39" i="22" s="1"/>
  <c r="F33" i="22"/>
  <c r="F39" i="22" s="1"/>
  <c r="E33" i="22"/>
  <c r="E28" i="22"/>
  <c r="E40" i="22" s="1"/>
  <c r="E46" i="22" s="1"/>
  <c r="G25" i="22"/>
  <c r="F25" i="22"/>
  <c r="E25" i="22"/>
  <c r="G21" i="22"/>
  <c r="F21" i="22"/>
  <c r="E21" i="22"/>
  <c r="G16" i="22"/>
  <c r="F16" i="22"/>
  <c r="E16" i="22"/>
  <c r="F11" i="22"/>
  <c r="G8" i="22"/>
  <c r="G28" i="22" s="1"/>
  <c r="F8" i="22"/>
  <c r="F28" i="22" s="1"/>
  <c r="F40" i="22" s="1"/>
  <c r="F46" i="22" s="1"/>
  <c r="E8" i="22"/>
  <c r="D22" i="23" l="1"/>
  <c r="D20" i="23"/>
  <c r="F20" i="23"/>
  <c r="F22" i="23"/>
  <c r="G40" i="22"/>
  <c r="G46" i="22" s="1"/>
  <c r="F36" i="21"/>
  <c r="G36" i="21"/>
  <c r="E36" i="21"/>
  <c r="E16" i="21"/>
  <c r="F34" i="25"/>
  <c r="F35" i="21"/>
  <c r="G35" i="21"/>
  <c r="E35" i="21"/>
  <c r="F34" i="21"/>
  <c r="G34" i="21"/>
  <c r="E34" i="21"/>
  <c r="F30" i="21"/>
  <c r="G30" i="21"/>
  <c r="E30" i="21"/>
  <c r="F29" i="21"/>
  <c r="G29" i="21"/>
  <c r="E29" i="21"/>
  <c r="F27" i="21"/>
  <c r="G27" i="21"/>
  <c r="E27" i="21"/>
  <c r="F25" i="21"/>
  <c r="G25" i="21"/>
  <c r="E25" i="21"/>
  <c r="F26" i="21"/>
  <c r="G26" i="21"/>
  <c r="E26" i="21"/>
  <c r="F24" i="21"/>
  <c r="G24" i="21"/>
  <c r="E24" i="21"/>
  <c r="F23" i="21"/>
  <c r="G23" i="21"/>
  <c r="E23" i="21"/>
  <c r="F22" i="21"/>
  <c r="G22" i="21"/>
  <c r="E22" i="21"/>
  <c r="F21" i="21"/>
  <c r="G21" i="21"/>
  <c r="E21" i="21"/>
  <c r="F20" i="21"/>
  <c r="G20" i="21"/>
  <c r="E20" i="21"/>
  <c r="F16" i="21"/>
  <c r="G16" i="21"/>
  <c r="G12" i="21"/>
  <c r="F12" i="21"/>
  <c r="E12" i="21"/>
  <c r="F11" i="21"/>
  <c r="G11" i="21"/>
  <c r="E11" i="21"/>
  <c r="F10" i="21"/>
  <c r="G10" i="21"/>
  <c r="E10" i="21"/>
  <c r="F9" i="21"/>
  <c r="G9" i="21"/>
  <c r="E9" i="21"/>
  <c r="F8" i="21"/>
  <c r="G8" i="21"/>
  <c r="E8" i="21"/>
  <c r="F7" i="21"/>
  <c r="G7" i="21"/>
  <c r="E7" i="21"/>
  <c r="F6" i="21"/>
  <c r="G6" i="21"/>
  <c r="E6" i="21"/>
  <c r="F5" i="21"/>
  <c r="G5" i="21"/>
  <c r="E5" i="21"/>
  <c r="J15" i="20"/>
  <c r="J5" i="20"/>
  <c r="F28" i="20"/>
  <c r="G21" i="20"/>
  <c r="E21" i="20"/>
  <c r="G15" i="20"/>
  <c r="F15" i="20"/>
  <c r="E15" i="20"/>
  <c r="F11" i="20"/>
  <c r="G5" i="20"/>
  <c r="F5" i="20"/>
  <c r="E5" i="20"/>
  <c r="D13" i="19"/>
  <c r="E13" i="19"/>
  <c r="C13" i="19"/>
  <c r="D12" i="19"/>
  <c r="E12" i="19"/>
  <c r="C12" i="19"/>
  <c r="D11" i="19"/>
  <c r="E11" i="19"/>
  <c r="C11" i="19"/>
  <c r="C157" i="17" l="1"/>
  <c r="C141" i="17"/>
  <c r="C145" i="17"/>
  <c r="C148" i="17"/>
  <c r="C151" i="17"/>
  <c r="C154" i="17"/>
  <c r="C132" i="17"/>
  <c r="C131" i="17"/>
  <c r="C130" i="17"/>
  <c r="C129" i="17"/>
  <c r="C122" i="17"/>
  <c r="C123" i="17"/>
  <c r="C124" i="17"/>
  <c r="C125" i="17"/>
  <c r="C126" i="17"/>
  <c r="C121" i="17"/>
  <c r="C67" i="17"/>
  <c r="D37" i="17"/>
  <c r="C37" i="17"/>
  <c r="C27" i="17"/>
  <c r="C144" i="17" l="1"/>
  <c r="D108" i="17"/>
  <c r="C114" i="17"/>
  <c r="C109" i="17"/>
  <c r="C100" i="17"/>
  <c r="C90" i="17"/>
  <c r="C80" i="17"/>
  <c r="C115" i="17" s="1"/>
  <c r="C62" i="17"/>
  <c r="C54" i="17"/>
  <c r="C46" i="17"/>
  <c r="C21" i="17"/>
  <c r="C17" i="17"/>
  <c r="C13" i="17"/>
  <c r="C7" i="17"/>
  <c r="C72" i="17" l="1"/>
  <c r="C63" i="17"/>
  <c r="M23" i="9"/>
  <c r="L23" i="8"/>
  <c r="C115" i="13"/>
  <c r="C108" i="13"/>
  <c r="C100" i="13"/>
  <c r="C90" i="13"/>
  <c r="C109" i="13" s="1"/>
  <c r="C80" i="13"/>
  <c r="C116" i="13" s="1"/>
  <c r="C71" i="13"/>
  <c r="C67" i="13"/>
  <c r="C62" i="13"/>
  <c r="C54" i="13"/>
  <c r="C46" i="13"/>
  <c r="C63" i="13" s="1"/>
  <c r="C37" i="13"/>
  <c r="C30" i="13"/>
  <c r="C27" i="13"/>
  <c r="C31" i="13" s="1"/>
  <c r="C20" i="13"/>
  <c r="C17" i="13"/>
  <c r="C13" i="13"/>
  <c r="C7" i="13"/>
  <c r="C21" i="13" s="1"/>
  <c r="H9" i="12"/>
  <c r="G16" i="10"/>
  <c r="G15" i="10"/>
  <c r="C72" i="13" l="1"/>
  <c r="D46" i="25"/>
  <c r="D35" i="25"/>
  <c r="C45" i="25"/>
  <c r="D74" i="25"/>
  <c r="F66" i="25"/>
  <c r="E66" i="25"/>
  <c r="D66" i="25"/>
  <c r="C66" i="25"/>
  <c r="E60" i="25"/>
  <c r="C64" i="25"/>
  <c r="C46" i="25" l="1"/>
  <c r="C51" i="25"/>
  <c r="E51" i="25"/>
  <c r="D51" i="25"/>
  <c r="F48" i="25"/>
  <c r="E41" i="25"/>
  <c r="D41" i="25"/>
  <c r="C41" i="25"/>
  <c r="C37" i="25"/>
  <c r="F43" i="25"/>
  <c r="F30" i="25"/>
  <c r="D30" i="25"/>
  <c r="E30" i="25"/>
  <c r="C30" i="25"/>
  <c r="D29" i="25"/>
  <c r="E29" i="25"/>
  <c r="C29" i="25"/>
  <c r="D28" i="25"/>
  <c r="E28" i="25"/>
  <c r="C28" i="25"/>
  <c r="D27" i="25"/>
  <c r="E27" i="25"/>
  <c r="C27" i="25"/>
  <c r="D26" i="25"/>
  <c r="E26" i="25"/>
  <c r="C26" i="25"/>
  <c r="D25" i="25"/>
  <c r="E25" i="25"/>
  <c r="C25" i="25"/>
  <c r="D24" i="25"/>
  <c r="E24" i="25"/>
  <c r="C24" i="25"/>
  <c r="D23" i="25"/>
  <c r="E23" i="25"/>
  <c r="C23" i="25"/>
  <c r="D22" i="25"/>
  <c r="E22" i="25"/>
  <c r="C22" i="25"/>
  <c r="G24" i="29"/>
  <c r="G22" i="29"/>
  <c r="F22" i="29"/>
  <c r="E22" i="29"/>
  <c r="D28" i="29"/>
  <c r="E28" i="29"/>
  <c r="F19" i="25"/>
  <c r="F17" i="25"/>
  <c r="E9" i="25"/>
  <c r="E4" i="25" s="1"/>
  <c r="D9" i="25"/>
  <c r="D4" i="25" s="1"/>
  <c r="F4" i="25" s="1"/>
  <c r="C9" i="25"/>
  <c r="D7" i="28"/>
  <c r="F29" i="26"/>
  <c r="E29" i="26"/>
  <c r="D29" i="26"/>
  <c r="F9" i="26"/>
  <c r="E9" i="26"/>
  <c r="G19" i="26"/>
  <c r="G9" i="26"/>
  <c r="D9" i="26"/>
  <c r="E7" i="26"/>
  <c r="F7" i="26"/>
  <c r="G8" i="26"/>
  <c r="G7" i="26" s="1"/>
  <c r="G31" i="21" l="1"/>
  <c r="F31" i="21"/>
  <c r="J21" i="20" l="1"/>
  <c r="H5" i="20"/>
  <c r="G32" i="20"/>
  <c r="E32" i="20"/>
  <c r="F32" i="20"/>
  <c r="F21" i="20"/>
  <c r="F13" i="19"/>
  <c r="F11" i="24"/>
  <c r="D27" i="17"/>
  <c r="E5" i="11"/>
  <c r="G13" i="10" l="1"/>
  <c r="D57" i="25" l="1"/>
  <c r="F28" i="25" l="1"/>
  <c r="F25" i="25"/>
  <c r="F24" i="25"/>
  <c r="F21" i="25"/>
  <c r="G54" i="29"/>
  <c r="G53" i="29"/>
  <c r="E40" i="29"/>
  <c r="D40" i="29"/>
  <c r="F40" i="29"/>
  <c r="G14" i="29"/>
  <c r="G15" i="29"/>
  <c r="G11" i="29"/>
  <c r="G27" i="26" l="1"/>
  <c r="G28" i="26"/>
  <c r="E24" i="26"/>
  <c r="F24" i="26"/>
  <c r="D24" i="26"/>
  <c r="F44" i="27"/>
  <c r="G49" i="27"/>
  <c r="G47" i="27"/>
  <c r="F23" i="27"/>
  <c r="E23" i="27"/>
  <c r="D23" i="27"/>
  <c r="F9" i="27"/>
  <c r="E9" i="27"/>
  <c r="D9" i="27"/>
  <c r="G7" i="27"/>
  <c r="F7" i="27"/>
  <c r="E7" i="27"/>
  <c r="E44" i="28"/>
  <c r="F44" i="28"/>
  <c r="F23" i="28"/>
  <c r="E23" i="28"/>
  <c r="D23" i="28"/>
  <c r="F7" i="28"/>
  <c r="E7" i="28"/>
  <c r="G8" i="28"/>
  <c r="G7" i="28" s="1"/>
  <c r="F43" i="27" l="1"/>
  <c r="G23" i="27"/>
  <c r="G74" i="29"/>
  <c r="G73" i="29"/>
  <c r="G72" i="29"/>
  <c r="G57" i="28"/>
  <c r="F18" i="10" l="1"/>
  <c r="D7" i="17" l="1"/>
  <c r="D13" i="17"/>
  <c r="D17" i="17"/>
  <c r="D46" i="17"/>
  <c r="D54" i="17"/>
  <c r="D62" i="17"/>
  <c r="D67" i="17"/>
  <c r="D80" i="17"/>
  <c r="D90" i="17"/>
  <c r="D100" i="17"/>
  <c r="D63" i="17" l="1"/>
  <c r="D72" i="17"/>
  <c r="D109" i="17"/>
  <c r="D21" i="17"/>
  <c r="F81" i="25"/>
  <c r="E89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5" i="25"/>
  <c r="D75" i="25"/>
  <c r="C75" i="25"/>
  <c r="E74" i="25"/>
  <c r="C74" i="25"/>
  <c r="E73" i="25"/>
  <c r="D73" i="25"/>
  <c r="C73" i="25"/>
  <c r="D72" i="25"/>
  <c r="C72" i="25"/>
  <c r="E71" i="25"/>
  <c r="D71" i="25"/>
  <c r="C71" i="25"/>
  <c r="C67" i="25"/>
  <c r="D67" i="25"/>
  <c r="E68" i="25"/>
  <c r="D68" i="25"/>
  <c r="C68" i="25"/>
  <c r="D64" i="25"/>
  <c r="C63" i="25"/>
  <c r="D62" i="25"/>
  <c r="C62" i="25"/>
  <c r="D61" i="25"/>
  <c r="C61" i="25"/>
  <c r="E58" i="25"/>
  <c r="D58" i="25"/>
  <c r="C58" i="25"/>
  <c r="E59" i="25"/>
  <c r="D59" i="25"/>
  <c r="C59" i="25"/>
  <c r="E57" i="25"/>
  <c r="C57" i="25"/>
  <c r="E14" i="11"/>
  <c r="D18" i="29"/>
  <c r="E18" i="29"/>
  <c r="F18" i="29"/>
  <c r="D24" i="29"/>
  <c r="D22" i="29" s="1"/>
  <c r="E24" i="29"/>
  <c r="F28" i="29"/>
  <c r="F9" i="25"/>
  <c r="G61" i="29"/>
  <c r="F45" i="29"/>
  <c r="E45" i="29"/>
  <c r="D45" i="29"/>
  <c r="G47" i="29"/>
  <c r="G46" i="29"/>
  <c r="D26" i="26"/>
  <c r="C70" i="25" l="1"/>
  <c r="F24" i="29"/>
  <c r="F73" i="25"/>
  <c r="G45" i="29"/>
  <c r="G6" i="10"/>
  <c r="G5" i="10"/>
  <c r="E18" i="10"/>
  <c r="D18" i="10"/>
  <c r="D80" i="13"/>
  <c r="G11" i="23"/>
  <c r="G8" i="23"/>
  <c r="I38" i="22"/>
  <c r="H38" i="22"/>
  <c r="I33" i="22"/>
  <c r="I25" i="22"/>
  <c r="H25" i="22"/>
  <c r="J25" i="22" s="1"/>
  <c r="I21" i="22"/>
  <c r="H21" i="22"/>
  <c r="J21" i="22" s="1"/>
  <c r="J8" i="22"/>
  <c r="I8" i="22"/>
  <c r="H8" i="22"/>
  <c r="I16" i="22"/>
  <c r="H16" i="22"/>
  <c r="F37" i="21"/>
  <c r="E37" i="21"/>
  <c r="E31" i="21"/>
  <c r="G18" i="21"/>
  <c r="D114" i="17"/>
  <c r="C133" i="17" s="1"/>
  <c r="C127" i="17"/>
  <c r="N12" i="8"/>
  <c r="L9" i="8"/>
  <c r="F12" i="19"/>
  <c r="F8" i="19"/>
  <c r="D7" i="16"/>
  <c r="C7" i="16"/>
  <c r="D108" i="13"/>
  <c r="D100" i="13"/>
  <c r="D90" i="13"/>
  <c r="D67" i="13"/>
  <c r="D71" i="13"/>
  <c r="G61" i="26"/>
  <c r="G60" i="26"/>
  <c r="G31" i="27"/>
  <c r="F30" i="27"/>
  <c r="F55" i="27" s="1"/>
  <c r="F26" i="26"/>
  <c r="E88" i="25"/>
  <c r="E76" i="25"/>
  <c r="C135" i="17" l="1"/>
  <c r="I39" i="22"/>
  <c r="G12" i="23"/>
  <c r="H39" i="22"/>
  <c r="J39" i="22" s="1"/>
  <c r="H28" i="22"/>
  <c r="L13" i="8"/>
  <c r="G18" i="10"/>
  <c r="F38" i="21"/>
  <c r="D115" i="17"/>
  <c r="D109" i="13"/>
  <c r="H40" i="22" l="1"/>
  <c r="G20" i="23"/>
  <c r="D54" i="13"/>
  <c r="D46" i="13"/>
  <c r="D37" i="13"/>
  <c r="D30" i="13"/>
  <c r="D27" i="13"/>
  <c r="D31" i="13" s="1"/>
  <c r="D20" i="13"/>
  <c r="D17" i="13"/>
  <c r="D13" i="13"/>
  <c r="D7" i="13"/>
  <c r="D62" i="13"/>
  <c r="F64" i="29"/>
  <c r="E68" i="29"/>
  <c r="D89" i="25" s="1"/>
  <c r="D88" i="25" s="1"/>
  <c r="F88" i="25" s="1"/>
  <c r="D68" i="29"/>
  <c r="C89" i="25" s="1"/>
  <c r="C88" i="25" s="1"/>
  <c r="E64" i="29"/>
  <c r="D64" i="29"/>
  <c r="E50" i="28"/>
  <c r="D50" i="28"/>
  <c r="D44" i="28"/>
  <c r="E39" i="28"/>
  <c r="D39" i="28"/>
  <c r="E34" i="28"/>
  <c r="E30" i="28" s="1"/>
  <c r="D34" i="28"/>
  <c r="G25" i="27"/>
  <c r="G24" i="27"/>
  <c r="G11" i="27"/>
  <c r="F19" i="27"/>
  <c r="F26" i="27" s="1"/>
  <c r="E50" i="27"/>
  <c r="D50" i="27"/>
  <c r="E44" i="27"/>
  <c r="G44" i="27" s="1"/>
  <c r="D44" i="27"/>
  <c r="E39" i="27"/>
  <c r="D39" i="27"/>
  <c r="D30" i="27" s="1"/>
  <c r="E34" i="27"/>
  <c r="D34" i="27"/>
  <c r="E19" i="27"/>
  <c r="E26" i="27" s="1"/>
  <c r="D19" i="27"/>
  <c r="D26" i="27" s="1"/>
  <c r="E53" i="26"/>
  <c r="D53" i="26"/>
  <c r="E47" i="26"/>
  <c r="D47" i="26"/>
  <c r="E33" i="26"/>
  <c r="D42" i="26"/>
  <c r="D37" i="26"/>
  <c r="D20" i="26"/>
  <c r="E20" i="26"/>
  <c r="E26" i="26"/>
  <c r="G26" i="26" s="1"/>
  <c r="E56" i="29"/>
  <c r="D56" i="29"/>
  <c r="E50" i="29"/>
  <c r="D50" i="29"/>
  <c r="E36" i="29"/>
  <c r="D36" i="29"/>
  <c r="E37" i="25"/>
  <c r="E35" i="25" s="1"/>
  <c r="F90" i="25"/>
  <c r="F80" i="25"/>
  <c r="F77" i="25"/>
  <c r="F75" i="25"/>
  <c r="F74" i="25"/>
  <c r="F68" i="25"/>
  <c r="F59" i="25"/>
  <c r="F58" i="25"/>
  <c r="F57" i="25"/>
  <c r="F55" i="25"/>
  <c r="F51" i="25"/>
  <c r="F29" i="25"/>
  <c r="F26" i="25"/>
  <c r="F23" i="25"/>
  <c r="F22" i="25"/>
  <c r="F16" i="25"/>
  <c r="F15" i="25"/>
  <c r="F14" i="25"/>
  <c r="F12" i="25"/>
  <c r="F10" i="25"/>
  <c r="F8" i="25"/>
  <c r="F7" i="25"/>
  <c r="F6" i="25"/>
  <c r="F5" i="25"/>
  <c r="E84" i="25"/>
  <c r="E50" i="25"/>
  <c r="E46" i="25"/>
  <c r="E53" i="25" s="1"/>
  <c r="E20" i="25"/>
  <c r="E13" i="25"/>
  <c r="D84" i="25"/>
  <c r="C84" i="25"/>
  <c r="D76" i="25"/>
  <c r="F76" i="25" s="1"/>
  <c r="C76" i="25"/>
  <c r="C69" i="25" s="1"/>
  <c r="D70" i="25"/>
  <c r="D65" i="25"/>
  <c r="C65" i="25"/>
  <c r="D60" i="25"/>
  <c r="C60" i="25"/>
  <c r="D37" i="25"/>
  <c r="C35" i="25"/>
  <c r="D115" i="13"/>
  <c r="D116" i="13" s="1"/>
  <c r="F18" i="21"/>
  <c r="H46" i="22" l="1"/>
  <c r="E49" i="29"/>
  <c r="E62" i="29" s="1"/>
  <c r="D46" i="26"/>
  <c r="G9" i="27"/>
  <c r="D69" i="25"/>
  <c r="D83" i="25"/>
  <c r="D33" i="26"/>
  <c r="D58" i="26" s="1"/>
  <c r="D49" i="29"/>
  <c r="D62" i="29" s="1"/>
  <c r="D43" i="28"/>
  <c r="C83" i="25"/>
  <c r="D56" i="25"/>
  <c r="D63" i="29"/>
  <c r="E63" i="29"/>
  <c r="C56" i="25"/>
  <c r="E46" i="26"/>
  <c r="E58" i="26" s="1"/>
  <c r="D30" i="28"/>
  <c r="D55" i="28" s="1"/>
  <c r="F35" i="25"/>
  <c r="E43" i="27"/>
  <c r="G43" i="27" s="1"/>
  <c r="D72" i="13"/>
  <c r="E83" i="25"/>
  <c r="D63" i="13"/>
  <c r="D21" i="13"/>
  <c r="F63" i="29"/>
  <c r="E43" i="28"/>
  <c r="E55" i="28" s="1"/>
  <c r="E30" i="27"/>
  <c r="G30" i="27" s="1"/>
  <c r="D43" i="27"/>
  <c r="D55" i="27" s="1"/>
  <c r="F60" i="25"/>
  <c r="F41" i="25"/>
  <c r="F37" i="25"/>
  <c r="E3" i="25"/>
  <c r="E45" i="25" s="1"/>
  <c r="E93" i="25" s="1"/>
  <c r="F83" i="25" l="1"/>
  <c r="D82" i="25"/>
  <c r="D91" i="25" s="1"/>
  <c r="E71" i="29"/>
  <c r="D71" i="29"/>
  <c r="G26" i="27"/>
  <c r="E55" i="27"/>
  <c r="G55" i="27" s="1"/>
  <c r="G25" i="28"/>
  <c r="G24" i="28"/>
  <c r="G12" i="26"/>
  <c r="G49" i="28"/>
  <c r="G48" i="28"/>
  <c r="G33" i="28"/>
  <c r="G32" i="28"/>
  <c r="G31" i="28"/>
  <c r="G33" i="27"/>
  <c r="G52" i="26"/>
  <c r="G51" i="26"/>
  <c r="G36" i="26"/>
  <c r="G35" i="26"/>
  <c r="G34" i="26"/>
  <c r="G60" i="29"/>
  <c r="G57" i="29"/>
  <c r="G55" i="29"/>
  <c r="G52" i="29"/>
  <c r="G48" i="29"/>
  <c r="G44" i="29"/>
  <c r="G39" i="29"/>
  <c r="G38" i="29"/>
  <c r="G37" i="29"/>
  <c r="G21" i="29"/>
  <c r="G17" i="29"/>
  <c r="G16" i="29"/>
  <c r="G13" i="29"/>
  <c r="G12" i="29"/>
  <c r="G10" i="29"/>
  <c r="G9" i="29"/>
  <c r="G8" i="29"/>
  <c r="G23" i="28" l="1"/>
  <c r="L20" i="3" l="1"/>
  <c r="L17" i="3"/>
  <c r="L13" i="3"/>
  <c r="L10" i="3"/>
  <c r="M19" i="9"/>
  <c r="M16" i="9"/>
  <c r="M20" i="9" s="1"/>
  <c r="M12" i="9"/>
  <c r="M9" i="9"/>
  <c r="L19" i="8"/>
  <c r="L16" i="8"/>
  <c r="L19" i="7"/>
  <c r="L20" i="7" s="1"/>
  <c r="L16" i="7"/>
  <c r="L12" i="7"/>
  <c r="L9" i="7"/>
  <c r="F56" i="29"/>
  <c r="F50" i="29"/>
  <c r="F7" i="29"/>
  <c r="E7" i="29"/>
  <c r="D7" i="29"/>
  <c r="D32" i="29" s="1"/>
  <c r="F50" i="28"/>
  <c r="G39" i="28"/>
  <c r="F30" i="28"/>
  <c r="G30" i="28" s="1"/>
  <c r="F19" i="28"/>
  <c r="E19" i="28"/>
  <c r="D19" i="28"/>
  <c r="G9" i="28"/>
  <c r="F9" i="28"/>
  <c r="F26" i="28" s="1"/>
  <c r="E9" i="28"/>
  <c r="E26" i="28" s="1"/>
  <c r="D9" i="28"/>
  <c r="D26" i="28" s="1"/>
  <c r="E72" i="25"/>
  <c r="E67" i="25"/>
  <c r="F53" i="26"/>
  <c r="F47" i="26"/>
  <c r="F37" i="26"/>
  <c r="G29" i="26"/>
  <c r="D50" i="25"/>
  <c r="F50" i="25" s="1"/>
  <c r="C50" i="25"/>
  <c r="D20" i="25"/>
  <c r="F20" i="25" s="1"/>
  <c r="C20" i="25"/>
  <c r="D13" i="25"/>
  <c r="F13" i="25" s="1"/>
  <c r="C13" i="25"/>
  <c r="C4" i="25"/>
  <c r="I43" i="22"/>
  <c r="I45" i="22" s="1"/>
  <c r="I11" i="22"/>
  <c r="I28" i="22" s="1"/>
  <c r="G37" i="21"/>
  <c r="E18" i="21"/>
  <c r="F13" i="21"/>
  <c r="G13" i="21"/>
  <c r="E13" i="21"/>
  <c r="H32" i="20"/>
  <c r="H15" i="20"/>
  <c r="H21" i="20" s="1"/>
  <c r="I5" i="20"/>
  <c r="I28" i="20"/>
  <c r="I32" i="20" s="1"/>
  <c r="J32" i="20"/>
  <c r="I15" i="20"/>
  <c r="I11" i="20"/>
  <c r="I21" i="20" s="1"/>
  <c r="E10" i="19"/>
  <c r="D10" i="19"/>
  <c r="C10" i="19"/>
  <c r="E18" i="14"/>
  <c r="E13" i="14"/>
  <c r="F11" i="12"/>
  <c r="G11" i="12"/>
  <c r="E11" i="12"/>
  <c r="I9" i="12"/>
  <c r="I10" i="12"/>
  <c r="I8" i="12"/>
  <c r="H10" i="12"/>
  <c r="H8" i="12"/>
  <c r="G12" i="10"/>
  <c r="G11" i="10"/>
  <c r="G10" i="10"/>
  <c r="G9" i="10"/>
  <c r="G8" i="10"/>
  <c r="G7" i="10"/>
  <c r="I40" i="22" l="1"/>
  <c r="J28" i="22"/>
  <c r="L13" i="7"/>
  <c r="L23" i="7" s="1"/>
  <c r="E65" i="25"/>
  <c r="F67" i="25"/>
  <c r="F49" i="29"/>
  <c r="L20" i="8"/>
  <c r="L21" i="8" s="1"/>
  <c r="E70" i="25"/>
  <c r="F72" i="25"/>
  <c r="E32" i="29"/>
  <c r="O48" i="29"/>
  <c r="L21" i="3"/>
  <c r="G44" i="28"/>
  <c r="G38" i="21"/>
  <c r="F10" i="19"/>
  <c r="F32" i="29"/>
  <c r="G47" i="26"/>
  <c r="G50" i="29"/>
  <c r="G40" i="29"/>
  <c r="G18" i="29"/>
  <c r="C3" i="25"/>
  <c r="C53" i="25" s="1"/>
  <c r="G57" i="27"/>
  <c r="G32" i="27"/>
  <c r="G56" i="29"/>
  <c r="G7" i="29"/>
  <c r="L14" i="3"/>
  <c r="E38" i="21"/>
  <c r="G19" i="21"/>
  <c r="F19" i="21"/>
  <c r="E19" i="21"/>
  <c r="H11" i="12"/>
  <c r="I11" i="12"/>
  <c r="F36" i="29"/>
  <c r="D3" i="25"/>
  <c r="M13" i="9"/>
  <c r="M21" i="9" s="1"/>
  <c r="F43" i="28"/>
  <c r="F46" i="26"/>
  <c r="F33" i="26"/>
  <c r="G33" i="26" s="1"/>
  <c r="I46" i="22" l="1"/>
  <c r="J40" i="22"/>
  <c r="J46" i="22" s="1"/>
  <c r="L21" i="7"/>
  <c r="L22" i="3"/>
  <c r="L24" i="3"/>
  <c r="E69" i="25"/>
  <c r="F70" i="25"/>
  <c r="F65" i="25"/>
  <c r="E56" i="25"/>
  <c r="F56" i="25" s="1"/>
  <c r="G26" i="28"/>
  <c r="G32" i="29"/>
  <c r="G46" i="26"/>
  <c r="D45" i="25"/>
  <c r="F3" i="25"/>
  <c r="F55" i="28"/>
  <c r="G43" i="28"/>
  <c r="G49" i="29"/>
  <c r="F62" i="29"/>
  <c r="G36" i="29"/>
  <c r="F58" i="26"/>
  <c r="F69" i="25" l="1"/>
  <c r="E82" i="25"/>
  <c r="G58" i="26"/>
  <c r="G55" i="28"/>
  <c r="F71" i="29"/>
  <c r="G71" i="29" s="1"/>
  <c r="D53" i="25"/>
  <c r="F45" i="25"/>
  <c r="G62" i="29"/>
  <c r="E91" i="25" l="1"/>
  <c r="F91" i="25" s="1"/>
  <c r="F82" i="25"/>
  <c r="D93" i="25"/>
  <c r="F53" i="25"/>
  <c r="C82" i="25"/>
  <c r="C91" i="25" s="1"/>
  <c r="C93" i="25" s="1"/>
  <c r="C16" i="19"/>
  <c r="D16" i="19"/>
  <c r="F11" i="19"/>
  <c r="E16" i="19"/>
  <c r="F16" i="19" l="1"/>
</calcChain>
</file>

<file path=xl/sharedStrings.xml><?xml version="1.0" encoding="utf-8"?>
<sst xmlns="http://schemas.openxmlformats.org/spreadsheetml/2006/main" count="1755" uniqueCount="723">
  <si>
    <t>1.2.</t>
  </si>
  <si>
    <t>1.1.</t>
  </si>
  <si>
    <t>1.</t>
  </si>
  <si>
    <t>7.</t>
  </si>
  <si>
    <t>6.2.</t>
  </si>
  <si>
    <t>6.1.</t>
  </si>
  <si>
    <t>6.</t>
  </si>
  <si>
    <t>KÖLTSÉGVETÉSI KIADÁSOK ÖSSZESEN (1+2+3+4)</t>
  </si>
  <si>
    <t>5.</t>
  </si>
  <si>
    <t>4.2.</t>
  </si>
  <si>
    <t>4.1.</t>
  </si>
  <si>
    <t>4.</t>
  </si>
  <si>
    <t>3.</t>
  </si>
  <si>
    <t>2.11.</t>
  </si>
  <si>
    <t>2.10.</t>
  </si>
  <si>
    <t>2.9.</t>
  </si>
  <si>
    <t>2.8.</t>
  </si>
  <si>
    <t>2.7.</t>
  </si>
  <si>
    <t>2.6.</t>
  </si>
  <si>
    <t>2.5.</t>
  </si>
  <si>
    <t>2.4.</t>
  </si>
  <si>
    <t>2.3.</t>
  </si>
  <si>
    <t>Felújítások</t>
  </si>
  <si>
    <t>2.2.</t>
  </si>
  <si>
    <t>2.1.</t>
  </si>
  <si>
    <t>2.</t>
  </si>
  <si>
    <t>1.12.</t>
  </si>
  <si>
    <t>1.11.</t>
  </si>
  <si>
    <t>1.10.</t>
  </si>
  <si>
    <t>1.9.</t>
  </si>
  <si>
    <t>1.8.</t>
  </si>
  <si>
    <t>1.7.</t>
  </si>
  <si>
    <t>1.6.</t>
  </si>
  <si>
    <t>Egyéb működési célú kiadások</t>
  </si>
  <si>
    <t>1.5</t>
  </si>
  <si>
    <t>1.4.</t>
  </si>
  <si>
    <t>1.3.</t>
  </si>
  <si>
    <t>Munkaadókat terhelő járulékok és szociális hozzájárulási adó (K2)</t>
  </si>
  <si>
    <t>Kiadási jogcímek</t>
  </si>
  <si>
    <t>Sor-szám</t>
  </si>
  <si>
    <t>13.</t>
  </si>
  <si>
    <t>12.</t>
  </si>
  <si>
    <t>11.2.</t>
  </si>
  <si>
    <t>11.1.</t>
  </si>
  <si>
    <t>11.</t>
  </si>
  <si>
    <t>10.</t>
  </si>
  <si>
    <t>8.</t>
  </si>
  <si>
    <t>5.1.</t>
  </si>
  <si>
    <t>Szolgáltatások ellenértéke (B402)</t>
  </si>
  <si>
    <t>Bevételi jogcím</t>
  </si>
  <si>
    <t>Sor-
szám</t>
  </si>
  <si>
    <t>Közfoglalkoztatottak létszáma (fő)</t>
  </si>
  <si>
    <t>Felújítások (K7)</t>
  </si>
  <si>
    <t>Egyéb működési célú kiadások (K5)</t>
  </si>
  <si>
    <t>Tulajdonosi bevételek (B404)</t>
  </si>
  <si>
    <t>Beruházások (K6)</t>
  </si>
  <si>
    <t>Ellátottak pénzbeli juttatásai</t>
  </si>
  <si>
    <t>Kiadások</t>
  </si>
  <si>
    <t>1.5.</t>
  </si>
  <si>
    <t>Bevételek</t>
  </si>
  <si>
    <t>Előirányzat-csoport, kiemelt előirányzat megnevezése</t>
  </si>
  <si>
    <t>Köznevelés</t>
  </si>
  <si>
    <t>Feladat megnevezése</t>
  </si>
  <si>
    <t>01</t>
  </si>
  <si>
    <t>MARADVÁNYKIMUTATÁS</t>
  </si>
  <si>
    <t>Összeg</t>
  </si>
  <si>
    <t xml:space="preserve">                                      Megnevezés</t>
  </si>
  <si>
    <t>01 Alaptevékenység költségvetési bevételei</t>
  </si>
  <si>
    <t>02 Alaptevékenység költségvetési kiadásai</t>
  </si>
  <si>
    <t>I. Alaptevékenyég költségvetési egyenlege (=01-02)</t>
  </si>
  <si>
    <t>03 Alaptevékenység finanszírozási bevételei</t>
  </si>
  <si>
    <t xml:space="preserve">04 Alaptevékenység finanszírozási kiadásai </t>
  </si>
  <si>
    <t>II. Alaptevékenység finanszírozási egyenlege (=03-04)</t>
  </si>
  <si>
    <t>A) Alaptevékenység maradványa (=I+II)</t>
  </si>
  <si>
    <t>05 Vállakozási tevékenység költségvetési bevételei</t>
  </si>
  <si>
    <t>06 Vállakozási tevékenység költségvetési kiadásai</t>
  </si>
  <si>
    <t>III. Vállakozási tevékenység költségvetési egyenlege (=05-06)</t>
  </si>
  <si>
    <t>07 Vállakozási tevékenység finanszírozási bevételei</t>
  </si>
  <si>
    <t xml:space="preserve">08 Vállakozási tevékenység finanszírozási kiadásai </t>
  </si>
  <si>
    <t>IV. Vállakozási tevékenység finanszírozási egyenlege (=07-08)</t>
  </si>
  <si>
    <t>B) Vállakozási tevékenység maradványa (=III-IV)</t>
  </si>
  <si>
    <t>C) Összes maradvány (=A+B)</t>
  </si>
  <si>
    <t>D) Alaptevékenység kötelezettségvállalással terhelt maradványa</t>
  </si>
  <si>
    <t>E) Alaptevékenység szabad maradványa (=A-D)</t>
  </si>
  <si>
    <t xml:space="preserve">F) Vállakozási tevékenységet terhelő bebizetési kötelezettség </t>
  </si>
  <si>
    <t>G) Vállakozási tevékenység felhasználható maradványa (=B-F)</t>
  </si>
  <si>
    <t>Kétegyháza Nagyközség Önkormányzata</t>
  </si>
  <si>
    <t>Kétegyházi Polgármesteri Hivatal</t>
  </si>
  <si>
    <t>Kétegyházi Önkormányzati Óvoda</t>
  </si>
  <si>
    <t>Támogatott szervezet neve</t>
  </si>
  <si>
    <t>Támogatás célja</t>
  </si>
  <si>
    <t>Bursa Hungarica január 31.</t>
  </si>
  <si>
    <t>9.</t>
  </si>
  <si>
    <t>14.</t>
  </si>
  <si>
    <t>15.</t>
  </si>
  <si>
    <t>16.</t>
  </si>
  <si>
    <t>17.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</si>
  <si>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</si>
  <si>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</si>
  <si>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</si>
  <si>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</si>
  <si>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</si>
  <si>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</si>
  <si>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</si>
  <si>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</si>
  <si>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</si>
  <si>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</si>
  <si>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</si>
  <si>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</si>
  <si>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</si>
  <si>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A</t>
  </si>
  <si>
    <t>A.</t>
  </si>
  <si>
    <t>B.</t>
  </si>
  <si>
    <t>C.</t>
  </si>
  <si>
    <t>D.</t>
  </si>
  <si>
    <t>E.</t>
  </si>
  <si>
    <t>F.</t>
  </si>
  <si>
    <t>G.</t>
  </si>
  <si>
    <t>Intézmény megnvezezése</t>
  </si>
  <si>
    <t>Eredeti előirányzat</t>
  </si>
  <si>
    <t>Módosított előirányzat</t>
  </si>
  <si>
    <t>Teljesítés</t>
  </si>
  <si>
    <t>Polgármesteri Hivatal</t>
  </si>
  <si>
    <t>Költségvetési támogatás</t>
  </si>
  <si>
    <t>Eltérés: módosított ei.-teljesítés</t>
  </si>
  <si>
    <t>Önkormányzati Óvoda</t>
  </si>
  <si>
    <t>Index (telj./módosított ei.)</t>
  </si>
  <si>
    <t>Összesen</t>
  </si>
  <si>
    <t>Mérleg</t>
  </si>
  <si>
    <t>Megnevezés</t>
  </si>
  <si>
    <t>Előző időszak</t>
  </si>
  <si>
    <t>Tárgyi időszak</t>
  </si>
  <si>
    <t>ESZKÖZÖK</t>
  </si>
  <si>
    <t>A/I/1 Vagyoni értékű jogok</t>
  </si>
  <si>
    <t>A/I/2 Szellemi termékek</t>
  </si>
  <si>
    <t>A/I/3 Immateriális javak értékhelyesbítése</t>
  </si>
  <si>
    <t>A/I Immateriális javak</t>
  </si>
  <si>
    <t>A/II/1 Ingatlanok és kapcs.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</si>
  <si>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</si>
  <si>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</si>
  <si>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</si>
  <si>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</si>
  <si>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</si>
  <si>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</si>
  <si>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</si>
  <si>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</si>
  <si>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</t>
  </si>
  <si>
    <t>A/IV/1 Koncesszióba, vagyonkezelésbe adott eszközök</t>
  </si>
  <si>
    <t>A/IV/2 Koncesszióba, vagyonkezelésbe adott eszközök értékhelyesbítése</t>
  </si>
  <si>
    <t>A/IV Koncesszióba, vagyonkezelésbe adott eszközök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</si>
  <si>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</si>
  <si>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</si>
  <si>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</si>
  <si>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</si>
  <si>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</si>
  <si>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</t>
  </si>
  <si>
    <t>B/II/1 Nem tartós részesedések</t>
  </si>
  <si>
    <t>B/II/2 Forgatási célú hitelviszonyt megtestesítő értékpapírok</t>
  </si>
  <si>
    <t>B/II Értékpapírok</t>
  </si>
  <si>
    <t>C/I Hosszú lejáratú betétek</t>
  </si>
  <si>
    <t>C/II Pénztárak, csekkek, betétkönyvek</t>
  </si>
  <si>
    <t>C/III Forintszámlák</t>
  </si>
  <si>
    <t>C/IV Devizaszámlák</t>
  </si>
  <si>
    <t>C/V Idegen pénzeszközök</t>
  </si>
  <si>
    <t>D/I/1 Költségvetési évben esedékes köv.műk.c.tám.bev.re ÁH belülről</t>
  </si>
  <si>
    <t>D/I/2 Költségvetési évben esedékes köv.felhalm.c.bev.re ÁH belülről</t>
  </si>
  <si>
    <t>D/I/3 Költségvetési évben esedékes követelések közhatalmi bev.re</t>
  </si>
  <si>
    <t>D/I/4 Költségvetési évben esedékes követelések működési bev.re</t>
  </si>
  <si>
    <t>D/I/5 Költségvetési évben esedékes követelések felhalm.bev.re</t>
  </si>
  <si>
    <t>D/I/6 Költségvetési évben esedékes követelések műk.c.átvett p.eszk.re</t>
  </si>
  <si>
    <t>D/I/7 Költségvetési évben esedékes köv. felhalm.c.átvett p.eszk.re</t>
  </si>
  <si>
    <t>D/I/8 Költségvetési évben esedékes követelések finanszírozási bev.re</t>
  </si>
  <si>
    <t>D/I Költségvetési évben esedékes követelések</t>
  </si>
  <si>
    <t>D/II/1 Ktg.vetési évet köv.esedékes köv.műk.c.tám.bev.re ÁH belülről</t>
  </si>
  <si>
    <t>D/II/2 Ktg.vetési évet köv.esedékes köv.felh.c.tám.bev.re ÁH belülről</t>
  </si>
  <si>
    <t>D/II/3 Ktg.vetési évet köv.esedékes köv.közhatalmi bevételre</t>
  </si>
  <si>
    <t>D/II/4 Ktg.vetési évet köv.esedékes köv. működési bevételre</t>
  </si>
  <si>
    <t>D/II/5 Ktg.vetési évet köv.esedékes köv. felhalmozási bevételre</t>
  </si>
  <si>
    <t>D/II/6 Ktg.vetési évet köv.esedékes köv.műk.c.átvett pénzeszközre</t>
  </si>
  <si>
    <t>D/II/7 Ktg.vetési évet köv.esedékes köv.felhalm.c.átvett pénzeszközre</t>
  </si>
  <si>
    <t>D/II Költségvetési évet követően esedékes követelések</t>
  </si>
  <si>
    <t>D/III/1 Adott előlegek</t>
  </si>
  <si>
    <t>D/III/2 Továbbadási célból folyósított támogatások elszámolása</t>
  </si>
  <si>
    <t>D/III/3 Más által beszedett bevételek elszámolása</t>
  </si>
  <si>
    <t>D/III/4 Forgótőke elszámolása</t>
  </si>
  <si>
    <t>D/III/5 Vagyonkezelésbe adott eszk.kapcs.köv.elszámolása</t>
  </si>
  <si>
    <t>D/III/6 Nem TB pénzügyi alapjait terhelő kifiz.ellátások elsz.</t>
  </si>
  <si>
    <t>D/III/7 Folyósított, megelőlegezett TB ellátások elszámolása</t>
  </si>
  <si>
    <t>D/III Követelés jellegű sajátos 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</si>
  <si>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</si>
  <si>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</si>
  <si>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</si>
  <si>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ESZKÖZÖK ÖSSZESEN</t>
  </si>
  <si>
    <t>FORRÁSOK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</si>
  <si>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</si>
  <si>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</si>
  <si>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</si>
  <si>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</si>
  <si>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</si>
  <si>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</si>
  <si>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H/I/1 Költségvetési évben esedékes kötelezettségek szem.juttatásokra</t>
  </si>
  <si>
    <t>H/I/2 Költségvetési évben esedékes kötelezettségek járulékokra</t>
  </si>
  <si>
    <t>H/I/3 Költségvetési évben esedékes kötelezettségek dologi kiadásokra</t>
  </si>
  <si>
    <t>H/I/4 Költségvetési évben esedékes köt. ellátottak pénzbeli juttatásaira</t>
  </si>
  <si>
    <t>H/I/5 Költségvetési évben esedékes köt. egyéb műk.c.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</si>
  <si>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</si>
  <si>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</si>
  <si>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köt. egyéb felhalm. kiadásokra</t>
  </si>
  <si>
    <t>H/I/9 Költségvetési évben esedékes köt. finanszírozási kiadásokra</t>
  </si>
  <si>
    <t>H/I Költségvetési évben esedékes kötelezettségek</t>
  </si>
  <si>
    <t>H/II/1 Ktg.vetési évet követően esedékes köt. személyi juttatásokra</t>
  </si>
  <si>
    <t>H/II/2 Ktg.vetési évet követően esedékes köt. járulékokra</t>
  </si>
  <si>
    <t>H/II/3 Ktg.vetési évet követően esedékes köt. dologi kiadásokra</t>
  </si>
  <si>
    <t>H/II/4 Ktg.vetési évet követően esedékes köt. ellátottak pénzb.jutt.ra</t>
  </si>
  <si>
    <t>H/II/5 Ktg.vetési évet követően esedékes köt. egyéb műk.c.kiadásokra</t>
  </si>
  <si>
    <t>H/II/6 Ktg.vetési évet követően esedékes köt. beruházásokra</t>
  </si>
  <si>
    <t>H/II/7 Ktg.vetési évet követően esedékes köt. felújításokra</t>
  </si>
  <si>
    <t>H/II/8 Ktg.vetési évet követően esedékes köt.egyéb felh. kiadásokra</t>
  </si>
  <si>
    <t>H/II/9 Ktg.vetési évet követően esedékes köt. finansz. kiadásokra</t>
  </si>
  <si>
    <t>H/II Költségvetési évet követően esedékes kötelezettségek</t>
  </si>
  <si>
    <t>H/III/1 Kapott előlegek</t>
  </si>
  <si>
    <t>H/III/2 Továbbadási célból folyósított támogatások elszámolása</t>
  </si>
  <si>
    <t>H/III/3 Más szervezetet megillető bevételek elszámolása</t>
  </si>
  <si>
    <t>H/III/4 Forgótőke elszámolás (Kincstár)</t>
  </si>
  <si>
    <t>H/III/5 Vagyonkezelésbe vett eszközökkel kapcs.köt. elszámolása</t>
  </si>
  <si>
    <t>H/III/6 Nem TB pénzügyi alapjait terhelő kifiz.ellátás elszámolása</t>
  </si>
  <si>
    <t>H/III/7 Munkáltató korengedményes nyugdíjhoz megfiz.hozz.elsz.</t>
  </si>
  <si>
    <t>H/III Kötelezettség jellegű sajátos elszámolások</t>
  </si>
  <si>
    <t>K/1 Eredményszemléletű bevételek passzív időbeli elhatárolása</t>
  </si>
  <si>
    <t>K/2 Költségek, ráfordítások passzív időbeli elhatárolása</t>
  </si>
  <si>
    <t>K/3 Halasztott eredményszemléletű bevételek</t>
  </si>
  <si>
    <t>FORRÁSOK ÖSSZESEN</t>
  </si>
  <si>
    <t>A) NEMZETI VAGYONBA TARTOZÓ BEFEKTETETT ESZKÖZÖK</t>
  </si>
  <si>
    <t>B) NEMZETI VAGYONBA TARTOZÓ FORGÓESZKÖZÖK</t>
  </si>
  <si>
    <t>C) PÉNZESZKÖZÖK</t>
  </si>
  <si>
    <t>D) KÖVETELÉSEK</t>
  </si>
  <si>
    <t>E) EGYÉB SAJÁTOS ESZKÖZOLDALI ELSZÁMOLÁSOK</t>
  </si>
  <si>
    <t>F) AKTÍV IDŐBELI ELHATÁROLÁSOK</t>
  </si>
  <si>
    <t>G) SAJÁT TŐKE</t>
  </si>
  <si>
    <t>H) KÖTELEZETTSÉGEK</t>
  </si>
  <si>
    <t>I) EGYÉB SAJÁTOS FORRÁSOLDALI ELSZÁMOLÁSOK</t>
  </si>
  <si>
    <t>J) KINCSTÁRI SZÁMLAVEZETÉSSEL KAPCSOLATOS ELSZÁMOLÁSOK</t>
  </si>
  <si>
    <t>K) PASSZÍV IDŐBELI ELHATÁROLÁSOK</t>
  </si>
  <si>
    <t>B</t>
  </si>
  <si>
    <t>C</t>
  </si>
  <si>
    <t>Sorszám</t>
  </si>
  <si>
    <t xml:space="preserve">Pénzkészlet tárgyidőszak elején </t>
  </si>
  <si>
    <t>Forintban vezetett költségvetési pénzforglami számlák egyenlege (Előirányzat-felhasználás keretszámlák egyenlege)</t>
  </si>
  <si>
    <t>Devizabetét számlák egyenlege</t>
  </si>
  <si>
    <t>Forintpénztárak egyenlege</t>
  </si>
  <si>
    <t>Pénzkészlet összesen (01+02+03)</t>
  </si>
  <si>
    <t xml:space="preserve">Pénzkészlet a tárgyidőszak végén </t>
  </si>
  <si>
    <t>Pénzkészlet összesen (05+06+07)</t>
  </si>
  <si>
    <t xml:space="preserve">                </t>
  </si>
  <si>
    <t>KÖTELEZETTSÉGEK ÖSSZESEN</t>
  </si>
  <si>
    <t>Önkormányzatunk belföldi irányú kötelezettségei és készfizető kezességvállalásai</t>
  </si>
  <si>
    <t>Vagyonkimutatás</t>
  </si>
  <si>
    <t>Nettó érték</t>
  </si>
  <si>
    <t>I. Nemzeti vagyon indulásokri értéke</t>
  </si>
  <si>
    <t>II. Nemzeti vagyon változásai</t>
  </si>
  <si>
    <t>III. Egyéb eszközök induláskori értéke és változásai</t>
  </si>
  <si>
    <t>IV. Felhalmozási eredmény</t>
  </si>
  <si>
    <t>V. Eszközök értékhelyesbítésének forrása</t>
  </si>
  <si>
    <t>VI. Mérleg szerinti eredmény</t>
  </si>
  <si>
    <t xml:space="preserve">I. Költségvetési évben esedékes kötelezettségek </t>
  </si>
  <si>
    <t xml:space="preserve">II. Ktg.vetési évet köv.en  esedékes kötelezettségek </t>
  </si>
  <si>
    <t>III. Kötelezettség jellegű sajátos elszámolások</t>
  </si>
  <si>
    <t xml:space="preserve">VAGYONKIMUTATÁS </t>
  </si>
  <si>
    <t>a könyvviteli mérlegben értékkel szereplő forrásokról</t>
  </si>
  <si>
    <t>a "0"-ra leírt eszközökről</t>
  </si>
  <si>
    <t xml:space="preserve">I. Immateriális javak </t>
  </si>
  <si>
    <t>Bruttó érték</t>
  </si>
  <si>
    <t>"0"-ra leírt, de használhatban lévő</t>
  </si>
  <si>
    <t xml:space="preserve">II. Tárgyi eszközök </t>
  </si>
  <si>
    <t>1. Ingatlanok és kapcs.vagyoni értékű jogok</t>
  </si>
  <si>
    <t>2. Gépek, berendezések, felszerelések és járművek</t>
  </si>
  <si>
    <t>"0"-ra leírt, használaton kívüli</t>
  </si>
  <si>
    <t>3. Tenyészállatok</t>
  </si>
  <si>
    <t>IV. Koncesszióba, vagyon kezelésbe adott eszközök</t>
  </si>
  <si>
    <t>ÖSSZESEN</t>
  </si>
  <si>
    <t>Finanszírozási műveletek</t>
  </si>
  <si>
    <t>I.</t>
  </si>
  <si>
    <t>Méltányosságból elengedett helyi adó</t>
  </si>
  <si>
    <t>Ebből:</t>
  </si>
  <si>
    <t>Magánszemélyek kommunális adója</t>
  </si>
  <si>
    <t>Gépjárműadó</t>
  </si>
  <si>
    <t>Iparűzési adó</t>
  </si>
  <si>
    <t>Késedelmi pótlék</t>
  </si>
  <si>
    <t>Bírság</t>
  </si>
  <si>
    <t>II.</t>
  </si>
  <si>
    <t>Közvetett Támogatások</t>
  </si>
  <si>
    <t>Tényleges támogatás</t>
  </si>
  <si>
    <t>03</t>
  </si>
  <si>
    <t>05</t>
  </si>
  <si>
    <t>07</t>
  </si>
  <si>
    <t>S.sz.</t>
  </si>
  <si>
    <t>MEGNEVEZÉS</t>
  </si>
  <si>
    <t>Eredeti ei.</t>
  </si>
  <si>
    <t>Mód.ei.</t>
  </si>
  <si>
    <t>Telj.%-ban</t>
  </si>
  <si>
    <t>II. FELHALMOZÁSI BEVÉTELEK ÉS KIADÁSOK</t>
  </si>
  <si>
    <t>Felhalmozási és tőke jellegű bevétel</t>
  </si>
  <si>
    <t xml:space="preserve">Felhalmozás célú, támogatás értékű bevétel, egyéb támog. </t>
  </si>
  <si>
    <t>ÁHT. Kívülről végleges felhalm. peszk átvétel</t>
  </si>
  <si>
    <t>Felhamozási célú bevételek összesen</t>
  </si>
  <si>
    <t>Felhamozási kiadások (Áfa-val együtt)</t>
  </si>
  <si>
    <t>Felújítási kiadások (áfa-val együtt)</t>
  </si>
  <si>
    <t>Közműfejlesztési hozzájárulás</t>
  </si>
  <si>
    <t>Pályázati lap</t>
  </si>
  <si>
    <t>Felhalmozási kiadások összesen</t>
  </si>
  <si>
    <t>H</t>
  </si>
  <si>
    <t>18.</t>
  </si>
  <si>
    <t>19.</t>
  </si>
  <si>
    <t>20.</t>
  </si>
  <si>
    <t>21.</t>
  </si>
  <si>
    <t>Eszközök</t>
  </si>
  <si>
    <t>Előző évi költségvetési beszámoló záró adata</t>
  </si>
  <si>
    <t>Auditálási eltérések (+,-)</t>
  </si>
  <si>
    <t>Előző év auditált egyszerűsített beszámoló záró adatai</t>
  </si>
  <si>
    <t>Tárgyévi költségvetési beszámoló adatai</t>
  </si>
  <si>
    <t>Tárgyév auditált egyszerűsített beszámoló záró adatai</t>
  </si>
  <si>
    <t>A./ Nemzeti vagyonba tartozó befektetett eszközök összesen</t>
  </si>
  <si>
    <t>II. Tárgyi eszközök</t>
  </si>
  <si>
    <t>III. Befektetett eszközök</t>
  </si>
  <si>
    <t>IV. Köncesszióba, vagyonkezelésbe adott eszközök</t>
  </si>
  <si>
    <t>B./ Nemzeti vagyonba tartozó forgószeközök összesen</t>
  </si>
  <si>
    <t>I. Készletek</t>
  </si>
  <si>
    <t>II. Értékpapírok</t>
  </si>
  <si>
    <t>C.) Pénzeszközök</t>
  </si>
  <si>
    <t>D.) Követelések</t>
  </si>
  <si>
    <t>I. Költségvetési évben esedékes követelés</t>
  </si>
  <si>
    <t>II. Költségvetési évet követően esedékes követelés</t>
  </si>
  <si>
    <t>III. Követetlés jellegű sasjátos elszámolás</t>
  </si>
  <si>
    <t>E.) Egyéb sajátos eszközoldali elszámolások</t>
  </si>
  <si>
    <t>F.) Aktív időbeli elhatárolások</t>
  </si>
  <si>
    <t>ESZKÖZÖK ÖSSZESEN (A+B+C+D+E+F)</t>
  </si>
  <si>
    <t>Források</t>
  </si>
  <si>
    <t>G.) Saját tőke</t>
  </si>
  <si>
    <t>I. Költségvetési évben esedékes kötelezettség</t>
  </si>
  <si>
    <t>II. Költségvetési évet követően esedékes kötelezettség</t>
  </si>
  <si>
    <t>III. Kötelezettség jellegű sajátos elszámolás</t>
  </si>
  <si>
    <t>H.) Kötelezettségek</t>
  </si>
  <si>
    <t>I.) Egyéb sajátos forrásoldali eslzámolások</t>
  </si>
  <si>
    <t>J.) Kincstári számlavezetéssel kapcsolatos elszámolások</t>
  </si>
  <si>
    <t>K.) Passzív időbeli elhatárolások</t>
  </si>
  <si>
    <t>FORRÁSOK ÖSSZSESEN (G+H+I+J+K)</t>
  </si>
  <si>
    <t>Személyi juttatások összesen (K1)</t>
  </si>
  <si>
    <t>Dologi kiadások (K3)</t>
  </si>
  <si>
    <t>Ellátottak pénzbeli juttatátásai (K4)</t>
  </si>
  <si>
    <t>Egyéb felhalmozási célú kiadások (K8)</t>
  </si>
  <si>
    <t>Költségvetési kiadások (K1-K8)</t>
  </si>
  <si>
    <t>Hitel-, kölcsöntörlesztés államháztartáson kívülre (K911)</t>
  </si>
  <si>
    <t>Belföldi értékpípírok kiadásai (K912)</t>
  </si>
  <si>
    <t>Belföldi finanszírozás kiadásai (K91)</t>
  </si>
  <si>
    <t>Külföldi finanszírozás kiadásai (K92)</t>
  </si>
  <si>
    <t>Finanszírozási kiadások (K9)</t>
  </si>
  <si>
    <t xml:space="preserve">KIADÁSOK ÖSSZSEN </t>
  </si>
  <si>
    <t>Működési célú támogatások államháztartáson belülről (B1)</t>
  </si>
  <si>
    <t>Felhalmozási célú támogatások államháztartáson belülről (B2)</t>
  </si>
  <si>
    <t>Termékek és szolgáltatások adói (B35)</t>
  </si>
  <si>
    <t>Működési bevételek (B4)</t>
  </si>
  <si>
    <t>Felhalmozási bevételek (B5)</t>
  </si>
  <si>
    <t>Működési célú átvett pénzeszközök (B6)</t>
  </si>
  <si>
    <t>Felhalmozási célú átvett pénzeszközök (B7)</t>
  </si>
  <si>
    <t>Költségvetési bevételek (B1-B7)</t>
  </si>
  <si>
    <t>34.</t>
  </si>
  <si>
    <t>Hitel-, kölcsönfelvétel államháztartáson kívülről (B811)</t>
  </si>
  <si>
    <t>Belföldi értékpapírok bevételei (B812)</t>
  </si>
  <si>
    <t>Maradvány igénybevétele (B813)</t>
  </si>
  <si>
    <t>Finanszírozási bevételek (B8)</t>
  </si>
  <si>
    <t xml:space="preserve">BEVÉTELEK ÖSSZESEN </t>
  </si>
  <si>
    <t>01 Közhatalmi eredményszemléletű bevételek</t>
  </si>
  <si>
    <t>02 Eszközök és szolgáltatások értékesítésésnek nettó eredményszemléletű bevételei</t>
  </si>
  <si>
    <t>Előző évi</t>
  </si>
  <si>
    <t>Auditálási</t>
  </si>
  <si>
    <t>Előző év auditált</t>
  </si>
  <si>
    <t>Tárgyévi</t>
  </si>
  <si>
    <t>Tárgyévi auditált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</si>
  <si>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</si>
  <si>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</si>
  <si>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</si>
  <si>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</si>
  <si>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(=04+05)</t>
  </si>
  <si>
    <t>06 Központi működési célú támogatások eredményszemléletű bevételei</t>
  </si>
  <si>
    <t>07 Egyéb működési célú támogatások eredményszemléletű bevételei</t>
  </si>
  <si>
    <t>III Egyéb eredményszemléletű bevételek (=06+07+08)</t>
  </si>
  <si>
    <t>09 Anyagköltség</t>
  </si>
  <si>
    <t>10 Igénybe vett szolgáltatások értéke</t>
  </si>
  <si>
    <t>11. Eladott áruk beszerzési értéke</t>
  </si>
  <si>
    <t xml:space="preserve">12. Eladott (közvetített) szolgáltatások értéke </t>
  </si>
  <si>
    <t>13. Bérköltség</t>
  </si>
  <si>
    <t>14. Személyi jellegű egyéb kifizetések</t>
  </si>
  <si>
    <t>15. Bérjárulékok</t>
  </si>
  <si>
    <t>IV Anyagjellegű ráfordítások (=09+10+11+12)</t>
  </si>
  <si>
    <t>V Személyi jellegű ráfordítások (=13+14+15)</t>
  </si>
  <si>
    <t>VI Értékcsökkenési leírás</t>
  </si>
  <si>
    <t>VII Egyéb ráfordítások</t>
  </si>
  <si>
    <t>A) TEVÉKENYSÉGEK EREDMÉNYE (=I+II+II-IV-V-VI-VII)</t>
  </si>
  <si>
    <t>16. Kapott (járó) osztalék és részesedés</t>
  </si>
  <si>
    <t>17. Kapott (járó) kamatok és kamatjellegű eredményszemléletű bevételek</t>
  </si>
  <si>
    <t>18. Pénzügyi műveletek egyéb eredményszemléletű bevételei</t>
  </si>
  <si>
    <t>18a. -ebből árfolyamnyereség</t>
  </si>
  <si>
    <t>H.</t>
  </si>
  <si>
    <t>VIII Pénzügyi műveletek eredményszemléletű bevételei (=16+17+18)</t>
  </si>
  <si>
    <t>35.</t>
  </si>
  <si>
    <t>19. Fizetendő kamatok és kamatjellegű ráfordítások</t>
  </si>
  <si>
    <t>20. Részesedések, értékpapírok, pénzeszközök értékvesztése</t>
  </si>
  <si>
    <t>21. Pénzügyi műveletek egyéb ráfordításai</t>
  </si>
  <si>
    <t>21a. -ebből árfolyamveszteség</t>
  </si>
  <si>
    <t>IX Pénzügyi műveletek ráfordításai</t>
  </si>
  <si>
    <t>36.</t>
  </si>
  <si>
    <t>37.</t>
  </si>
  <si>
    <t>38.</t>
  </si>
  <si>
    <t>39.</t>
  </si>
  <si>
    <t>B) PÉNZÜGYI MŰVELETEK EREDMÉNYE (=VIII-IX)</t>
  </si>
  <si>
    <t>C) SZOKÁSOS EREDMÉNY (A+B)</t>
  </si>
  <si>
    <t>22. Felhalmozási célú támogatások eredményszemléletű bevételei</t>
  </si>
  <si>
    <t>23. Különféle rendkívüli eredményszemléletű bevételek</t>
  </si>
  <si>
    <t>X Rendkívüli eredményszemléleti bevételek (=22+23)</t>
  </si>
  <si>
    <t>J.</t>
  </si>
  <si>
    <t>XI Rendkívüli ráfordítások</t>
  </si>
  <si>
    <t>40.</t>
  </si>
  <si>
    <t>41.</t>
  </si>
  <si>
    <t>42.</t>
  </si>
  <si>
    <t>K.</t>
  </si>
  <si>
    <t>43.</t>
  </si>
  <si>
    <t>D) RENDKÍVÜLI EREDMÉNY (=X-XI)</t>
  </si>
  <si>
    <t>E) MÉRLEG SZERINTI EREDMÉNY (=C+D)</t>
  </si>
  <si>
    <t>01  Alaptevékenység költségvetési bevételei</t>
  </si>
  <si>
    <t>02  Alaptevékenység költségvetési kiadásai</t>
  </si>
  <si>
    <t>I. Alaptevékenység költségvetési egyenlege (=01-02)</t>
  </si>
  <si>
    <t>Előző évi költségvetési beszámoló záró adatai</t>
  </si>
  <si>
    <t>Tárgyévi auditált egyszerűsített beszámoló záró adatai</t>
  </si>
  <si>
    <t>03  Alaptevékenység finanszírozási bevételei</t>
  </si>
  <si>
    <t>05 Vállalkozási tevékenység költségvetési bevételei</t>
  </si>
  <si>
    <t>06 Vállalkozási tevékenység költségvetési bevételei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</si>
  <si>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</si>
  <si>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</si>
  <si>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</si>
  <si>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(=07+08)</t>
  </si>
  <si>
    <t>II  Alaptevékenység finanszírozási egyenlege (=03-04)</t>
  </si>
  <si>
    <t>B) Vállakozási tevékenység maradványa (=III+IV)</t>
  </si>
  <si>
    <t>F) Vállalkozási tevékenységet terhelő befizetési kötelezettség (=B*0,1)</t>
  </si>
  <si>
    <t>04  Alaptevékenység finanszírozási kiadások</t>
  </si>
  <si>
    <t xml:space="preserve"> </t>
  </si>
  <si>
    <t>Tulajdoni hányad %-os aránya</t>
  </si>
  <si>
    <t>Felhalmozási bevételek és kiadások</t>
  </si>
  <si>
    <t xml:space="preserve"> Önkormányzat működési bevételei </t>
  </si>
  <si>
    <t>Önkormányzat működési támogatásai</t>
  </si>
  <si>
    <t>Közhatalmi bevételek</t>
  </si>
  <si>
    <t>Vagyoni típusú adók / Magánszemélyek kommunális adója (B34)</t>
  </si>
  <si>
    <t>Értékesítési és forgalmi adók /Állandó jelleggel végzett iparűzési adó (B351)</t>
  </si>
  <si>
    <t>4.3.</t>
  </si>
  <si>
    <t>Gépjárműadók (B354)</t>
  </si>
  <si>
    <t>4.4.</t>
  </si>
  <si>
    <t>4.5.</t>
  </si>
  <si>
    <t>Szabálysértés önkormányzatott megillető része (B36-11)</t>
  </si>
  <si>
    <t>4.6.</t>
  </si>
  <si>
    <t xml:space="preserve"> Intézményi működési bevételek </t>
  </si>
  <si>
    <t>Ellátási díjak (B405)</t>
  </si>
  <si>
    <t>Műk.célú garanc és kezess megtér ÁH kívül</t>
  </si>
  <si>
    <t>6.3.</t>
  </si>
  <si>
    <t>9.1.</t>
  </si>
  <si>
    <t>Immateriális javak értékesítése</t>
  </si>
  <si>
    <t>9.2.</t>
  </si>
  <si>
    <t>Ingatlanok értékesítése</t>
  </si>
  <si>
    <t>9.3.</t>
  </si>
  <si>
    <t>9.4</t>
  </si>
  <si>
    <t>9.4.1.</t>
  </si>
  <si>
    <t>9.4.2.</t>
  </si>
  <si>
    <t>9.4.3.</t>
  </si>
  <si>
    <t xml:space="preserve">KÖLTSÉGVETÉSI BEVÉTELEK ÖSSZESEN: </t>
  </si>
  <si>
    <t>III.</t>
  </si>
  <si>
    <t>Finanszírozási bevételek</t>
  </si>
  <si>
    <t>10.1.</t>
  </si>
  <si>
    <t>10.2.</t>
  </si>
  <si>
    <t>10.3.</t>
  </si>
  <si>
    <t>IV.</t>
  </si>
  <si>
    <t>V.</t>
  </si>
  <si>
    <t xml:space="preserve">BEVÉTELEK ÖSSZESEN: 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</si>
  <si>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</si>
  <si>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 xml:space="preserve">II. Felhalmozási költségvetés kiadásai </t>
  </si>
  <si>
    <t>Immateriális javak beszerzése, létesítése</t>
  </si>
  <si>
    <t>Belföldi finanszírozás kiadásai</t>
  </si>
  <si>
    <t xml:space="preserve"> KIADÁSOK ÖSSZESEN:</t>
  </si>
  <si>
    <t>TÁRGYÉVI KÖLTSÉGVETÉSI BEVÉTELEK ÉS KIADÁSOK EGYENLEGE</t>
  </si>
  <si>
    <t>Költségvetési hiány, többlet ( költségvetési bevételek VI. - költségvetési kiadások V. (+/-)</t>
  </si>
  <si>
    <t>Költségvetési szerv megnevezése</t>
  </si>
  <si>
    <t>Igazgatási fedatok</t>
  </si>
  <si>
    <t xml:space="preserve"> Működési bevételek (B4)</t>
  </si>
  <si>
    <t>Készletértékesítés (B401)</t>
  </si>
  <si>
    <t>Kiszámlázott ÁFA (B406)</t>
  </si>
  <si>
    <t>ÁFA visszatérülés (B407)</t>
  </si>
  <si>
    <t>Kamatbevételek</t>
  </si>
  <si>
    <t>Működési célú átvett pénzeszköz</t>
  </si>
  <si>
    <t>Egyéb működési célú átvett pénzeszköz</t>
  </si>
  <si>
    <t>3.1</t>
  </si>
  <si>
    <t>3.2</t>
  </si>
  <si>
    <t>1.4.1</t>
  </si>
  <si>
    <t>1.4.2</t>
  </si>
  <si>
    <t>1.4.3</t>
  </si>
  <si>
    <t>1.5.1</t>
  </si>
  <si>
    <t>Elvonások és befizetések</t>
  </si>
  <si>
    <t>1.5.2</t>
  </si>
  <si>
    <t>Egyéb működési támogatások ÁH. belülre</t>
  </si>
  <si>
    <t>1.5.3</t>
  </si>
  <si>
    <t>Egyéb működési támogatások ÁH. Kívülre</t>
  </si>
  <si>
    <t>Beruházások</t>
  </si>
  <si>
    <t>2.1.2</t>
  </si>
  <si>
    <t>2.1.3.</t>
  </si>
  <si>
    <t>Ingatlanok beszerzése, létesítése</t>
  </si>
  <si>
    <t>2.1.4</t>
  </si>
  <si>
    <t>Informatikai eszközök beszerzése, létesítése</t>
  </si>
  <si>
    <t>2.1.5</t>
  </si>
  <si>
    <t>Egyéb tárgyi eszközök beszerzése, létesítése</t>
  </si>
  <si>
    <t>2.1.6</t>
  </si>
  <si>
    <t>Beruházás ÁFA-ja</t>
  </si>
  <si>
    <t>2.2.1</t>
  </si>
  <si>
    <t>Ingatlanok felújítása</t>
  </si>
  <si>
    <t>2.2.2</t>
  </si>
  <si>
    <t>2.2.3.</t>
  </si>
  <si>
    <t>Egyéb tárgyi eszközök felújítása</t>
  </si>
  <si>
    <t>2.2.4.</t>
  </si>
  <si>
    <t>Felújítás célú előzetesen felszámított ÁFA</t>
  </si>
  <si>
    <t>Éves engedélyezett létszám előirányzat  köztisztviselő (fő)</t>
  </si>
  <si>
    <t>Éves engedélyezett létszám előirányzat  egyéb jogviszony (fő)</t>
  </si>
  <si>
    <t>Nyílvános könyvtári és közművelődési feladatok</t>
  </si>
  <si>
    <t>Közvetített szolgáltatás (B403)</t>
  </si>
  <si>
    <t>Egyéb működési bevétlek</t>
  </si>
  <si>
    <t>Műk.célú garancia és kezességvállalás megtérülése ÁH kívülről</t>
  </si>
  <si>
    <t>Lakhatással kapcsolatos ellátások</t>
  </si>
  <si>
    <t xml:space="preserve">Egyéb nem intézményi ellátások </t>
  </si>
  <si>
    <t>Informatikai eszközök mfelújítása</t>
  </si>
  <si>
    <t>Éves engedélyezett közalkalmazotti létszám előirányzat (fő)</t>
  </si>
  <si>
    <t>Műk.célú visszatérítendő támogatás ÁH kívülről</t>
  </si>
  <si>
    <t>Önkormányzat</t>
  </si>
  <si>
    <t>Kormányzati funkción ellátott önkormányzati feladatok</t>
  </si>
  <si>
    <t xml:space="preserve"> Önkormányzat felhalmozási bevételei</t>
  </si>
  <si>
    <t>Felh..célú garanc és kezess megtér ÁH kívül</t>
  </si>
  <si>
    <t xml:space="preserve">Felh. C visszatérítendő tám ÁH kívül </t>
  </si>
  <si>
    <t>Sport egyesület</t>
  </si>
  <si>
    <t>DAREH tagdíj</t>
  </si>
  <si>
    <t>Felsőoktatásban résztvevők támogatása</t>
  </si>
  <si>
    <t>Működés támogatása</t>
  </si>
  <si>
    <t>Támogatások elszámolásai</t>
  </si>
  <si>
    <t>Tagdíj</t>
  </si>
  <si>
    <t>Vagyoni tipusó adók(B34)</t>
  </si>
  <si>
    <t>Felhalmozási célú pénzeszk. Átad. Államházt. Kívülre</t>
  </si>
  <si>
    <t>Szennyvíz Társulati kölcsön   III.ütem</t>
  </si>
  <si>
    <t>Áru- és készletértékesítés</t>
  </si>
  <si>
    <t>5.2.</t>
  </si>
  <si>
    <t>Nyújtott szolgáltatások ellenértéke</t>
  </si>
  <si>
    <t>5.3.</t>
  </si>
  <si>
    <t>Közvetített szolgáltatás</t>
  </si>
  <si>
    <t>5.4.</t>
  </si>
  <si>
    <t>Tulajdonosi bevétlek</t>
  </si>
  <si>
    <t>5.5.</t>
  </si>
  <si>
    <t>Ellátási díjak</t>
  </si>
  <si>
    <t>5.6.</t>
  </si>
  <si>
    <t>Kiszámlázott ÁFA</t>
  </si>
  <si>
    <t>5.7.</t>
  </si>
  <si>
    <t>ÁFA visszatérülés</t>
  </si>
  <si>
    <t>5.9.</t>
  </si>
  <si>
    <t xml:space="preserve">Műk. C visszatérítendő tám ÁH kívül </t>
  </si>
  <si>
    <t>Felhalmozási bevétlek</t>
  </si>
  <si>
    <t>Egyéb tárgyi eszközök értékedítése</t>
  </si>
  <si>
    <t xml:space="preserve">Felhalmozási célú átvett pénzeszköz </t>
  </si>
  <si>
    <t>Előző év költségvetési maradványának igénybevétele</t>
  </si>
  <si>
    <t>Likvid hit pénzügy váll.</t>
  </si>
  <si>
    <t>Rövid lej.hitel, kölcsön</t>
  </si>
  <si>
    <t>Foglalkoztatottak személyi juttatásai</t>
  </si>
  <si>
    <t>Munkaadókat terhelő járulékok és szociális hozzájárulási adó</t>
  </si>
  <si>
    <t>Dologi  kiadások</t>
  </si>
  <si>
    <t>Caládi támogatások(Óvodáztatási, GYV tám.)</t>
  </si>
  <si>
    <t>Foglalkoztatással ,munkanélküliséggel kapcsolatos ellátások</t>
  </si>
  <si>
    <t>Finanszírozási kiadások</t>
  </si>
  <si>
    <t>Hitel kölcsön törlesztés ÁH kívülre</t>
  </si>
  <si>
    <t>4.1.1.</t>
  </si>
  <si>
    <t xml:space="preserve"> Hitelek törlesztése</t>
  </si>
  <si>
    <t>4.1.2.</t>
  </si>
  <si>
    <t>Likviditási hitelek törlesztése</t>
  </si>
  <si>
    <t>4.1.3.</t>
  </si>
  <si>
    <t>Rövid lejáratú hitelek törlesztése</t>
  </si>
  <si>
    <t>4.1.4.</t>
  </si>
  <si>
    <t>4.1.5.</t>
  </si>
  <si>
    <t xml:space="preserve">       Uniós fejlesztések megelőlegezés visszatérítése</t>
  </si>
  <si>
    <t>4.1.6.</t>
  </si>
  <si>
    <t>Államháztartáson belüli megelőlegezés</t>
  </si>
  <si>
    <t xml:space="preserve">I. Működési költségvetés kiadásai </t>
  </si>
  <si>
    <t>Felhalmozási célú támogatások ÁHbelül</t>
  </si>
  <si>
    <t>3.1.</t>
  </si>
  <si>
    <t>3.2.</t>
  </si>
  <si>
    <t>3.3.</t>
  </si>
  <si>
    <t>Egyéb felh.. átvett pénzeszk</t>
  </si>
  <si>
    <t>Finanszírozási bevétel</t>
  </si>
  <si>
    <t>Intézmény finanszírozás</t>
  </si>
  <si>
    <t>Polgármester,Önkormányzati képviselők</t>
  </si>
  <si>
    <t xml:space="preserve">Ívóvízminőség javítóprogram </t>
  </si>
  <si>
    <t xml:space="preserve">TÖOSZ </t>
  </si>
  <si>
    <t>Működési hozzájárulás</t>
  </si>
  <si>
    <t>Közvetett támogatások összesen:</t>
  </si>
  <si>
    <t>E/I előzetesen felszámított Áfa elszámolása</t>
  </si>
  <si>
    <t>E/II fizetendő felszámított Áfa elszámolása</t>
  </si>
  <si>
    <t>09</t>
  </si>
  <si>
    <t>Gépjármű adő (B354)</t>
  </si>
  <si>
    <t>Egyéb közhatalmi bevételek(B36)</t>
  </si>
  <si>
    <t>08 Felhalmozási  célú támogatások eredményszemléletű bevételei</t>
  </si>
  <si>
    <t xml:space="preserve">Közvetlen támogatások </t>
  </si>
  <si>
    <t>Forintban !</t>
  </si>
  <si>
    <t xml:space="preserve">Táncsics Mihály Művelődési Ház </t>
  </si>
  <si>
    <t>adatok  Ft-ban</t>
  </si>
  <si>
    <t>D)III Követelés jellegű sajátos elszámolások</t>
  </si>
  <si>
    <t>J) PASSZÍV IDŐBELI ELHATÁROLÁSOK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</si>
  <si>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</si>
  <si>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</si>
  <si>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</si>
  <si>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01/A űrlap</t>
  </si>
  <si>
    <t>K01 konsz besz.</t>
  </si>
  <si>
    <t>Bursa Hungarica augusztus 31</t>
  </si>
  <si>
    <t>Kistérség/  Társulási tagdíj</t>
  </si>
  <si>
    <t>Egyházak támogatása</t>
  </si>
  <si>
    <t>Működési tám,lebonyolítás díj</t>
  </si>
  <si>
    <t>Önkormányzati támogatás Kistérségi feladatellátáshoz</t>
  </si>
  <si>
    <t xml:space="preserve"> Forintban !</t>
  </si>
  <si>
    <t>Kamatbevételek,kártérítés</t>
  </si>
  <si>
    <t>Egyéb felhalmozási célú kiadások</t>
  </si>
  <si>
    <t>Tárgyi eszköz értékesítés</t>
  </si>
  <si>
    <t xml:space="preserve"> Felhalmozási célú átadott pénzeszköz</t>
  </si>
  <si>
    <t>Egyesületek, alapítványok, civíl szerevzetek támogatása</t>
  </si>
  <si>
    <t>Kárenyhítési hozzájárulás</t>
  </si>
  <si>
    <t>Müködési célú támogatások államháztartáson belülről (B1)</t>
  </si>
  <si>
    <t>1.1</t>
  </si>
  <si>
    <t>4.1</t>
  </si>
  <si>
    <t>4.2</t>
  </si>
  <si>
    <t>Egyéb működési célú támogatások bevételei államháztartáson belülről (B16)</t>
  </si>
  <si>
    <t>1.9</t>
  </si>
  <si>
    <t>1.10</t>
  </si>
  <si>
    <t>Biztosító által fizetett kártérítés</t>
  </si>
  <si>
    <t>Más egyéb pénzügyi műveletek beveételei (árfolyamnyereség)</t>
  </si>
  <si>
    <t>1.7</t>
  </si>
  <si>
    <t>ÁFA visszatérítése</t>
  </si>
  <si>
    <t>Családi támogatások(Óvodáztatási, GYV tám.)</t>
  </si>
  <si>
    <t>Egyéb önkormányzat rendeletében megállabított juttatás</t>
  </si>
  <si>
    <t>Köztemetés Szoc.tv. 48.§</t>
  </si>
  <si>
    <t>Települési támogatás Szoc. Tv. 45.§</t>
  </si>
  <si>
    <t>Egyéb áruhasználati és szolgáltatási adók (B355)</t>
  </si>
  <si>
    <t>5.8</t>
  </si>
  <si>
    <t>Más egyéb pénzügyi műveletek bevételei (árfolyamnyereség)</t>
  </si>
  <si>
    <t>5.10.</t>
  </si>
  <si>
    <t>Önkormányzatok Általános támogatása (B111)</t>
  </si>
  <si>
    <t>Köznevelési feladatok általános támogatása B112)</t>
  </si>
  <si>
    <t>Szociális és gyermekjóléti feladatok támogatása (113)</t>
  </si>
  <si>
    <t>Kulturális feladatok támogatása (B114)</t>
  </si>
  <si>
    <t>Egyéb működési támogatások (B16)</t>
  </si>
  <si>
    <t>Kiegészítő zámogatás (B115)</t>
  </si>
  <si>
    <t>Kiegészítő zámogatás (B116)</t>
  </si>
  <si>
    <t>Működési célú támogatások ÁH belül (B6)</t>
  </si>
  <si>
    <t>2.12</t>
  </si>
  <si>
    <t>Államháztartáson belüli megelőlegezés (K914)</t>
  </si>
  <si>
    <t xml:space="preserve"> Támogatás</t>
  </si>
  <si>
    <t>E/I/3  Adott előleghez kapcsolódó előzetesen felszámított nem levonható ÁFA</t>
  </si>
  <si>
    <t>Talajterhelési díj</t>
  </si>
  <si>
    <t>Részesedés összege 2018. január 1.</t>
  </si>
  <si>
    <t>Részesedés összege 2018. december  31.</t>
  </si>
  <si>
    <t>Alföldvíz Zrt.</t>
  </si>
  <si>
    <t>DAREH</t>
  </si>
  <si>
    <t>I/1Vagyonértékű jogok</t>
  </si>
  <si>
    <t>I/3 Immateriális javak</t>
  </si>
  <si>
    <t>09 Különféle egyéb eredményszemléletű bevételek</t>
  </si>
  <si>
    <r>
      <rPr>
        <b/>
        <sz val="9"/>
        <color rgb="FFFF0000"/>
        <rFont val="Times New Roman CE"/>
        <charset val="238"/>
      </rPr>
      <t>2019</t>
    </r>
    <r>
      <rPr>
        <b/>
        <sz val="9"/>
        <rFont val="Times New Roman CE"/>
        <family val="1"/>
        <charset val="238"/>
      </rPr>
      <t>. évi előirányzat</t>
    </r>
  </si>
  <si>
    <r>
      <rPr>
        <b/>
        <sz val="9"/>
        <color rgb="FFFF0000"/>
        <rFont val="Times New Roman CE"/>
        <charset val="238"/>
      </rPr>
      <t>2019</t>
    </r>
    <r>
      <rPr>
        <b/>
        <sz val="9"/>
        <rFont val="Times New Roman CE"/>
        <family val="1"/>
        <charset val="238"/>
      </rPr>
      <t>. évi módosított előirányzat</t>
    </r>
  </si>
  <si>
    <r>
      <rPr>
        <b/>
        <sz val="9"/>
        <color rgb="FFFF0000"/>
        <rFont val="Times New Roman CE"/>
        <charset val="238"/>
      </rPr>
      <t>2019</t>
    </r>
    <r>
      <rPr>
        <b/>
        <sz val="9"/>
        <rFont val="Times New Roman CE"/>
        <family val="1"/>
        <charset val="238"/>
      </rPr>
      <t>. évi teljesítés</t>
    </r>
  </si>
  <si>
    <r>
      <rPr>
        <b/>
        <sz val="9"/>
        <color rgb="FFFF0000"/>
        <rFont val="Times New Roman CE"/>
        <charset val="238"/>
      </rPr>
      <t>2019</t>
    </r>
    <r>
      <rPr>
        <b/>
        <sz val="9"/>
        <rFont val="Times New Roman CE"/>
        <family val="1"/>
        <charset val="238"/>
      </rPr>
      <t>. évi teljesítés %</t>
    </r>
  </si>
  <si>
    <r>
      <t xml:space="preserve">Napsugár Óvoda </t>
    </r>
    <r>
      <rPr>
        <b/>
        <sz val="9"/>
        <rFont val="Times New Roman CE"/>
        <charset val="238"/>
      </rPr>
      <t>2019</t>
    </r>
    <r>
      <rPr>
        <b/>
        <sz val="9"/>
        <rFont val="Times New Roman CE"/>
        <family val="1"/>
        <charset val="238"/>
      </rPr>
      <t>.évi költségvetésnek előirányzata és teljesítése</t>
    </r>
  </si>
  <si>
    <r>
      <t>2019</t>
    </r>
    <r>
      <rPr>
        <b/>
        <sz val="9"/>
        <rFont val="Times New Roman CE"/>
        <family val="1"/>
        <charset val="238"/>
      </rPr>
      <t>. évi előirányzat</t>
    </r>
  </si>
  <si>
    <r>
      <t>2019</t>
    </r>
    <r>
      <rPr>
        <b/>
        <sz val="9"/>
        <rFont val="Times New Roman CE"/>
        <family val="1"/>
        <charset val="238"/>
      </rPr>
      <t>. évi módosított előirányzat</t>
    </r>
  </si>
  <si>
    <r>
      <t>2019</t>
    </r>
    <r>
      <rPr>
        <b/>
        <sz val="9"/>
        <rFont val="Times New Roman CE"/>
        <family val="1"/>
        <charset val="238"/>
      </rPr>
      <t>. évi teljesítés</t>
    </r>
  </si>
  <si>
    <r>
      <t>2019</t>
    </r>
    <r>
      <rPr>
        <b/>
        <sz val="9"/>
        <rFont val="Times New Roman CE"/>
        <family val="1"/>
        <charset val="238"/>
      </rPr>
      <t>. évi teljesítés %</t>
    </r>
  </si>
  <si>
    <r>
      <t>I</t>
    </r>
    <r>
      <rPr>
        <b/>
        <sz val="9"/>
        <rFont val="Times New Roman CE"/>
        <charset val="238"/>
      </rPr>
      <t>.</t>
    </r>
  </si>
  <si>
    <r>
      <t xml:space="preserve">Táncsics Mihály Művelődési Ház  </t>
    </r>
    <r>
      <rPr>
        <b/>
        <sz val="9"/>
        <rFont val="Times New Roman CE"/>
        <charset val="238"/>
      </rPr>
      <t>2019.</t>
    </r>
    <r>
      <rPr>
        <b/>
        <sz val="9"/>
        <rFont val="Times New Roman CE"/>
        <family val="1"/>
        <charset val="238"/>
      </rPr>
      <t>évi költségvetésnek előirányzata és teljesítése</t>
    </r>
  </si>
  <si>
    <t>VI.</t>
  </si>
  <si>
    <r>
      <t>Polgármesteri Hivatal</t>
    </r>
    <r>
      <rPr>
        <b/>
        <sz val="9"/>
        <rFont val="Times New Roman CE"/>
        <charset val="238"/>
      </rPr>
      <t xml:space="preserve"> 2019</t>
    </r>
    <r>
      <rPr>
        <b/>
        <sz val="9"/>
        <rFont val="Times New Roman CE"/>
        <family val="1"/>
        <charset val="238"/>
      </rPr>
      <t>.évi költségvetésnek előirányzata és teljesítése</t>
    </r>
  </si>
  <si>
    <t>Egyéb bírságok bevételei ( B36-12) talajterhelés, bírság</t>
  </si>
  <si>
    <t>2019. évi előirányzat</t>
  </si>
  <si>
    <t>2019. évi módosított előirányzat</t>
  </si>
  <si>
    <t>2019. évi teljesítés</t>
  </si>
  <si>
    <t>2019. évi teljesítés %</t>
  </si>
  <si>
    <t>Felhalmozási célú önkormányzati tám. (B21)</t>
  </si>
  <si>
    <t>Egyéb felhalmozási célú tám. ÁH-n belülről (B25)</t>
  </si>
  <si>
    <t>Telepüési támogatás</t>
  </si>
  <si>
    <t xml:space="preserve">Támogatás 2019. évi teljesítése </t>
  </si>
  <si>
    <t>Támogatás 2019. évi teljesítés %-a</t>
  </si>
  <si>
    <t>Visszafizetési kötelezettség bér előleg</t>
  </si>
  <si>
    <t>2019 évi hozzájárulás</t>
  </si>
  <si>
    <t>kárenyhítési hozzájárulás</t>
  </si>
  <si>
    <t>visszafiz köt. bér előleg(közfogl.)</t>
  </si>
  <si>
    <t>Pénzkészlet alakulása 2019.</t>
  </si>
  <si>
    <t>11/C - Az önkormányzatok általános, köznevelési és szociális feladataihoz kapcsolódó támogatások elszámolása</t>
  </si>
  <si>
    <t>Költségvetési törvény szerint igényelt támogatás</t>
  </si>
  <si>
    <t>Támogatás évközi változása - Május 15.</t>
  </si>
  <si>
    <t>Támogatás évközi változása - Október 7.</t>
  </si>
  <si>
    <t>Évvégi eltérés (+,-) mutatószám szerinti támogatás (=6-(3+4+5))</t>
  </si>
  <si>
    <t>Többlettámogatás (ha a 7-6+9 &gt;0, akkor 7-6+9; egyébként 0)</t>
  </si>
  <si>
    <t>I.1. A települési  önkormányzatok működésének támogatása 09 01 01 01 00</t>
  </si>
  <si>
    <t>I.3. Határátkelőhelyek fenntartásának támogatása 09 01 01 03 00</t>
  </si>
  <si>
    <t>II. A települési önkormányzatok egyes köznevelési feladatainak támogatása 09 01 02 00 00</t>
  </si>
  <si>
    <t>III.3. Egyes szociális és gyermekjóléti feladatok támogatása - család és gyermekjóléti szolgálat/központ kivételével 09 01 03 03 02</t>
  </si>
  <si>
    <t>III.5.a Intézményi gyermekétkeztetés támogatása 09 01 03 05 01</t>
  </si>
  <si>
    <t>10</t>
  </si>
  <si>
    <t>III.5.b Rászoruló gyermekek szünidei étkeztetése 09 01 03 05 02</t>
  </si>
  <si>
    <t>12</t>
  </si>
  <si>
    <t>Összesen  (=1+…+11)</t>
  </si>
  <si>
    <t>E/I/2 Más előzetesen felszámított levonható Áfa elszámolása</t>
  </si>
  <si>
    <t>I) KINCSTÁRI SZLAVEZETÉSSEL KAPCS. ELSZ.</t>
  </si>
  <si>
    <t>Egyéb működési bevétlek (B411)</t>
  </si>
  <si>
    <t>Nyújtott szolgáltatások ellenértéke (B402)</t>
  </si>
  <si>
    <t>Egyéb működési célú átvett pénzeszköz (B65)</t>
  </si>
  <si>
    <t>Felhalmozási célú átvett pénzeszköz (B75)</t>
  </si>
  <si>
    <t>Belföldi finanszírozási bevételek (B811)</t>
  </si>
  <si>
    <t>Államháztartáson belüli megelőlegezés (B814)</t>
  </si>
  <si>
    <r>
      <t>2019.</t>
    </r>
    <r>
      <rPr>
        <b/>
        <sz val="9"/>
        <rFont val="Times New Roman CE"/>
        <family val="1"/>
        <charset val="238"/>
      </rPr>
      <t xml:space="preserve"> évi előirányzat</t>
    </r>
  </si>
  <si>
    <r>
      <t>2019.</t>
    </r>
    <r>
      <rPr>
        <b/>
        <sz val="9"/>
        <rFont val="Times New Roman CE"/>
        <family val="1"/>
        <charset val="238"/>
      </rPr>
      <t xml:space="preserve"> évi teljesítés</t>
    </r>
  </si>
  <si>
    <r>
      <t>2019.</t>
    </r>
    <r>
      <rPr>
        <b/>
        <sz val="9"/>
        <rFont val="Times New Roman CE"/>
        <family val="1"/>
        <charset val="238"/>
      </rPr>
      <t xml:space="preserve"> évi teljesítés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</si>
</sst>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#,##0\ _F_t"/>
    <numFmt numFmtId="166" formatCode="00"/>
    <numFmt numFmtId="167" formatCode="0.0000%"/>
  </numFmts>
  <fonts count="9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u/>
      <sz val="11"/>
      <color theme="1"/>
      <name val="Garamond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Garamond"/>
      <family val="1"/>
      <charset val="238"/>
    </font>
    <font>
      <b/>
      <sz val="7.5"/>
      <color theme="1"/>
      <name val="Garamond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Garamond"/>
      <family val="1"/>
      <charset val="238"/>
    </font>
    <font>
      <b/>
      <u/>
      <sz val="14"/>
      <color theme="1"/>
      <name val="Garamond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rgb="FFFF0000"/>
      <name val="Times New Roman CE"/>
      <charset val="238"/>
    </font>
    <font>
      <b/>
      <sz val="9"/>
      <name val="Times New Roman CE"/>
      <charset val="238"/>
    </font>
    <font>
      <b/>
      <sz val="8"/>
      <color rgb="FFFF000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12"/>
      <color rgb="FFFF0000"/>
      <name val="Garamond"/>
      <family val="1"/>
      <charset val="238"/>
    </font>
    <font>
      <b/>
      <sz val="12"/>
      <color rgb="FFFF0000"/>
      <name val="Garamond"/>
      <family val="1"/>
      <charset val="238"/>
    </font>
    <font>
      <b/>
      <sz val="9"/>
      <color rgb="FFFF0000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9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11"/>
      <name val="Calibri"/>
      <family val="2"/>
      <charset val="238"/>
      <scheme val="minor"/>
    </font>
    <font>
      <b/>
      <sz val="12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Garamond"/>
      <family val="1"/>
      <charset val="238"/>
    </font>
    <font>
      <b/>
      <sz val="8"/>
      <name val="Garamond"/>
      <family val="1"/>
      <charset val="238"/>
    </font>
    <font>
      <b/>
      <sz val="7"/>
      <name val="Garamond"/>
      <family val="1"/>
      <charset val="238"/>
    </font>
    <font>
      <sz val="8"/>
      <name val="Calibri"/>
      <family val="2"/>
      <charset val="238"/>
      <scheme val="minor"/>
    </font>
    <font>
      <i/>
      <sz val="10"/>
      <name val="Garamond"/>
      <family val="1"/>
      <charset val="238"/>
    </font>
    <font>
      <i/>
      <sz val="9"/>
      <name val="Garamond"/>
      <family val="1"/>
      <charset val="238"/>
    </font>
    <font>
      <b/>
      <i/>
      <sz val="10"/>
      <name val="Garamond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11" applyNumberFormat="0" applyAlignment="0" applyProtection="0"/>
    <xf numFmtId="0" fontId="7" fillId="16" borderId="12" applyNumberFormat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7" borderId="11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/>
    <xf numFmtId="0" fontId="18" fillId="4" borderId="17" applyNumberFormat="0" applyFont="0" applyAlignment="0" applyProtection="0"/>
    <xf numFmtId="0" fontId="19" fillId="15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18" fillId="0" borderId="0"/>
    <xf numFmtId="0" fontId="60" fillId="0" borderId="0"/>
  </cellStyleXfs>
  <cellXfs count="1053">
    <xf numFmtId="0" fontId="0" fillId="0" borderId="0" xfId="0"/>
    <xf numFmtId="0" fontId="24" fillId="0" borderId="0" xfId="45" applyFont="1" applyFill="1" applyAlignment="1">
      <alignment vertical="center" wrapText="1"/>
    </xf>
    <xf numFmtId="0" fontId="23" fillId="0" borderId="0" xfId="45" applyFont="1" applyFill="1" applyAlignment="1">
      <alignment vertical="center"/>
    </xf>
    <xf numFmtId="0" fontId="26" fillId="0" borderId="0" xfId="0" applyFont="1"/>
    <xf numFmtId="0" fontId="26" fillId="0" borderId="4" xfId="0" applyFont="1" applyBorder="1"/>
    <xf numFmtId="0" fontId="26" fillId="0" borderId="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44" xfId="0" applyFont="1" applyBorder="1"/>
    <xf numFmtId="0" fontId="30" fillId="0" borderId="44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1" fillId="0" borderId="44" xfId="0" applyFont="1" applyBorder="1" applyAlignment="1">
      <alignment horizontal="center" vertical="center" wrapText="1"/>
    </xf>
    <xf numFmtId="0" fontId="29" fillId="0" borderId="9" xfId="0" applyFont="1" applyBorder="1"/>
    <xf numFmtId="0" fontId="29" fillId="0" borderId="43" xfId="0" applyFont="1" applyBorder="1"/>
    <xf numFmtId="0" fontId="31" fillId="0" borderId="45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/>
    </xf>
    <xf numFmtId="0" fontId="32" fillId="0" borderId="0" xfId="0" applyFont="1" applyAlignment="1">
      <alignment horizontal="justify"/>
    </xf>
    <xf numFmtId="0" fontId="26" fillId="0" borderId="33" xfId="0" applyFont="1" applyBorder="1" applyAlignment="1">
      <alignment horizontal="justify" vertical="top" wrapText="1"/>
    </xf>
    <xf numFmtId="0" fontId="32" fillId="0" borderId="33" xfId="0" applyFont="1" applyBorder="1" applyAlignment="1">
      <alignment horizontal="justify" vertical="top" wrapText="1"/>
    </xf>
    <xf numFmtId="0" fontId="31" fillId="0" borderId="33" xfId="0" applyFont="1" applyBorder="1" applyAlignment="1">
      <alignment horizontal="justify" vertical="top" wrapText="1"/>
    </xf>
    <xf numFmtId="0" fontId="2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Border="1" applyAlignment="1">
      <alignment horizontal="justify" vertical="top" wrapText="1"/>
    </xf>
    <xf numFmtId="0" fontId="30" fillId="0" borderId="0" xfId="0" applyFont="1" applyBorder="1" applyAlignment="1">
      <alignment horizontal="justify" vertical="top" wrapText="1"/>
    </xf>
    <xf numFmtId="0" fontId="27" fillId="0" borderId="0" xfId="0" applyFont="1" applyBorder="1" applyAlignment="1">
      <alignment horizontal="right" wrapText="1"/>
    </xf>
    <xf numFmtId="0" fontId="0" fillId="0" borderId="0" xfId="0" applyFont="1"/>
    <xf numFmtId="0" fontId="2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0" fillId="0" borderId="46" xfId="0" applyFont="1" applyBorder="1"/>
    <xf numFmtId="0" fontId="38" fillId="0" borderId="55" xfId="0" applyFont="1" applyBorder="1" applyAlignment="1" applyProtection="1">
      <alignment horizontal="center" vertical="center" wrapText="1"/>
    </xf>
    <xf numFmtId="0" fontId="38" fillId="0" borderId="31" xfId="0" applyFont="1" applyBorder="1" applyAlignment="1" applyProtection="1">
      <alignment horizontal="center" vertical="center"/>
    </xf>
    <xf numFmtId="0" fontId="38" fillId="0" borderId="31" xfId="0" applyFont="1" applyBorder="1" applyAlignment="1" applyProtection="1">
      <alignment horizontal="center" vertical="center" wrapText="1"/>
    </xf>
    <xf numFmtId="0" fontId="38" fillId="0" borderId="30" xfId="0" applyFont="1" applyBorder="1" applyAlignment="1" applyProtection="1">
      <alignment horizontal="center" vertical="center" wrapText="1"/>
    </xf>
    <xf numFmtId="0" fontId="34" fillId="0" borderId="0" xfId="0" applyFont="1"/>
    <xf numFmtId="0" fontId="41" fillId="0" borderId="0" xfId="0" applyFont="1"/>
    <xf numFmtId="0" fontId="34" fillId="0" borderId="5" xfId="0" applyFont="1" applyBorder="1"/>
    <xf numFmtId="0" fontId="34" fillId="0" borderId="5" xfId="0" applyFont="1" applyBorder="1" applyAlignment="1">
      <alignment horizontal="center"/>
    </xf>
    <xf numFmtId="0" fontId="32" fillId="0" borderId="0" xfId="0" applyFont="1"/>
    <xf numFmtId="0" fontId="43" fillId="0" borderId="0" xfId="0" applyFont="1"/>
    <xf numFmtId="0" fontId="29" fillId="0" borderId="65" xfId="0" applyFont="1" applyBorder="1"/>
    <xf numFmtId="0" fontId="32" fillId="0" borderId="66" xfId="0" applyFont="1" applyBorder="1"/>
    <xf numFmtId="0" fontId="32" fillId="0" borderId="66" xfId="0" applyFont="1" applyBorder="1" applyAlignment="1">
      <alignment horizontal="center"/>
    </xf>
    <xf numFmtId="0" fontId="31" fillId="0" borderId="66" xfId="0" applyFont="1" applyBorder="1"/>
    <xf numFmtId="0" fontId="31" fillId="0" borderId="66" xfId="0" applyFont="1" applyBorder="1" applyAlignment="1">
      <alignment horizontal="center"/>
    </xf>
    <xf numFmtId="0" fontId="29" fillId="0" borderId="0" xfId="0" applyFont="1"/>
    <xf numFmtId="0" fontId="28" fillId="0" borderId="66" xfId="0" applyFont="1" applyBorder="1" applyAlignment="1">
      <alignment horizontal="center"/>
    </xf>
    <xf numFmtId="0" fontId="32" fillId="0" borderId="69" xfId="0" applyFont="1" applyBorder="1"/>
    <xf numFmtId="0" fontId="44" fillId="0" borderId="66" xfId="0" applyFont="1" applyBorder="1" applyAlignment="1">
      <alignment horizontal="center"/>
    </xf>
    <xf numFmtId="0" fontId="32" fillId="0" borderId="58" xfId="0" applyFont="1" applyBorder="1"/>
    <xf numFmtId="0" fontId="32" fillId="0" borderId="59" xfId="0" applyFont="1" applyBorder="1"/>
    <xf numFmtId="0" fontId="32" fillId="0" borderId="65" xfId="0" applyFont="1" applyBorder="1"/>
    <xf numFmtId="0" fontId="32" fillId="0" borderId="68" xfId="0" applyFont="1" applyBorder="1"/>
    <xf numFmtId="0" fontId="31" fillId="0" borderId="63" xfId="0" applyFont="1" applyBorder="1"/>
    <xf numFmtId="0" fontId="32" fillId="0" borderId="63" xfId="0" applyFont="1" applyBorder="1"/>
    <xf numFmtId="0" fontId="26" fillId="0" borderId="0" xfId="0" applyFont="1" applyAlignment="1">
      <alignment vertical="center"/>
    </xf>
    <xf numFmtId="0" fontId="0" fillId="0" borderId="0" xfId="0" applyAlignment="1">
      <alignment horizontal="right"/>
    </xf>
    <xf numFmtId="0" fontId="27" fillId="0" borderId="42" xfId="0" applyFont="1" applyBorder="1" applyAlignment="1">
      <alignment horizontal="center" vertical="top" wrapText="1"/>
    </xf>
    <xf numFmtId="0" fontId="31" fillId="0" borderId="4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6" fillId="0" borderId="55" xfId="1" applyFont="1" applyFill="1" applyBorder="1" applyAlignment="1" applyProtection="1">
      <alignment horizontal="center" vertical="center" wrapText="1"/>
    </xf>
    <xf numFmtId="0" fontId="46" fillId="0" borderId="31" xfId="1" applyFont="1" applyFill="1" applyBorder="1" applyAlignment="1" applyProtection="1">
      <alignment horizontal="center" vertical="center" wrapText="1"/>
    </xf>
    <xf numFmtId="0" fontId="47" fillId="0" borderId="25" xfId="1" applyFont="1" applyFill="1" applyBorder="1" applyAlignment="1" applyProtection="1">
      <alignment horizontal="center" vertical="center" wrapText="1"/>
    </xf>
    <xf numFmtId="0" fontId="47" fillId="0" borderId="5" xfId="1" applyFont="1" applyFill="1" applyBorder="1" applyAlignment="1" applyProtection="1">
      <alignment horizontal="center" vertical="center" wrapText="1"/>
    </xf>
    <xf numFmtId="0" fontId="47" fillId="0" borderId="7" xfId="1" applyFont="1" applyFill="1" applyBorder="1" applyAlignment="1" applyProtection="1">
      <alignment horizontal="center" vertical="center" wrapText="1"/>
    </xf>
    <xf numFmtId="0" fontId="48" fillId="0" borderId="0" xfId="1" applyFont="1" applyFill="1"/>
    <xf numFmtId="0" fontId="47" fillId="0" borderId="71" xfId="1" applyFont="1" applyFill="1" applyBorder="1" applyAlignment="1" applyProtection="1">
      <alignment horizontal="left" vertical="center" wrapText="1" indent="1"/>
    </xf>
    <xf numFmtId="0" fontId="47" fillId="0" borderId="35" xfId="1" applyFont="1" applyFill="1" applyBorder="1" applyAlignment="1" applyProtection="1">
      <alignment horizontal="left" vertical="center" wrapText="1" indent="1"/>
    </xf>
    <xf numFmtId="0" fontId="2" fillId="0" borderId="0" xfId="1" applyFont="1" applyFill="1"/>
    <xf numFmtId="0" fontId="47" fillId="0" borderId="25" xfId="1" applyFont="1" applyFill="1" applyBorder="1" applyAlignment="1" applyProtection="1">
      <alignment horizontal="left" vertical="center" wrapText="1" indent="1"/>
    </xf>
    <xf numFmtId="0" fontId="47" fillId="0" borderId="5" xfId="1" applyFont="1" applyFill="1" applyBorder="1" applyAlignment="1" applyProtection="1">
      <alignment horizontal="left" vertical="center" wrapText="1" indent="1"/>
    </xf>
    <xf numFmtId="0" fontId="48" fillId="0" borderId="27" xfId="1" applyFont="1" applyFill="1" applyBorder="1" applyAlignment="1" applyProtection="1">
      <alignment horizontal="left" vertical="center" wrapText="1" indent="1"/>
    </xf>
    <xf numFmtId="49" fontId="51" fillId="0" borderId="25" xfId="1" applyNumberFormat="1" applyFont="1" applyFill="1" applyBorder="1" applyAlignment="1" applyProtection="1">
      <alignment horizontal="left" vertical="center" wrapText="1" indent="1"/>
    </xf>
    <xf numFmtId="49" fontId="48" fillId="0" borderId="36" xfId="1" applyNumberFormat="1" applyFont="1" applyFill="1" applyBorder="1" applyAlignment="1" applyProtection="1">
      <alignment horizontal="left" vertical="center" wrapText="1" indent="1"/>
    </xf>
    <xf numFmtId="164" fontId="49" fillId="0" borderId="5" xfId="1" applyNumberFormat="1" applyFont="1" applyFill="1" applyBorder="1" applyAlignment="1" applyProtection="1">
      <alignment horizontal="right" vertical="center" wrapText="1"/>
    </xf>
    <xf numFmtId="49" fontId="48" fillId="0" borderId="28" xfId="1" applyNumberFormat="1" applyFont="1" applyFill="1" applyBorder="1" applyAlignment="1" applyProtection="1">
      <alignment horizontal="left" vertical="center" wrapText="1" indent="1"/>
    </xf>
    <xf numFmtId="0" fontId="52" fillId="0" borderId="5" xfId="1" applyFont="1" applyFill="1" applyBorder="1" applyAlignment="1" applyProtection="1">
      <alignment horizontal="left" vertical="center" wrapText="1" indent="1"/>
    </xf>
    <xf numFmtId="0" fontId="53" fillId="0" borderId="27" xfId="45" applyFont="1" applyFill="1" applyBorder="1" applyAlignment="1">
      <alignment horizontal="left" vertical="distributed" wrapText="1" indent="1"/>
    </xf>
    <xf numFmtId="0" fontId="54" fillId="0" borderId="10" xfId="1" applyFont="1" applyFill="1" applyBorder="1" applyAlignment="1" applyProtection="1">
      <alignment horizontal="left" vertical="center" wrapText="1" indent="1"/>
    </xf>
    <xf numFmtId="49" fontId="47" fillId="0" borderId="25" xfId="1" applyNumberFormat="1" applyFont="1" applyFill="1" applyBorder="1" applyAlignment="1" applyProtection="1">
      <alignment horizontal="left" vertical="center" wrapText="1" indent="1"/>
    </xf>
    <xf numFmtId="0" fontId="54" fillId="0" borderId="27" xfId="1" applyFont="1" applyFill="1" applyBorder="1" applyAlignment="1" applyProtection="1">
      <alignment horizontal="left" vertical="center" wrapText="1" indent="1"/>
    </xf>
    <xf numFmtId="0" fontId="47" fillId="0" borderId="72" xfId="1" applyFont="1" applyFill="1" applyBorder="1" applyAlignment="1" applyProtection="1">
      <alignment horizontal="left" vertical="center" wrapText="1" indent="1"/>
    </xf>
    <xf numFmtId="49" fontId="48" fillId="0" borderId="38" xfId="1" applyNumberFormat="1" applyFont="1" applyFill="1" applyBorder="1" applyAlignment="1" applyProtection="1">
      <alignment horizontal="left" vertical="center" wrapText="1" indent="1"/>
    </xf>
    <xf numFmtId="0" fontId="47" fillId="0" borderId="5" xfId="1" applyFont="1" applyFill="1" applyBorder="1" applyAlignment="1" applyProtection="1">
      <alignment vertical="center" wrapText="1"/>
    </xf>
    <xf numFmtId="164" fontId="49" fillId="0" borderId="5" xfId="1" applyNumberFormat="1" applyFont="1" applyFill="1" applyBorder="1" applyAlignment="1" applyProtection="1">
      <alignment vertical="center" wrapText="1"/>
    </xf>
    <xf numFmtId="0" fontId="56" fillId="0" borderId="27" xfId="1" applyFont="1" applyFill="1" applyBorder="1" applyAlignment="1" applyProtection="1">
      <alignment horizontal="left" vertical="center" wrapText="1" indent="2"/>
    </xf>
    <xf numFmtId="0" fontId="59" fillId="0" borderId="0" xfId="1" applyFont="1" applyFill="1"/>
    <xf numFmtId="0" fontId="47" fillId="0" borderId="73" xfId="1" applyFont="1" applyFill="1" applyBorder="1" applyAlignment="1" applyProtection="1">
      <alignment vertical="center" wrapText="1"/>
    </xf>
    <xf numFmtId="164" fontId="47" fillId="0" borderId="73" xfId="1" applyNumberFormat="1" applyFont="1" applyFill="1" applyBorder="1" applyAlignment="1" applyProtection="1">
      <alignment horizontal="right" vertical="center" wrapText="1"/>
    </xf>
    <xf numFmtId="0" fontId="49" fillId="0" borderId="0" xfId="45" applyFont="1" applyFill="1" applyAlignment="1">
      <alignment vertical="center"/>
    </xf>
    <xf numFmtId="0" fontId="46" fillId="0" borderId="38" xfId="45" applyFont="1" applyFill="1" applyBorder="1" applyAlignment="1" applyProtection="1">
      <alignment vertical="center"/>
    </xf>
    <xf numFmtId="0" fontId="46" fillId="0" borderId="24" xfId="45" applyFont="1" applyFill="1" applyBorder="1" applyAlignment="1" applyProtection="1">
      <alignment vertical="center"/>
    </xf>
    <xf numFmtId="0" fontId="46" fillId="0" borderId="35" xfId="45" applyFont="1" applyFill="1" applyBorder="1" applyAlignment="1" applyProtection="1">
      <alignment horizontal="center" vertical="center" wrapText="1"/>
    </xf>
    <xf numFmtId="0" fontId="18" fillId="0" borderId="0" xfId="45" applyFill="1" applyAlignment="1">
      <alignment vertical="center" wrapText="1"/>
    </xf>
    <xf numFmtId="0" fontId="47" fillId="0" borderId="25" xfId="45" applyFont="1" applyFill="1" applyBorder="1" applyAlignment="1" applyProtection="1">
      <alignment horizontal="center" vertical="center" wrapText="1"/>
    </xf>
    <xf numFmtId="0" fontId="47" fillId="0" borderId="5" xfId="45" applyFont="1" applyFill="1" applyBorder="1" applyAlignment="1" applyProtection="1">
      <alignment horizontal="center" vertical="center" wrapText="1"/>
    </xf>
    <xf numFmtId="0" fontId="47" fillId="0" borderId="7" xfId="45" applyFont="1" applyFill="1" applyBorder="1" applyAlignment="1" applyProtection="1">
      <alignment horizontal="center" vertical="center" wrapText="1"/>
    </xf>
    <xf numFmtId="0" fontId="49" fillId="0" borderId="0" xfId="45" applyFont="1" applyFill="1" applyAlignment="1">
      <alignment horizontal="center" vertical="center" wrapText="1"/>
    </xf>
    <xf numFmtId="0" fontId="47" fillId="0" borderId="55" xfId="45" applyFont="1" applyFill="1" applyBorder="1" applyAlignment="1" applyProtection="1">
      <alignment horizontal="center" vertical="center" wrapText="1"/>
    </xf>
    <xf numFmtId="0" fontId="47" fillId="0" borderId="31" xfId="1" applyFont="1" applyFill="1" applyBorder="1" applyAlignment="1" applyProtection="1">
      <alignment horizontal="left" vertical="center" wrapText="1" indent="1"/>
    </xf>
    <xf numFmtId="0" fontId="62" fillId="0" borderId="0" xfId="45" applyFont="1" applyFill="1" applyAlignment="1">
      <alignment vertical="center" wrapText="1"/>
    </xf>
    <xf numFmtId="49" fontId="48" fillId="0" borderId="27" xfId="1" applyNumberFormat="1" applyFont="1" applyFill="1" applyBorder="1" applyAlignment="1" applyProtection="1">
      <alignment horizontal="left" vertical="center" wrapText="1" indent="1"/>
    </xf>
    <xf numFmtId="164" fontId="2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63" fillId="0" borderId="0" xfId="45" applyFont="1" applyFill="1" applyAlignment="1">
      <alignment vertical="center" wrapText="1"/>
    </xf>
    <xf numFmtId="164" fontId="23" fillId="0" borderId="7" xfId="1" applyNumberFormat="1" applyFont="1" applyFill="1" applyBorder="1" applyAlignment="1" applyProtection="1">
      <alignment horizontal="right" vertical="center" wrapText="1"/>
    </xf>
    <xf numFmtId="164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49" fontId="48" fillId="0" borderId="10" xfId="1" applyNumberFormat="1" applyFont="1" applyFill="1" applyBorder="1" applyAlignment="1" applyProtection="1">
      <alignment horizontal="left" vertical="center" wrapText="1" indent="1"/>
    </xf>
    <xf numFmtId="0" fontId="47" fillId="0" borderId="21" xfId="1" applyFont="1" applyFill="1" applyBorder="1" applyAlignment="1" applyProtection="1">
      <alignment horizontal="left" vertical="center" wrapText="1" indent="1"/>
    </xf>
    <xf numFmtId="0" fontId="48" fillId="0" borderId="0" xfId="45" applyFont="1" applyFill="1" applyBorder="1" applyAlignment="1" applyProtection="1">
      <alignment horizontal="center" vertical="center" wrapText="1"/>
    </xf>
    <xf numFmtId="0" fontId="46" fillId="0" borderId="0" xfId="45" applyFont="1" applyFill="1" applyBorder="1" applyAlignment="1" applyProtection="1">
      <alignment horizontal="left" vertical="center" wrapText="1" indent="1"/>
    </xf>
    <xf numFmtId="164" fontId="47" fillId="0" borderId="0" xfId="45" applyNumberFormat="1" applyFont="1" applyFill="1" applyBorder="1" applyAlignment="1" applyProtection="1">
      <alignment vertical="center" wrapText="1"/>
    </xf>
    <xf numFmtId="0" fontId="48" fillId="0" borderId="0" xfId="45" applyFont="1" applyFill="1" applyAlignment="1" applyProtection="1">
      <alignment horizontal="left" vertical="center" wrapText="1"/>
    </xf>
    <xf numFmtId="0" fontId="48" fillId="0" borderId="0" xfId="45" applyFont="1" applyFill="1" applyAlignment="1" applyProtection="1">
      <alignment vertical="center" wrapText="1"/>
    </xf>
    <xf numFmtId="0" fontId="47" fillId="0" borderId="31" xfId="45" applyFont="1" applyFill="1" applyBorder="1" applyAlignment="1" applyProtection="1">
      <alignment horizontal="center" vertical="center" wrapText="1"/>
    </xf>
    <xf numFmtId="164" fontId="47" fillId="0" borderId="30" xfId="45" applyNumberFormat="1" applyFont="1" applyFill="1" applyBorder="1" applyAlignment="1" applyProtection="1">
      <alignment horizontal="center" vertical="center" wrapText="1"/>
    </xf>
    <xf numFmtId="164" fontId="2" fillId="0" borderId="29" xfId="1" applyNumberFormat="1" applyFont="1" applyFill="1" applyBorder="1" applyAlignment="1" applyProtection="1">
      <alignment vertical="center" wrapText="1"/>
      <protection locked="0"/>
    </xf>
    <xf numFmtId="164" fontId="23" fillId="0" borderId="7" xfId="1" applyNumberFormat="1" applyFont="1" applyFill="1" applyBorder="1" applyAlignment="1" applyProtection="1">
      <alignment vertical="center" wrapText="1"/>
    </xf>
    <xf numFmtId="49" fontId="48" fillId="0" borderId="33" xfId="1" applyNumberFormat="1" applyFont="1" applyFill="1" applyBorder="1" applyAlignment="1" applyProtection="1">
      <alignment horizontal="left" vertical="center" wrapText="1" indent="1"/>
    </xf>
    <xf numFmtId="164" fontId="2" fillId="0" borderId="77" xfId="1" applyNumberFormat="1" applyFont="1" applyFill="1" applyBorder="1" applyAlignment="1" applyProtection="1">
      <alignment vertical="center" wrapText="1"/>
      <protection locked="0"/>
    </xf>
    <xf numFmtId="0" fontId="56" fillId="0" borderId="10" xfId="1" applyFont="1" applyFill="1" applyBorder="1" applyAlignment="1" applyProtection="1">
      <alignment horizontal="left" vertical="center" wrapText="1" indent="2"/>
    </xf>
    <xf numFmtId="49" fontId="48" fillId="0" borderId="5" xfId="1" applyNumberFormat="1" applyFont="1" applyFill="1" applyBorder="1" applyAlignment="1" applyProtection="1">
      <alignment horizontal="left" vertical="center" wrapText="1" indent="1"/>
    </xf>
    <xf numFmtId="0" fontId="48" fillId="0" borderId="5" xfId="1" applyFont="1" applyFill="1" applyBorder="1" applyAlignment="1" applyProtection="1">
      <alignment horizontal="left" vertical="center" wrapText="1" indent="1"/>
    </xf>
    <xf numFmtId="164" fontId="2" fillId="0" borderId="7" xfId="1" applyNumberFormat="1" applyFont="1" applyFill="1" applyBorder="1" applyAlignment="1" applyProtection="1">
      <alignment vertical="center" wrapText="1"/>
      <protection locked="0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0" fontId="18" fillId="0" borderId="0" xfId="45" applyFill="1" applyAlignment="1">
      <alignment horizontal="left" vertical="center" wrapText="1"/>
    </xf>
    <xf numFmtId="164" fontId="23" fillId="0" borderId="31" xfId="1" applyNumberFormat="1" applyFont="1" applyFill="1" applyBorder="1" applyAlignment="1" applyProtection="1">
      <alignment horizontal="right" vertical="center" wrapText="1"/>
    </xf>
    <xf numFmtId="164" fontId="2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5" xfId="1" applyNumberFormat="1" applyFont="1" applyFill="1" applyBorder="1" applyAlignment="1" applyProtection="1">
      <alignment horizontal="right" vertical="center" wrapText="1"/>
    </xf>
    <xf numFmtId="164" fontId="2" fillId="0" borderId="27" xfId="1" applyNumberFormat="1" applyFont="1" applyFill="1" applyBorder="1" applyAlignment="1" applyProtection="1">
      <alignment horizontal="right" vertical="center" wrapText="1"/>
      <protection locked="0"/>
    </xf>
    <xf numFmtId="3" fontId="58" fillId="0" borderId="0" xfId="45" applyNumberFormat="1" applyFont="1" applyFill="1" applyAlignment="1">
      <alignment horizontal="center" vertical="center" wrapText="1"/>
    </xf>
    <xf numFmtId="3" fontId="58" fillId="0" borderId="0" xfId="45" applyNumberFormat="1" applyFont="1" applyFill="1" applyAlignment="1">
      <alignment vertical="center" wrapText="1"/>
    </xf>
    <xf numFmtId="3" fontId="18" fillId="0" borderId="0" xfId="45" applyNumberFormat="1" applyFill="1" applyAlignment="1">
      <alignment vertical="center" wrapText="1"/>
    </xf>
    <xf numFmtId="3" fontId="18" fillId="0" borderId="0" xfId="45" applyNumberFormat="1" applyFont="1" applyFill="1" applyAlignment="1">
      <alignment vertical="center" wrapText="1"/>
    </xf>
    <xf numFmtId="4" fontId="18" fillId="0" borderId="0" xfId="45" applyNumberFormat="1" applyFill="1" applyAlignment="1">
      <alignment vertical="center" wrapText="1"/>
    </xf>
    <xf numFmtId="164" fontId="47" fillId="0" borderId="31" xfId="45" applyNumberFormat="1" applyFont="1" applyFill="1" applyBorder="1" applyAlignment="1" applyProtection="1">
      <alignment horizontal="center" vertical="center" wrapText="1"/>
    </xf>
    <xf numFmtId="164" fontId="2" fillId="0" borderId="27" xfId="1" applyNumberFormat="1" applyFont="1" applyFill="1" applyBorder="1" applyAlignment="1" applyProtection="1">
      <alignment vertical="center" wrapText="1"/>
      <protection locked="0"/>
    </xf>
    <xf numFmtId="164" fontId="23" fillId="0" borderId="5" xfId="1" applyNumberFormat="1" applyFont="1" applyFill="1" applyBorder="1" applyAlignment="1" applyProtection="1">
      <alignment vertical="center" wrapText="1"/>
    </xf>
    <xf numFmtId="164" fontId="2" fillId="0" borderId="33" xfId="1" applyNumberFormat="1" applyFont="1" applyFill="1" applyBorder="1" applyAlignment="1" applyProtection="1">
      <alignment vertical="center" wrapText="1"/>
      <protection locked="0"/>
    </xf>
    <xf numFmtId="164" fontId="2" fillId="0" borderId="10" xfId="1" applyNumberFormat="1" applyFont="1" applyFill="1" applyBorder="1" applyAlignment="1" applyProtection="1">
      <alignment vertical="center" wrapText="1"/>
      <protection locked="0"/>
    </xf>
    <xf numFmtId="164" fontId="2" fillId="0" borderId="5" xfId="1" applyNumberFormat="1" applyFont="1" applyFill="1" applyBorder="1" applyAlignment="1" applyProtection="1">
      <alignment vertical="center" wrapText="1"/>
      <protection locked="0"/>
    </xf>
    <xf numFmtId="4" fontId="23" fillId="0" borderId="21" xfId="45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98" xfId="45" applyFont="1" applyFill="1" applyBorder="1" applyAlignment="1" applyProtection="1">
      <alignment vertical="center"/>
    </xf>
    <xf numFmtId="0" fontId="46" fillId="0" borderId="84" xfId="45" applyFont="1" applyFill="1" applyBorder="1" applyAlignment="1" applyProtection="1">
      <alignment vertical="center"/>
    </xf>
    <xf numFmtId="0" fontId="48" fillId="0" borderId="82" xfId="1" applyFont="1" applyFill="1" applyBorder="1" applyAlignment="1" applyProtection="1">
      <alignment horizontal="left" vertical="center" wrapText="1" indent="1"/>
    </xf>
    <xf numFmtId="164" fontId="2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2" xfId="1" applyNumberFormat="1" applyFont="1" applyFill="1" applyBorder="1" applyAlignment="1" applyProtection="1">
      <alignment horizontal="right" vertical="center" wrapText="1"/>
    </xf>
    <xf numFmtId="0" fontId="48" fillId="0" borderId="84" xfId="1" applyFont="1" applyFill="1" applyBorder="1" applyAlignment="1" applyProtection="1">
      <alignment horizontal="left" vertical="center" wrapText="1" indent="1"/>
    </xf>
    <xf numFmtId="164" fontId="2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7" xfId="1" applyNumberFormat="1" applyFont="1" applyFill="1" applyBorder="1" applyAlignment="1" applyProtection="1">
      <alignment horizontal="right" vertical="center" wrapText="1"/>
      <protection locked="0"/>
    </xf>
    <xf numFmtId="49" fontId="48" fillId="0" borderId="82" xfId="1" applyNumberFormat="1" applyFont="1" applyFill="1" applyBorder="1" applyAlignment="1" applyProtection="1">
      <alignment horizontal="left" vertical="center" wrapText="1" indent="1"/>
    </xf>
    <xf numFmtId="0" fontId="53" fillId="0" borderId="82" xfId="45" applyFont="1" applyFill="1" applyBorder="1" applyAlignment="1">
      <alignment horizontal="left" vertical="distributed" wrapText="1" indent="1"/>
    </xf>
    <xf numFmtId="164" fontId="61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2" xfId="1" applyNumberFormat="1" applyFont="1" applyFill="1" applyBorder="1" applyAlignment="1" applyProtection="1">
      <alignment vertical="center" wrapText="1"/>
      <protection locked="0"/>
    </xf>
    <xf numFmtId="164" fontId="23" fillId="0" borderId="82" xfId="1" applyNumberFormat="1" applyFont="1" applyFill="1" applyBorder="1" applyAlignment="1" applyProtection="1">
      <alignment vertical="center" wrapText="1"/>
    </xf>
    <xf numFmtId="164" fontId="23" fillId="0" borderId="90" xfId="1" applyNumberFormat="1" applyFont="1" applyFill="1" applyBorder="1" applyAlignment="1" applyProtection="1">
      <alignment vertical="center" wrapText="1"/>
    </xf>
    <xf numFmtId="0" fontId="56" fillId="0" borderId="82" xfId="1" applyFont="1" applyFill="1" applyBorder="1" applyAlignment="1" applyProtection="1">
      <alignment horizontal="left" vertical="center" wrapText="1" indent="2"/>
    </xf>
    <xf numFmtId="164" fontId="2" fillId="0" borderId="82" xfId="1" applyNumberFormat="1" applyFont="1" applyFill="1" applyBorder="1" applyAlignment="1" applyProtection="1">
      <alignment vertical="center" wrapText="1"/>
    </xf>
    <xf numFmtId="164" fontId="2" fillId="0" borderId="90" xfId="1" applyNumberFormat="1" applyFont="1" applyFill="1" applyBorder="1" applyAlignment="1" applyProtection="1">
      <alignment vertical="center" wrapText="1"/>
    </xf>
    <xf numFmtId="164" fontId="2" fillId="0" borderId="90" xfId="1" applyNumberFormat="1" applyFont="1" applyFill="1" applyBorder="1" applyAlignment="1" applyProtection="1">
      <alignment vertical="center" wrapText="1"/>
      <protection locked="0"/>
    </xf>
    <xf numFmtId="0" fontId="56" fillId="0" borderId="82" xfId="1" applyFont="1" applyFill="1" applyBorder="1" applyAlignment="1" applyProtection="1">
      <alignment horizontal="left" indent="2"/>
    </xf>
    <xf numFmtId="49" fontId="48" fillId="0" borderId="84" xfId="1" applyNumberFormat="1" applyFont="1" applyFill="1" applyBorder="1" applyAlignment="1" applyProtection="1">
      <alignment horizontal="left" vertical="center" wrapText="1" indent="1"/>
    </xf>
    <xf numFmtId="0" fontId="56" fillId="0" borderId="84" xfId="1" applyFont="1" applyFill="1" applyBorder="1" applyAlignment="1" applyProtection="1">
      <alignment horizontal="left" vertical="center" wrapText="1" indent="2"/>
    </xf>
    <xf numFmtId="164" fontId="2" fillId="0" borderId="84" xfId="1" applyNumberFormat="1" applyFont="1" applyFill="1" applyBorder="1" applyAlignment="1" applyProtection="1">
      <alignment vertical="center" wrapText="1"/>
      <protection locked="0"/>
    </xf>
    <xf numFmtId="164" fontId="2" fillId="0" borderId="97" xfId="1" applyNumberFormat="1" applyFont="1" applyFill="1" applyBorder="1" applyAlignment="1" applyProtection="1">
      <alignment vertical="center" wrapText="1"/>
      <protection locked="0"/>
    </xf>
    <xf numFmtId="49" fontId="48" fillId="0" borderId="83" xfId="1" applyNumberFormat="1" applyFont="1" applyFill="1" applyBorder="1" applyAlignment="1" applyProtection="1">
      <alignment horizontal="left" vertical="center" wrapText="1" indent="1"/>
    </xf>
    <xf numFmtId="164" fontId="2" fillId="0" borderId="83" xfId="1" applyNumberFormat="1" applyFont="1" applyFill="1" applyBorder="1" applyAlignment="1" applyProtection="1">
      <alignment vertical="center" wrapText="1"/>
      <protection locked="0"/>
    </xf>
    <xf numFmtId="0" fontId="56" fillId="0" borderId="84" xfId="1" applyFont="1" applyFill="1" applyBorder="1" applyAlignment="1" applyProtection="1">
      <alignment horizontal="left" indent="2"/>
    </xf>
    <xf numFmtId="164" fontId="24" fillId="0" borderId="82" xfId="1" applyNumberFormat="1" applyFont="1" applyFill="1" applyBorder="1" applyAlignment="1" applyProtection="1">
      <alignment horizontal="right" vertical="center" wrapText="1"/>
    </xf>
    <xf numFmtId="164" fontId="2" fillId="0" borderId="83" xfId="1" applyNumberFormat="1" applyFont="1" applyFill="1" applyBorder="1" applyAlignment="1" applyProtection="1">
      <alignment horizontal="right" vertical="center" wrapText="1"/>
      <protection locked="0"/>
    </xf>
    <xf numFmtId="49" fontId="48" fillId="0" borderId="89" xfId="1" applyNumberFormat="1" applyFont="1" applyFill="1" applyBorder="1" applyAlignment="1" applyProtection="1">
      <alignment horizontal="left" vertical="center" wrapText="1" indent="1"/>
    </xf>
    <xf numFmtId="49" fontId="48" fillId="0" borderId="98" xfId="1" applyNumberFormat="1" applyFont="1" applyFill="1" applyBorder="1" applyAlignment="1" applyProtection="1">
      <alignment horizontal="left" vertical="center" wrapText="1" indent="1"/>
    </xf>
    <xf numFmtId="49" fontId="48" fillId="0" borderId="87" xfId="1" applyNumberFormat="1" applyFont="1" applyFill="1" applyBorder="1" applyAlignment="1" applyProtection="1">
      <alignment horizontal="left" vertical="center" wrapText="1" indent="1"/>
    </xf>
    <xf numFmtId="164" fontId="50" fillId="0" borderId="82" xfId="1" applyNumberFormat="1" applyFont="1" applyFill="1" applyBorder="1" applyAlignment="1" applyProtection="1">
      <alignment vertical="center" wrapText="1"/>
      <protection locked="0"/>
    </xf>
    <xf numFmtId="164" fontId="50" fillId="0" borderId="82" xfId="1" applyNumberFormat="1" applyFont="1" applyFill="1" applyBorder="1" applyAlignment="1" applyProtection="1">
      <alignment vertical="center" wrapText="1"/>
    </xf>
    <xf numFmtId="4" fontId="23" fillId="0" borderId="34" xfId="1" applyNumberFormat="1" applyFont="1" applyFill="1" applyBorder="1" applyAlignment="1" applyProtection="1">
      <alignment horizontal="right" vertical="center" wrapText="1"/>
    </xf>
    <xf numFmtId="4" fontId="23" fillId="0" borderId="29" xfId="1" applyNumberFormat="1" applyFont="1" applyFill="1" applyBorder="1" applyAlignment="1" applyProtection="1">
      <alignment horizontal="right" vertical="center" wrapText="1"/>
    </xf>
    <xf numFmtId="4" fontId="23" fillId="0" borderId="90" xfId="1" applyNumberFormat="1" applyFont="1" applyFill="1" applyBorder="1" applyAlignment="1" applyProtection="1">
      <alignment horizontal="right" vertical="center" wrapText="1"/>
    </xf>
    <xf numFmtId="4" fontId="23" fillId="0" borderId="97" xfId="1" applyNumberFormat="1" applyFont="1" applyFill="1" applyBorder="1" applyAlignment="1" applyProtection="1">
      <alignment horizontal="right" vertical="center" wrapText="1"/>
    </xf>
    <xf numFmtId="4" fontId="23" fillId="0" borderId="7" xfId="1" applyNumberFormat="1" applyFont="1" applyFill="1" applyBorder="1" applyAlignment="1" applyProtection="1">
      <alignment horizontal="right" vertical="center" wrapText="1"/>
    </xf>
    <xf numFmtId="4" fontId="23" fillId="0" borderId="20" xfId="1" applyNumberFormat="1" applyFont="1" applyFill="1" applyBorder="1" applyAlignment="1" applyProtection="1">
      <alignment horizontal="right" vertical="center" wrapText="1"/>
    </xf>
    <xf numFmtId="4" fontId="23" fillId="0" borderId="93" xfId="1" applyNumberFormat="1" applyFont="1" applyFill="1" applyBorder="1" applyAlignment="1" applyProtection="1">
      <alignment horizontal="right" vertical="center" wrapText="1"/>
    </xf>
    <xf numFmtId="0" fontId="38" fillId="0" borderId="0" xfId="0" applyFont="1" applyFill="1" applyBorder="1" applyAlignment="1" applyProtection="1">
      <alignment horizontal="center" vertical="center" wrapText="1"/>
    </xf>
    <xf numFmtId="3" fontId="0" fillId="0" borderId="0" xfId="0" applyNumberFormat="1"/>
    <xf numFmtId="3" fontId="26" fillId="0" borderId="0" xfId="0" applyNumberFormat="1" applyFont="1"/>
    <xf numFmtId="0" fontId="32" fillId="0" borderId="94" xfId="0" applyFont="1" applyBorder="1"/>
    <xf numFmtId="0" fontId="32" fillId="0" borderId="95" xfId="0" applyFont="1" applyBorder="1"/>
    <xf numFmtId="0" fontId="32" fillId="0" borderId="95" xfId="0" applyFont="1" applyBorder="1" applyAlignment="1">
      <alignment horizontal="center"/>
    </xf>
    <xf numFmtId="0" fontId="32" fillId="0" borderId="96" xfId="0" applyFont="1" applyBorder="1" applyAlignment="1">
      <alignment horizontal="center"/>
    </xf>
    <xf numFmtId="0" fontId="27" fillId="0" borderId="59" xfId="0" applyFont="1" applyBorder="1" applyAlignment="1">
      <alignment horizontal="center" vertical="center"/>
    </xf>
    <xf numFmtId="0" fontId="46" fillId="0" borderId="25" xfId="45" applyFont="1" applyFill="1" applyBorder="1" applyAlignment="1" applyProtection="1">
      <alignment vertical="center"/>
    </xf>
    <xf numFmtId="0" fontId="46" fillId="0" borderId="5" xfId="45" applyFont="1" applyFill="1" applyBorder="1" applyAlignment="1" applyProtection="1">
      <alignment vertical="center"/>
    </xf>
    <xf numFmtId="0" fontId="48" fillId="0" borderId="83" xfId="1" applyFont="1" applyFill="1" applyBorder="1" applyAlignment="1" applyProtection="1">
      <alignment horizontal="left" vertical="center" wrapText="1" indent="1"/>
    </xf>
    <xf numFmtId="0" fontId="53" fillId="0" borderId="27" xfId="0" applyFont="1" applyFill="1" applyBorder="1" applyAlignment="1">
      <alignment horizontal="left" vertical="distributed" wrapText="1" indent="1"/>
    </xf>
    <xf numFmtId="0" fontId="53" fillId="0" borderId="82" xfId="0" applyFont="1" applyFill="1" applyBorder="1" applyAlignment="1">
      <alignment horizontal="left" vertical="distributed" wrapText="1" indent="1"/>
    </xf>
    <xf numFmtId="0" fontId="55" fillId="0" borderId="82" xfId="0" applyFont="1" applyFill="1" applyBorder="1" applyAlignment="1">
      <alignment horizontal="left" vertical="distributed" wrapText="1" indent="3"/>
    </xf>
    <xf numFmtId="0" fontId="56" fillId="0" borderId="27" xfId="1" applyFont="1" applyFill="1" applyBorder="1" applyAlignment="1" applyProtection="1">
      <alignment vertical="center" wrapText="1"/>
    </xf>
    <xf numFmtId="0" fontId="47" fillId="0" borderId="35" xfId="1" applyFont="1" applyFill="1" applyBorder="1" applyAlignment="1" applyProtection="1">
      <alignment vertical="center" wrapText="1"/>
    </xf>
    <xf numFmtId="4" fontId="23" fillId="0" borderId="74" xfId="1" applyNumberFormat="1" applyFont="1" applyFill="1" applyBorder="1" applyAlignment="1" applyProtection="1">
      <alignment horizontal="right" vertical="center" wrapText="1"/>
    </xf>
    <xf numFmtId="0" fontId="46" fillId="0" borderId="5" xfId="1" applyFont="1" applyFill="1" applyBorder="1" applyAlignment="1" applyProtection="1">
      <alignment vertical="center" wrapText="1"/>
    </xf>
    <xf numFmtId="4" fontId="23" fillId="0" borderId="113" xfId="1" applyNumberFormat="1" applyFont="1" applyFill="1" applyBorder="1" applyAlignment="1" applyProtection="1">
      <alignment horizontal="right" vertical="center" wrapText="1"/>
    </xf>
    <xf numFmtId="164" fontId="50" fillId="0" borderId="10" xfId="1" applyNumberFormat="1" applyFont="1" applyFill="1" applyBorder="1" applyAlignment="1" applyProtection="1">
      <alignment vertical="center" wrapText="1"/>
      <protection locked="0"/>
    </xf>
    <xf numFmtId="4" fontId="23" fillId="0" borderId="88" xfId="1" applyNumberFormat="1" applyFont="1" applyFill="1" applyBorder="1" applyAlignment="1" applyProtection="1">
      <alignment horizontal="right" vertical="center" wrapText="1"/>
    </xf>
    <xf numFmtId="0" fontId="59" fillId="0" borderId="21" xfId="1" applyFont="1" applyFill="1" applyBorder="1"/>
    <xf numFmtId="0" fontId="47" fillId="0" borderId="56" xfId="1" applyFont="1" applyFill="1" applyBorder="1" applyAlignment="1" applyProtection="1">
      <alignment horizontal="left" vertical="center" wrapText="1" indent="1"/>
    </xf>
    <xf numFmtId="4" fontId="23" fillId="0" borderId="26" xfId="1" applyNumberFormat="1" applyFont="1" applyFill="1" applyBorder="1" applyAlignment="1" applyProtection="1">
      <alignment horizontal="right" vertical="center" wrapText="1"/>
    </xf>
    <xf numFmtId="49" fontId="48" fillId="0" borderId="25" xfId="1" applyNumberFormat="1" applyFont="1" applyFill="1" applyBorder="1" applyAlignment="1" applyProtection="1">
      <alignment horizontal="left" vertical="center" wrapText="1" indent="1"/>
    </xf>
    <xf numFmtId="0" fontId="47" fillId="0" borderId="36" xfId="0" applyFont="1" applyFill="1" applyBorder="1" applyAlignment="1" applyProtection="1">
      <alignment horizontal="center" vertical="center" wrapText="1"/>
    </xf>
    <xf numFmtId="0" fontId="47" fillId="0" borderId="89" xfId="0" applyFont="1" applyFill="1" applyBorder="1" applyAlignment="1" applyProtection="1">
      <alignment horizontal="center" vertical="center" wrapText="1"/>
    </xf>
    <xf numFmtId="0" fontId="47" fillId="0" borderId="38" xfId="0" applyFont="1" applyFill="1" applyBorder="1" applyAlignment="1" applyProtection="1">
      <alignment horizontal="center" vertical="center" wrapText="1"/>
    </xf>
    <xf numFmtId="0" fontId="47" fillId="0" borderId="87" xfId="0" applyFont="1" applyFill="1" applyBorder="1" applyAlignment="1" applyProtection="1">
      <alignment horizontal="center" vertical="center" wrapText="1"/>
    </xf>
    <xf numFmtId="0" fontId="47" fillId="0" borderId="98" xfId="0" applyFont="1" applyFill="1" applyBorder="1" applyAlignment="1" applyProtection="1">
      <alignment horizontal="center" vertical="center" wrapText="1"/>
    </xf>
    <xf numFmtId="0" fontId="47" fillId="0" borderId="25" xfId="0" applyFont="1" applyFill="1" applyBorder="1" applyAlignment="1" applyProtection="1">
      <alignment horizontal="center" vertical="center" wrapText="1"/>
    </xf>
    <xf numFmtId="0" fontId="51" fillId="0" borderId="25" xfId="0" applyFont="1" applyFill="1" applyBorder="1" applyAlignment="1" applyProtection="1">
      <alignment horizontal="center" vertical="center" wrapText="1"/>
    </xf>
    <xf numFmtId="0" fontId="52" fillId="0" borderId="25" xfId="0" applyFont="1" applyFill="1" applyBorder="1" applyAlignment="1" applyProtection="1">
      <alignment horizontal="center" vertical="center" wrapText="1"/>
    </xf>
    <xf numFmtId="0" fontId="52" fillId="0" borderId="32" xfId="0" applyFont="1" applyFill="1" applyBorder="1" applyAlignment="1" applyProtection="1">
      <alignment horizontal="center" vertical="center" wrapText="1"/>
    </xf>
    <xf numFmtId="0" fontId="47" fillId="0" borderId="30" xfId="45" applyFont="1" applyFill="1" applyBorder="1" applyAlignment="1" applyProtection="1">
      <alignment horizontal="center" vertical="center" wrapText="1"/>
    </xf>
    <xf numFmtId="164" fontId="23" fillId="0" borderId="34" xfId="1" applyNumberFormat="1" applyFont="1" applyFill="1" applyBorder="1" applyAlignment="1" applyProtection="1">
      <alignment vertical="center" wrapText="1"/>
    </xf>
    <xf numFmtId="0" fontId="51" fillId="0" borderId="36" xfId="0" applyFont="1" applyFill="1" applyBorder="1" applyAlignment="1" applyProtection="1">
      <alignment horizontal="center" vertical="center" wrapText="1"/>
    </xf>
    <xf numFmtId="0" fontId="51" fillId="0" borderId="89" xfId="0" applyFont="1" applyFill="1" applyBorder="1" applyAlignment="1" applyProtection="1">
      <alignment horizontal="center" vertical="center" wrapText="1"/>
    </xf>
    <xf numFmtId="0" fontId="51" fillId="0" borderId="98" xfId="0" applyFont="1" applyFill="1" applyBorder="1" applyAlignment="1" applyProtection="1">
      <alignment horizontal="center" vertical="center" wrapText="1"/>
    </xf>
    <xf numFmtId="0" fontId="51" fillId="0" borderId="87" xfId="0" applyFont="1" applyFill="1" applyBorder="1" applyAlignment="1" applyProtection="1">
      <alignment horizontal="center" vertical="center" wrapText="1"/>
    </xf>
    <xf numFmtId="0" fontId="51" fillId="0" borderId="28" xfId="0" applyFont="1" applyFill="1" applyBorder="1" applyAlignment="1" applyProtection="1">
      <alignment horizontal="center" vertical="center" wrapText="1"/>
    </xf>
    <xf numFmtId="0" fontId="51" fillId="0" borderId="32" xfId="0" applyFont="1" applyFill="1" applyBorder="1" applyAlignment="1" applyProtection="1">
      <alignment horizontal="center" vertical="center" wrapText="1"/>
    </xf>
    <xf numFmtId="0" fontId="47" fillId="0" borderId="55" xfId="0" applyFont="1" applyFill="1" applyBorder="1" applyAlignment="1" applyProtection="1">
      <alignment horizontal="center" vertical="center" wrapText="1"/>
    </xf>
    <xf numFmtId="0" fontId="53" fillId="0" borderId="83" xfId="0" applyFont="1" applyFill="1" applyBorder="1" applyAlignment="1">
      <alignment horizontal="left" vertical="distributed" wrapText="1" indent="1"/>
    </xf>
    <xf numFmtId="49" fontId="48" fillId="0" borderId="24" xfId="1" applyNumberFormat="1" applyFont="1" applyFill="1" applyBorder="1" applyAlignment="1" applyProtection="1">
      <alignment horizontal="left" vertical="center" wrapText="1" indent="1"/>
    </xf>
    <xf numFmtId="16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0" applyFont="1" applyFill="1" applyBorder="1" applyAlignment="1">
      <alignment horizontal="left" vertical="distributed" wrapText="1" indent="1"/>
    </xf>
    <xf numFmtId="164" fontId="23" fillId="0" borderId="82" xfId="1" applyNumberFormat="1" applyFont="1" applyFill="1" applyBorder="1" applyAlignment="1" applyProtection="1">
      <alignment horizontal="right" vertical="center" wrapText="1"/>
    </xf>
    <xf numFmtId="164" fontId="23" fillId="0" borderId="90" xfId="1" applyNumberFormat="1" applyFont="1" applyFill="1" applyBorder="1" applyAlignment="1" applyProtection="1">
      <alignment horizontal="right" vertical="center" wrapText="1"/>
    </xf>
    <xf numFmtId="0" fontId="53" fillId="0" borderId="84" xfId="0" applyFont="1" applyFill="1" applyBorder="1" applyAlignment="1">
      <alignment horizontal="left" vertical="distributed" wrapText="1" indent="1"/>
    </xf>
    <xf numFmtId="164" fontId="61" fillId="0" borderId="84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32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 wrapText="1"/>
    </xf>
    <xf numFmtId="0" fontId="23" fillId="0" borderId="21" xfId="0" applyFont="1" applyFill="1" applyBorder="1" applyAlignment="1" applyProtection="1">
      <alignment vertical="center" wrapText="1"/>
    </xf>
    <xf numFmtId="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5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vertical="center" wrapText="1"/>
    </xf>
    <xf numFmtId="0" fontId="23" fillId="0" borderId="31" xfId="0" applyFont="1" applyFill="1" applyBorder="1" applyAlignment="1" applyProtection="1">
      <alignment vertical="center" wrapText="1"/>
    </xf>
    <xf numFmtId="4" fontId="2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31" xfId="0" applyFont="1" applyFill="1" applyBorder="1" applyAlignment="1" applyProtection="1">
      <alignment horizontal="center" vertical="center" wrapText="1"/>
    </xf>
    <xf numFmtId="0" fontId="46" fillId="0" borderId="31" xfId="0" applyFont="1" applyFill="1" applyBorder="1" applyAlignment="1" applyProtection="1">
      <alignment horizontal="center" vertical="center" wrapText="1"/>
    </xf>
    <xf numFmtId="164" fontId="46" fillId="0" borderId="7" xfId="45" applyNumberFormat="1" applyFont="1" applyFill="1" applyBorder="1" applyAlignment="1" applyProtection="1">
      <alignment horizontal="center" vertical="center" wrapText="1"/>
    </xf>
    <xf numFmtId="164" fontId="47" fillId="0" borderId="31" xfId="0" applyNumberFormat="1" applyFont="1" applyFill="1" applyBorder="1" applyAlignment="1" applyProtection="1">
      <alignment horizontal="center" vertical="center" wrapText="1"/>
    </xf>
    <xf numFmtId="164" fontId="47" fillId="0" borderId="30" xfId="45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</xf>
    <xf numFmtId="0" fontId="51" fillId="0" borderId="71" xfId="0" applyFont="1" applyFill="1" applyBorder="1" applyAlignment="1" applyProtection="1">
      <alignment horizontal="center" vertical="center" wrapText="1"/>
    </xf>
    <xf numFmtId="0" fontId="51" fillId="0" borderId="118" xfId="0" applyFont="1" applyFill="1" applyBorder="1" applyAlignment="1" applyProtection="1">
      <alignment horizontal="center" vertical="center" wrapText="1"/>
    </xf>
    <xf numFmtId="0" fontId="46" fillId="0" borderId="57" xfId="1" applyFont="1" applyFill="1" applyBorder="1" applyAlignment="1" applyProtection="1">
      <alignment vertical="center" wrapText="1"/>
    </xf>
    <xf numFmtId="0" fontId="51" fillId="0" borderId="122" xfId="0" applyFont="1" applyFill="1" applyBorder="1" applyAlignment="1" applyProtection="1">
      <alignment horizontal="center" vertical="center" wrapText="1"/>
    </xf>
    <xf numFmtId="164" fontId="50" fillId="0" borderId="10" xfId="1" applyNumberFormat="1" applyFont="1" applyFill="1" applyBorder="1" applyAlignment="1" applyProtection="1">
      <alignment vertical="center" wrapText="1"/>
    </xf>
    <xf numFmtId="4" fontId="23" fillId="0" borderId="123" xfId="1" applyNumberFormat="1" applyFont="1" applyFill="1" applyBorder="1" applyAlignment="1" applyProtection="1">
      <alignment horizontal="right" vertical="center" wrapText="1"/>
    </xf>
    <xf numFmtId="0" fontId="51" fillId="0" borderId="124" xfId="0" applyFont="1" applyFill="1" applyBorder="1" applyAlignment="1" applyProtection="1">
      <alignment horizontal="center" vertical="center" wrapText="1"/>
    </xf>
    <xf numFmtId="4" fontId="23" fillId="0" borderId="125" xfId="1" applyNumberFormat="1" applyFont="1" applyFill="1" applyBorder="1" applyAlignment="1" applyProtection="1">
      <alignment horizontal="right" vertical="center" wrapText="1"/>
    </xf>
    <xf numFmtId="0" fontId="56" fillId="0" borderId="82" xfId="1" applyFont="1" applyFill="1" applyBorder="1" applyAlignment="1" applyProtection="1">
      <alignment vertical="center" wrapText="1"/>
    </xf>
    <xf numFmtId="0" fontId="51" fillId="0" borderId="126" xfId="0" applyFont="1" applyFill="1" applyBorder="1" applyAlignment="1" applyProtection="1">
      <alignment horizontal="center" vertical="center" wrapText="1"/>
    </xf>
    <xf numFmtId="4" fontId="23" fillId="0" borderId="127" xfId="1" applyNumberFormat="1" applyFont="1" applyFill="1" applyBorder="1" applyAlignment="1" applyProtection="1">
      <alignment horizontal="right" vertical="center" wrapText="1"/>
    </xf>
    <xf numFmtId="0" fontId="64" fillId="0" borderId="36" xfId="0" applyFont="1" applyBorder="1" applyAlignment="1" applyProtection="1">
      <alignment horizontal="right" vertical="center" indent="1"/>
    </xf>
    <xf numFmtId="0" fontId="35" fillId="0" borderId="0" xfId="0" applyFont="1"/>
    <xf numFmtId="0" fontId="35" fillId="0" borderId="0" xfId="0" applyFont="1" applyAlignment="1">
      <alignment horizontal="right"/>
    </xf>
    <xf numFmtId="0" fontId="35" fillId="0" borderId="112" xfId="0" applyFont="1" applyBorder="1"/>
    <xf numFmtId="0" fontId="34" fillId="0" borderId="78" xfId="0" applyFont="1" applyBorder="1" applyAlignment="1">
      <alignment horizontal="center"/>
    </xf>
    <xf numFmtId="0" fontId="34" fillId="0" borderId="129" xfId="0" applyFont="1" applyBorder="1" applyAlignment="1">
      <alignment horizontal="center"/>
    </xf>
    <xf numFmtId="0" fontId="35" fillId="0" borderId="25" xfId="0" applyFont="1" applyBorder="1"/>
    <xf numFmtId="0" fontId="34" fillId="0" borderId="7" xfId="0" applyFont="1" applyBorder="1" applyAlignment="1">
      <alignment horizontal="center"/>
    </xf>
    <xf numFmtId="0" fontId="35" fillId="0" borderId="5" xfId="0" applyFont="1" applyBorder="1"/>
    <xf numFmtId="0" fontId="35" fillId="0" borderId="28" xfId="0" applyFont="1" applyBorder="1"/>
    <xf numFmtId="166" fontId="35" fillId="0" borderId="27" xfId="0" applyNumberFormat="1" applyFont="1" applyBorder="1" applyAlignment="1">
      <alignment horizontal="center"/>
    </xf>
    <xf numFmtId="0" fontId="35" fillId="0" borderId="130" xfId="0" applyFont="1" applyBorder="1"/>
    <xf numFmtId="166" fontId="35" fillId="0" borderId="128" xfId="0" applyNumberFormat="1" applyFont="1" applyBorder="1" applyAlignment="1">
      <alignment horizontal="center"/>
    </xf>
    <xf numFmtId="0" fontId="35" fillId="0" borderId="87" xfId="0" applyFont="1" applyBorder="1"/>
    <xf numFmtId="166" fontId="35" fillId="0" borderId="83" xfId="0" applyNumberFormat="1" applyFont="1" applyBorder="1" applyAlignment="1">
      <alignment horizontal="center"/>
    </xf>
    <xf numFmtId="166" fontId="34" fillId="0" borderId="5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72" xfId="0" applyFont="1" applyBorder="1"/>
    <xf numFmtId="166" fontId="34" fillId="0" borderId="73" xfId="0" applyNumberFormat="1" applyFont="1" applyBorder="1" applyAlignment="1">
      <alignment horizontal="center"/>
    </xf>
    <xf numFmtId="164" fontId="50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5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50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50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50" fillId="0" borderId="27" xfId="1" applyNumberFormat="1" applyFont="1" applyFill="1" applyBorder="1" applyAlignment="1" applyProtection="1">
      <alignment horizontal="right" vertical="center" wrapText="1"/>
      <protection locked="0"/>
    </xf>
    <xf numFmtId="49" fontId="54" fillId="0" borderId="28" xfId="1" applyNumberFormat="1" applyFont="1" applyFill="1" applyBorder="1" applyAlignment="1" applyProtection="1">
      <alignment horizontal="left" vertical="center" wrapText="1" indent="1"/>
    </xf>
    <xf numFmtId="49" fontId="54" fillId="0" borderId="56" xfId="1" applyNumberFormat="1" applyFont="1" applyFill="1" applyBorder="1" applyAlignment="1" applyProtection="1">
      <alignment horizontal="left" vertical="center" wrapText="1" indent="1"/>
    </xf>
    <xf numFmtId="0" fontId="54" fillId="0" borderId="57" xfId="1" applyFont="1" applyFill="1" applyBorder="1" applyAlignment="1" applyProtection="1">
      <alignment horizontal="left" vertical="center" wrapText="1" indent="1"/>
    </xf>
    <xf numFmtId="164" fontId="66" fillId="0" borderId="5" xfId="1" applyNumberFormat="1" applyFont="1" applyFill="1" applyBorder="1" applyAlignment="1" applyProtection="1">
      <alignment vertical="center" wrapText="1"/>
    </xf>
    <xf numFmtId="3" fontId="67" fillId="0" borderId="0" xfId="45" applyNumberFormat="1" applyFont="1" applyFill="1" applyAlignment="1">
      <alignment vertical="center" wrapText="1"/>
    </xf>
    <xf numFmtId="0" fontId="26" fillId="0" borderId="0" xfId="0" applyFont="1" applyBorder="1"/>
    <xf numFmtId="0" fontId="0" fillId="0" borderId="0" xfId="0" applyFill="1"/>
    <xf numFmtId="0" fontId="26" fillId="0" borderId="33" xfId="0" applyFont="1" applyFill="1" applyBorder="1" applyAlignment="1">
      <alignment horizontal="justify" vertical="top" wrapText="1"/>
    </xf>
    <xf numFmtId="0" fontId="34" fillId="0" borderId="42" xfId="0" applyFont="1" applyFill="1" applyBorder="1" applyAlignment="1">
      <alignment horizontal="center" vertical="top" wrapText="1"/>
    </xf>
    <xf numFmtId="0" fontId="32" fillId="0" borderId="33" xfId="0" applyFont="1" applyFill="1" applyBorder="1" applyAlignment="1">
      <alignment horizontal="justify" vertical="top" wrapText="1"/>
    </xf>
    <xf numFmtId="0" fontId="31" fillId="0" borderId="33" xfId="0" applyFont="1" applyFill="1" applyBorder="1" applyAlignment="1">
      <alignment horizontal="justify" vertical="top" wrapText="1"/>
    </xf>
    <xf numFmtId="0" fontId="32" fillId="0" borderId="132" xfId="0" applyFont="1" applyBorder="1" applyAlignment="1">
      <alignment horizontal="center"/>
    </xf>
    <xf numFmtId="0" fontId="0" fillId="0" borderId="0" xfId="0" applyAlignment="1">
      <alignment wrapText="1"/>
    </xf>
    <xf numFmtId="0" fontId="26" fillId="0" borderId="0" xfId="0" applyFont="1" applyFill="1"/>
    <xf numFmtId="0" fontId="32" fillId="0" borderId="43" xfId="0" applyFont="1" applyFill="1" applyBorder="1"/>
    <xf numFmtId="0" fontId="31" fillId="0" borderId="43" xfId="0" applyFont="1" applyFill="1" applyBorder="1"/>
    <xf numFmtId="0" fontId="31" fillId="0" borderId="134" xfId="0" applyFont="1" applyFill="1" applyBorder="1"/>
    <xf numFmtId="0" fontId="31" fillId="0" borderId="136" xfId="0" applyFont="1" applyFill="1" applyBorder="1"/>
    <xf numFmtId="0" fontId="30" fillId="0" borderId="66" xfId="0" applyFont="1" applyFill="1" applyBorder="1"/>
    <xf numFmtId="0" fontId="29" fillId="0" borderId="149" xfId="0" applyFont="1" applyBorder="1"/>
    <xf numFmtId="0" fontId="29" fillId="0" borderId="150" xfId="0" applyFont="1" applyBorder="1"/>
    <xf numFmtId="0" fontId="29" fillId="0" borderId="151" xfId="0" applyFont="1" applyBorder="1"/>
    <xf numFmtId="0" fontId="44" fillId="0" borderId="63" xfId="0" applyFont="1" applyBorder="1" applyAlignment="1">
      <alignment horizontal="center"/>
    </xf>
    <xf numFmtId="0" fontId="44" fillId="0" borderId="152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6" fillId="0" borderId="94" xfId="0" applyFont="1" applyBorder="1"/>
    <xf numFmtId="0" fontId="26" fillId="0" borderId="95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152" xfId="0" applyFont="1" applyBorder="1" applyAlignment="1">
      <alignment horizontal="center" vertical="center"/>
    </xf>
    <xf numFmtId="0" fontId="30" fillId="0" borderId="133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45" fillId="0" borderId="60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/>
    </xf>
    <xf numFmtId="0" fontId="31" fillId="0" borderId="66" xfId="0" applyFont="1" applyFill="1" applyBorder="1" applyAlignment="1">
      <alignment horizontal="center"/>
    </xf>
    <xf numFmtId="0" fontId="31" fillId="0" borderId="67" xfId="0" applyFont="1" applyFill="1" applyBorder="1" applyAlignment="1">
      <alignment horizontal="center"/>
    </xf>
    <xf numFmtId="0" fontId="59" fillId="0" borderId="0" xfId="45" applyFont="1" applyFill="1" applyAlignment="1">
      <alignment vertical="center" wrapText="1"/>
    </xf>
    <xf numFmtId="0" fontId="1" fillId="0" borderId="0" xfId="45" applyFont="1" applyFill="1" applyAlignment="1">
      <alignment horizontal="center" vertical="center" wrapText="1"/>
    </xf>
    <xf numFmtId="3" fontId="62" fillId="0" borderId="0" xfId="45" applyNumberFormat="1" applyFont="1" applyFill="1" applyAlignment="1">
      <alignment vertical="center" wrapText="1"/>
    </xf>
    <xf numFmtId="0" fontId="34" fillId="0" borderId="155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3" fontId="35" fillId="0" borderId="155" xfId="0" applyNumberFormat="1" applyFont="1" applyBorder="1" applyAlignment="1">
      <alignment horizontal="center" wrapText="1"/>
    </xf>
    <xf numFmtId="3" fontId="35" fillId="0" borderId="0" xfId="0" applyNumberFormat="1" applyFont="1" applyBorder="1" applyAlignment="1">
      <alignment horizontal="center"/>
    </xf>
    <xf numFmtId="165" fontId="34" fillId="0" borderId="155" xfId="0" applyNumberFormat="1" applyFont="1" applyBorder="1" applyAlignment="1">
      <alignment horizontal="center"/>
    </xf>
    <xf numFmtId="165" fontId="34" fillId="0" borderId="0" xfId="0" applyNumberFormat="1" applyFont="1" applyBorder="1" applyAlignment="1">
      <alignment horizontal="center"/>
    </xf>
    <xf numFmtId="0" fontId="31" fillId="0" borderId="24" xfId="0" applyFont="1" applyFill="1" applyBorder="1" applyAlignment="1">
      <alignment horizontal="justify" vertical="top" wrapText="1"/>
    </xf>
    <xf numFmtId="0" fontId="32" fillId="0" borderId="73" xfId="0" applyFont="1" applyFill="1" applyBorder="1" applyAlignment="1">
      <alignment horizontal="justify" vertical="top" wrapText="1"/>
    </xf>
    <xf numFmtId="0" fontId="26" fillId="0" borderId="0" xfId="0" applyFont="1" applyFill="1" applyBorder="1"/>
    <xf numFmtId="3" fontId="0" fillId="0" borderId="0" xfId="0" applyNumberFormat="1" applyFont="1"/>
    <xf numFmtId="0" fontId="26" fillId="0" borderId="96" xfId="0" applyFont="1" applyFill="1" applyBorder="1" applyAlignment="1">
      <alignment horizontal="center"/>
    </xf>
    <xf numFmtId="0" fontId="30" fillId="0" borderId="147" xfId="0" applyFont="1" applyFill="1" applyBorder="1" applyAlignment="1">
      <alignment horizontal="center" vertical="center"/>
    </xf>
    <xf numFmtId="0" fontId="30" fillId="0" borderId="154" xfId="0" applyFont="1" applyFill="1" applyBorder="1" applyAlignment="1">
      <alignment horizontal="center"/>
    </xf>
    <xf numFmtId="3" fontId="30" fillId="0" borderId="65" xfId="0" applyNumberFormat="1" applyFont="1" applyFill="1" applyBorder="1"/>
    <xf numFmtId="0" fontId="64" fillId="0" borderId="159" xfId="0" applyFont="1" applyBorder="1" applyAlignment="1" applyProtection="1">
      <alignment horizontal="right" vertical="center" indent="1"/>
    </xf>
    <xf numFmtId="164" fontId="62" fillId="0" borderId="0" xfId="45" applyNumberFormat="1" applyFont="1" applyFill="1" applyAlignment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63" fillId="0" borderId="0" xfId="45" applyNumberFormat="1" applyFont="1" applyFill="1" applyBorder="1" applyAlignment="1">
      <alignment vertical="center" wrapText="1"/>
    </xf>
    <xf numFmtId="164" fontId="18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46" fillId="0" borderId="5" xfId="45" applyNumberFormat="1" applyFont="1" applyFill="1" applyBorder="1" applyAlignment="1" applyProtection="1">
      <alignment horizontal="center" vertical="center" wrapText="1"/>
    </xf>
    <xf numFmtId="164" fontId="61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47" fillId="0" borderId="31" xfId="45" applyNumberFormat="1" applyFont="1" applyFill="1" applyBorder="1" applyAlignment="1" applyProtection="1">
      <alignment vertical="center" wrapText="1"/>
    </xf>
    <xf numFmtId="164" fontId="18" fillId="0" borderId="82" xfId="1" applyNumberFormat="1" applyFont="1" applyFill="1" applyBorder="1" applyAlignment="1" applyProtection="1">
      <alignment vertical="center" wrapText="1"/>
    </xf>
    <xf numFmtId="164" fontId="18" fillId="0" borderId="82" xfId="1" applyNumberFormat="1" applyFont="1" applyFill="1" applyBorder="1" applyAlignment="1" applyProtection="1">
      <alignment vertical="center" wrapText="1"/>
      <protection locked="0"/>
    </xf>
    <xf numFmtId="164" fontId="18" fillId="0" borderId="84" xfId="1" applyNumberFormat="1" applyFont="1" applyFill="1" applyBorder="1" applyAlignment="1" applyProtection="1">
      <alignment vertical="center" wrapText="1"/>
      <protection locked="0"/>
    </xf>
    <xf numFmtId="3" fontId="35" fillId="0" borderId="7" xfId="0" applyNumberFormat="1" applyFont="1" applyFill="1" applyBorder="1"/>
    <xf numFmtId="3" fontId="27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Border="1"/>
    <xf numFmtId="3" fontId="27" fillId="0" borderId="0" xfId="0" applyNumberFormat="1" applyFont="1" applyBorder="1"/>
    <xf numFmtId="0" fontId="26" fillId="0" borderId="0" xfId="0" applyFont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0" fontId="0" fillId="0" borderId="0" xfId="0" applyBorder="1"/>
    <xf numFmtId="3" fontId="0" fillId="0" borderId="0" xfId="0" applyNumberFormat="1" applyBorder="1"/>
    <xf numFmtId="3" fontId="26" fillId="0" borderId="0" xfId="0" applyNumberFormat="1" applyFont="1" applyFill="1" applyBorder="1"/>
    <xf numFmtId="3" fontId="27" fillId="0" borderId="0" xfId="0" applyNumberFormat="1" applyFont="1" applyFill="1" applyBorder="1"/>
    <xf numFmtId="0" fontId="0" fillId="0" borderId="0" xfId="0" applyFill="1" applyBorder="1"/>
    <xf numFmtId="3" fontId="25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ont="1" applyFill="1"/>
    <xf numFmtId="3" fontId="25" fillId="0" borderId="0" xfId="0" applyNumberFormat="1" applyFont="1" applyFill="1"/>
    <xf numFmtId="0" fontId="23" fillId="0" borderId="72" xfId="0" applyFont="1" applyFill="1" applyBorder="1" applyAlignment="1" applyProtection="1">
      <alignment horizontal="left" vertical="center"/>
    </xf>
    <xf numFmtId="0" fontId="47" fillId="0" borderId="71" xfId="45" applyFont="1" applyFill="1" applyBorder="1" applyAlignment="1" applyProtection="1">
      <alignment horizontal="center" vertical="center" wrapText="1"/>
    </xf>
    <xf numFmtId="0" fontId="47" fillId="0" borderId="35" xfId="45" applyFont="1" applyFill="1" applyBorder="1" applyAlignment="1" applyProtection="1">
      <alignment horizontal="center" vertical="center" wrapText="1"/>
    </xf>
    <xf numFmtId="0" fontId="47" fillId="0" borderId="34" xfId="45" applyFont="1" applyFill="1" applyBorder="1" applyAlignment="1" applyProtection="1">
      <alignment horizontal="center" vertical="center" wrapText="1"/>
    </xf>
    <xf numFmtId="0" fontId="47" fillId="0" borderId="33" xfId="1" applyFont="1" applyFill="1" applyBorder="1" applyAlignment="1" applyProtection="1">
      <alignment horizontal="left" vertical="center" wrapText="1" indent="1"/>
    </xf>
    <xf numFmtId="164" fontId="23" fillId="0" borderId="33" xfId="1" applyNumberFormat="1" applyFont="1" applyFill="1" applyBorder="1" applyAlignment="1" applyProtection="1">
      <alignment horizontal="right" vertical="center" wrapText="1"/>
    </xf>
    <xf numFmtId="164" fontId="46" fillId="0" borderId="66" xfId="45" applyNumberFormat="1" applyFont="1" applyFill="1" applyBorder="1" applyAlignment="1" applyProtection="1">
      <alignment horizontal="center" vertical="center" wrapText="1"/>
    </xf>
    <xf numFmtId="0" fontId="46" fillId="0" borderId="4" xfId="45" applyFont="1" applyFill="1" applyBorder="1" applyAlignment="1" applyProtection="1">
      <alignment horizontal="center" vertical="center" wrapText="1"/>
    </xf>
    <xf numFmtId="0" fontId="46" fillId="0" borderId="3" xfId="45" applyFont="1" applyFill="1" applyBorder="1" applyAlignment="1" applyProtection="1">
      <alignment horizontal="center" vertical="center" wrapText="1"/>
    </xf>
    <xf numFmtId="164" fontId="46" fillId="0" borderId="3" xfId="45" applyNumberFormat="1" applyFont="1" applyFill="1" applyBorder="1" applyAlignment="1" applyProtection="1">
      <alignment horizontal="center" vertical="center" wrapText="1"/>
    </xf>
    <xf numFmtId="164" fontId="46" fillId="0" borderId="2" xfId="45" applyNumberFormat="1" applyFont="1" applyFill="1" applyBorder="1" applyAlignment="1" applyProtection="1">
      <alignment horizontal="center" vertical="center" wrapText="1"/>
    </xf>
    <xf numFmtId="0" fontId="69" fillId="0" borderId="31" xfId="1" applyFont="1" applyFill="1" applyBorder="1" applyAlignment="1" applyProtection="1">
      <alignment horizontal="center" vertical="center" wrapText="1"/>
    </xf>
    <xf numFmtId="0" fontId="69" fillId="0" borderId="30" xfId="1" applyFont="1" applyFill="1" applyBorder="1" applyAlignment="1" applyProtection="1">
      <alignment horizontal="center" vertical="center" wrapText="1"/>
    </xf>
    <xf numFmtId="4" fontId="18" fillId="0" borderId="90" xfId="1" applyNumberFormat="1" applyFont="1" applyFill="1" applyBorder="1" applyAlignment="1" applyProtection="1">
      <alignment horizontal="right" vertical="center" wrapText="1"/>
    </xf>
    <xf numFmtId="164" fontId="18" fillId="0" borderId="10" xfId="1" applyNumberFormat="1" applyFont="1" applyFill="1" applyBorder="1" applyAlignment="1" applyProtection="1">
      <alignment vertical="center" wrapText="1"/>
      <protection locked="0"/>
    </xf>
    <xf numFmtId="164" fontId="58" fillId="0" borderId="10" xfId="1" applyNumberFormat="1" applyFont="1" applyFill="1" applyBorder="1" applyAlignment="1" applyProtection="1">
      <alignment vertical="center" wrapText="1"/>
    </xf>
    <xf numFmtId="164" fontId="58" fillId="0" borderId="29" xfId="1" applyNumberFormat="1" applyFont="1" applyFill="1" applyBorder="1" applyAlignment="1" applyProtection="1">
      <alignment vertical="center" wrapText="1"/>
    </xf>
    <xf numFmtId="164" fontId="18" fillId="0" borderId="90" xfId="1" applyNumberFormat="1" applyFont="1" applyFill="1" applyBorder="1" applyAlignment="1" applyProtection="1">
      <alignment vertical="center" wrapText="1"/>
      <protection locked="0"/>
    </xf>
    <xf numFmtId="0" fontId="70" fillId="0" borderId="35" xfId="1" applyFont="1" applyFill="1" applyBorder="1" applyAlignment="1" applyProtection="1">
      <alignment horizontal="left" vertical="center" wrapText="1" indent="1"/>
    </xf>
    <xf numFmtId="164" fontId="58" fillId="0" borderId="82" xfId="1" applyNumberFormat="1" applyFont="1" applyFill="1" applyBorder="1" applyAlignment="1" applyProtection="1">
      <alignment horizontal="right" vertical="center" wrapText="1"/>
    </xf>
    <xf numFmtId="164" fontId="58" fillId="0" borderId="90" xfId="1" applyNumberFormat="1" applyFont="1" applyFill="1" applyBorder="1" applyAlignment="1" applyProtection="1">
      <alignment horizontal="right" vertical="center" wrapText="1"/>
    </xf>
    <xf numFmtId="0" fontId="72" fillId="0" borderId="0" xfId="0" applyFont="1"/>
    <xf numFmtId="164" fontId="74" fillId="18" borderId="21" xfId="0" applyNumberFormat="1" applyFont="1" applyFill="1" applyBorder="1" applyAlignment="1" applyProtection="1">
      <alignment horizontal="left" vertical="center" wrapText="1" indent="2"/>
    </xf>
    <xf numFmtId="0" fontId="76" fillId="0" borderId="63" xfId="0" applyFont="1" applyFill="1" applyBorder="1"/>
    <xf numFmtId="0" fontId="71" fillId="0" borderId="0" xfId="0" applyFont="1"/>
    <xf numFmtId="0" fontId="46" fillId="0" borderId="25" xfId="45" applyFont="1" applyFill="1" applyBorder="1" applyAlignment="1" applyProtection="1">
      <alignment horizontal="center" vertical="center" wrapText="1"/>
    </xf>
    <xf numFmtId="0" fontId="46" fillId="0" borderId="5" xfId="45" applyFont="1" applyFill="1" applyBorder="1" applyAlignment="1" applyProtection="1">
      <alignment horizontal="center" vertical="center" wrapText="1"/>
    </xf>
    <xf numFmtId="0" fontId="46" fillId="0" borderId="31" xfId="45" applyFont="1" applyFill="1" applyBorder="1" applyAlignment="1" applyProtection="1">
      <alignment horizontal="center" vertical="center" wrapText="1"/>
    </xf>
    <xf numFmtId="0" fontId="46" fillId="0" borderId="78" xfId="45" applyFont="1" applyFill="1" applyBorder="1" applyAlignment="1" applyProtection="1">
      <alignment horizontal="center" vertical="center" wrapText="1"/>
    </xf>
    <xf numFmtId="0" fontId="46" fillId="0" borderId="43" xfId="45" applyFont="1" applyFill="1" applyBorder="1" applyAlignment="1" applyProtection="1">
      <alignment horizontal="center" vertical="center" wrapText="1"/>
    </xf>
    <xf numFmtId="0" fontId="46" fillId="0" borderId="66" xfId="45" applyFont="1" applyFill="1" applyBorder="1" applyAlignment="1" applyProtection="1">
      <alignment horizontal="center" vertical="center" wrapText="1"/>
    </xf>
    <xf numFmtId="0" fontId="69" fillId="0" borderId="66" xfId="45" applyFont="1" applyFill="1" applyBorder="1" applyAlignment="1" applyProtection="1">
      <alignment horizontal="left" vertical="center" wrapText="1"/>
    </xf>
    <xf numFmtId="4" fontId="23" fillId="0" borderId="33" xfId="1" applyNumberFormat="1" applyFont="1" applyFill="1" applyBorder="1" applyAlignment="1" applyProtection="1">
      <alignment horizontal="right" vertical="center" wrapText="1"/>
    </xf>
    <xf numFmtId="49" fontId="79" fillId="0" borderId="66" xfId="45" applyNumberFormat="1" applyFont="1" applyFill="1" applyBorder="1" applyAlignment="1" applyProtection="1">
      <alignment horizontal="center" vertical="center" wrapText="1"/>
    </xf>
    <xf numFmtId="0" fontId="79" fillId="0" borderId="66" xfId="45" applyFont="1" applyFill="1" applyBorder="1" applyAlignment="1" applyProtection="1">
      <alignment horizontal="left" vertical="center" wrapText="1"/>
    </xf>
    <xf numFmtId="164" fontId="79" fillId="0" borderId="66" xfId="45" applyNumberFormat="1" applyFont="1" applyFill="1" applyBorder="1" applyAlignment="1" applyProtection="1">
      <alignment horizontal="right" vertical="center" wrapText="1"/>
    </xf>
    <xf numFmtId="4" fontId="18" fillId="0" borderId="29" xfId="1" applyNumberFormat="1" applyFont="1" applyFill="1" applyBorder="1" applyAlignment="1" applyProtection="1">
      <alignment horizontal="right" vertical="center" wrapText="1"/>
    </xf>
    <xf numFmtId="0" fontId="47" fillId="0" borderId="33" xfId="45" applyFont="1" applyFill="1" applyBorder="1" applyAlignment="1" applyProtection="1">
      <alignment horizontal="center" vertical="center" wrapText="1"/>
    </xf>
    <xf numFmtId="0" fontId="47" fillId="0" borderId="33" xfId="1" applyFont="1" applyFill="1" applyBorder="1" applyAlignment="1" applyProtection="1">
      <alignment horizontal="center" vertical="center" wrapText="1"/>
    </xf>
    <xf numFmtId="0" fontId="47" fillId="0" borderId="36" xfId="45" applyFont="1" applyFill="1" applyBorder="1" applyAlignment="1" applyProtection="1">
      <alignment horizontal="center" vertical="center" wrapText="1"/>
    </xf>
    <xf numFmtId="49" fontId="48" fillId="0" borderId="27" xfId="1" applyNumberFormat="1" applyFont="1" applyFill="1" applyBorder="1" applyAlignment="1" applyProtection="1">
      <alignment horizontal="center" vertical="center" wrapText="1"/>
    </xf>
    <xf numFmtId="0" fontId="47" fillId="0" borderId="89" xfId="45" applyFont="1" applyFill="1" applyBorder="1" applyAlignment="1" applyProtection="1">
      <alignment horizontal="center" vertical="center" wrapText="1"/>
    </xf>
    <xf numFmtId="164" fontId="2" fillId="0" borderId="90" xfId="1" applyNumberFormat="1" applyFont="1" applyFill="1" applyBorder="1" applyAlignment="1" applyProtection="1">
      <alignment horizontal="right" vertical="center" wrapText="1"/>
    </xf>
    <xf numFmtId="0" fontId="47" fillId="0" borderId="38" xfId="45" applyFont="1" applyFill="1" applyBorder="1" applyAlignment="1" applyProtection="1">
      <alignment horizontal="center" vertical="center" wrapText="1"/>
    </xf>
    <xf numFmtId="0" fontId="47" fillId="0" borderId="87" xfId="45" applyFont="1" applyFill="1" applyBorder="1" applyAlignment="1" applyProtection="1">
      <alignment horizontal="center" vertical="center" wrapText="1"/>
    </xf>
    <xf numFmtId="49" fontId="48" fillId="0" borderId="82" xfId="1" applyNumberFormat="1" applyFont="1" applyFill="1" applyBorder="1" applyAlignment="1" applyProtection="1">
      <alignment horizontal="center" vertical="center" wrapText="1"/>
    </xf>
    <xf numFmtId="0" fontId="47" fillId="0" borderId="35" xfId="1" applyFont="1" applyFill="1" applyBorder="1" applyAlignment="1" applyProtection="1">
      <alignment horizontal="center" vertical="center" wrapText="1"/>
    </xf>
    <xf numFmtId="164" fontId="58" fillId="0" borderId="7" xfId="1" applyNumberFormat="1" applyFont="1" applyFill="1" applyBorder="1" applyAlignment="1" applyProtection="1">
      <alignment horizontal="right" vertical="center" wrapText="1"/>
    </xf>
    <xf numFmtId="4" fontId="58" fillId="0" borderId="7" xfId="1" applyNumberFormat="1" applyFont="1" applyFill="1" applyBorder="1" applyAlignment="1" applyProtection="1">
      <alignment horizontal="right" vertical="center" wrapText="1"/>
    </xf>
    <xf numFmtId="49" fontId="48" fillId="0" borderId="10" xfId="1" applyNumberFormat="1" applyFont="1" applyFill="1" applyBorder="1" applyAlignment="1" applyProtection="1">
      <alignment horizontal="center" vertical="center" wrapText="1"/>
    </xf>
    <xf numFmtId="164" fontId="18" fillId="0" borderId="39" xfId="1" applyNumberFormat="1" applyFont="1" applyFill="1" applyBorder="1" applyAlignment="1" applyProtection="1">
      <alignment horizontal="right" vertical="center" wrapText="1"/>
    </xf>
    <xf numFmtId="49" fontId="48" fillId="0" borderId="83" xfId="1" applyNumberFormat="1" applyFont="1" applyFill="1" applyBorder="1" applyAlignment="1" applyProtection="1">
      <alignment horizontal="center" vertical="center" wrapText="1"/>
    </xf>
    <xf numFmtId="164" fontId="18" fillId="0" borderId="8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3" xfId="1" applyNumberFormat="1" applyFont="1" applyFill="1" applyBorder="1" applyAlignment="1" applyProtection="1">
      <alignment horizontal="right" vertical="center" wrapText="1"/>
      <protection locked="0"/>
    </xf>
    <xf numFmtId="4" fontId="18" fillId="0" borderId="88" xfId="1" applyNumberFormat="1" applyFont="1" applyFill="1" applyBorder="1" applyAlignment="1" applyProtection="1">
      <alignment horizontal="right" vertical="center" wrapText="1"/>
    </xf>
    <xf numFmtId="0" fontId="80" fillId="0" borderId="21" xfId="1" applyFont="1" applyFill="1" applyBorder="1" applyAlignment="1" applyProtection="1">
      <alignment horizontal="left" vertical="center" wrapText="1" indent="1"/>
    </xf>
    <xf numFmtId="164" fontId="58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58" fillId="0" borderId="20" xfId="1" applyNumberFormat="1" applyFont="1" applyFill="1" applyBorder="1" applyAlignment="1" applyProtection="1">
      <alignment horizontal="right" vertical="center" wrapText="1"/>
    </xf>
    <xf numFmtId="0" fontId="51" fillId="0" borderId="35" xfId="1" applyFont="1" applyFill="1" applyBorder="1" applyAlignment="1" applyProtection="1">
      <alignment vertical="center" wrapText="1"/>
    </xf>
    <xf numFmtId="164" fontId="58" fillId="0" borderId="35" xfId="1" applyNumberFormat="1" applyFont="1" applyFill="1" applyBorder="1" applyAlignment="1" applyProtection="1">
      <alignment vertical="center" wrapText="1"/>
    </xf>
    <xf numFmtId="164" fontId="58" fillId="0" borderId="5" xfId="1" applyNumberFormat="1" applyFont="1" applyFill="1" applyBorder="1" applyAlignment="1" applyProtection="1">
      <alignment vertical="center" wrapText="1"/>
    </xf>
    <xf numFmtId="0" fontId="48" fillId="0" borderId="10" xfId="1" applyFont="1" applyFill="1" applyBorder="1" applyAlignment="1" applyProtection="1">
      <alignment horizontal="left" vertical="center" wrapText="1" indent="1"/>
    </xf>
    <xf numFmtId="4" fontId="58" fillId="0" borderId="90" xfId="1" applyNumberFormat="1" applyFont="1" applyFill="1" applyBorder="1" applyAlignment="1" applyProtection="1">
      <alignment horizontal="right" vertical="center" wrapText="1"/>
    </xf>
    <xf numFmtId="0" fontId="56" fillId="0" borderId="83" xfId="1" applyFont="1" applyFill="1" applyBorder="1" applyAlignment="1" applyProtection="1">
      <alignment horizontal="left" vertical="center" wrapText="1" indent="2"/>
    </xf>
    <xf numFmtId="164" fontId="18" fillId="0" borderId="83" xfId="1" applyNumberFormat="1" applyFont="1" applyFill="1" applyBorder="1" applyAlignment="1" applyProtection="1">
      <alignment vertical="center" wrapText="1"/>
      <protection locked="0"/>
    </xf>
    <xf numFmtId="0" fontId="81" fillId="0" borderId="21" xfId="1" applyFont="1" applyFill="1" applyBorder="1" applyAlignment="1" applyProtection="1">
      <alignment horizontal="left" vertical="center" wrapText="1" indent="1"/>
    </xf>
    <xf numFmtId="164" fontId="58" fillId="0" borderId="21" xfId="1" applyNumberFormat="1" applyFont="1" applyFill="1" applyBorder="1" applyAlignment="1" applyProtection="1">
      <alignment vertical="center" wrapText="1"/>
    </xf>
    <xf numFmtId="0" fontId="82" fillId="0" borderId="38" xfId="0" applyFont="1" applyFill="1" applyBorder="1" applyAlignment="1" applyProtection="1">
      <alignment horizontal="left" vertical="center" wrapText="1"/>
    </xf>
    <xf numFmtId="0" fontId="82" fillId="0" borderId="24" xfId="0" applyFont="1" applyFill="1" applyBorder="1" applyAlignment="1" applyProtection="1">
      <alignment vertical="center" wrapText="1"/>
    </xf>
    <xf numFmtId="0" fontId="18" fillId="0" borderId="24" xfId="45" applyFont="1" applyFill="1" applyBorder="1" applyAlignment="1" applyProtection="1">
      <alignment vertical="center" wrapText="1"/>
    </xf>
    <xf numFmtId="0" fontId="18" fillId="0" borderId="39" xfId="45" applyFont="1" applyFill="1" applyBorder="1" applyAlignment="1" applyProtection="1">
      <alignment vertical="center" wrapText="1"/>
    </xf>
    <xf numFmtId="164" fontId="18" fillId="0" borderId="24" xfId="1" applyNumberFormat="1" applyFont="1" applyFill="1" applyBorder="1" applyAlignment="1" applyProtection="1">
      <alignment horizontal="right" vertical="center" wrapText="1"/>
    </xf>
    <xf numFmtId="4" fontId="18" fillId="0" borderId="26" xfId="1" applyNumberFormat="1" applyFont="1" applyFill="1" applyBorder="1" applyAlignment="1" applyProtection="1">
      <alignment horizontal="right" vertical="center" wrapText="1"/>
    </xf>
    <xf numFmtId="0" fontId="51" fillId="0" borderId="5" xfId="1" applyFont="1" applyFill="1" applyBorder="1" applyAlignment="1" applyProtection="1">
      <alignment vertical="center" wrapText="1"/>
    </xf>
    <xf numFmtId="164" fontId="54" fillId="0" borderId="10" xfId="45" applyNumberFormat="1" applyFont="1" applyFill="1" applyBorder="1" applyAlignment="1" applyProtection="1">
      <alignment horizontal="right" vertical="center" wrapText="1"/>
    </xf>
    <xf numFmtId="4" fontId="58" fillId="0" borderId="26" xfId="1" applyNumberFormat="1" applyFont="1" applyFill="1" applyBorder="1" applyAlignment="1" applyProtection="1">
      <alignment horizontal="right" vertical="center" wrapText="1"/>
    </xf>
    <xf numFmtId="0" fontId="54" fillId="0" borderId="82" xfId="1" applyFont="1" applyFill="1" applyBorder="1" applyAlignment="1" applyProtection="1">
      <alignment horizontal="left" vertical="center" wrapText="1" indent="1"/>
    </xf>
    <xf numFmtId="0" fontId="54" fillId="0" borderId="5" xfId="1" applyFont="1" applyFill="1" applyBorder="1" applyAlignment="1" applyProtection="1">
      <alignment horizontal="left" vertical="center" wrapText="1" indent="1"/>
    </xf>
    <xf numFmtId="164" fontId="18" fillId="0" borderId="5" xfId="1" applyNumberFormat="1" applyFont="1" applyFill="1" applyBorder="1" applyAlignment="1" applyProtection="1">
      <alignment vertical="center" wrapText="1"/>
      <protection locked="0"/>
    </xf>
    <xf numFmtId="164" fontId="23" fillId="0" borderId="21" xfId="1" applyNumberFormat="1" applyFont="1" applyFill="1" applyBorder="1" applyAlignment="1" applyProtection="1">
      <alignment vertical="center" wrapText="1"/>
    </xf>
    <xf numFmtId="0" fontId="18" fillId="0" borderId="73" xfId="45" applyFont="1" applyFill="1" applyBorder="1" applyAlignment="1">
      <alignment vertical="center" wrapText="1"/>
    </xf>
    <xf numFmtId="0" fontId="47" fillId="0" borderId="28" xfId="0" applyFont="1" applyFill="1" applyBorder="1" applyAlignment="1" applyProtection="1">
      <alignment horizontal="center" vertical="center" wrapText="1"/>
    </xf>
    <xf numFmtId="0" fontId="46" fillId="0" borderId="163" xfId="45" applyFont="1" applyFill="1" applyBorder="1" applyAlignment="1" applyProtection="1">
      <alignment horizontal="center" vertical="center" wrapText="1"/>
    </xf>
    <xf numFmtId="0" fontId="46" fillId="0" borderId="160" xfId="45" applyFont="1" applyFill="1" applyBorder="1" applyAlignment="1" applyProtection="1">
      <alignment horizontal="center" vertical="center" wrapText="1"/>
    </xf>
    <xf numFmtId="0" fontId="69" fillId="0" borderId="52" xfId="45" applyFont="1" applyFill="1" applyBorder="1" applyAlignment="1" applyProtection="1">
      <alignment horizontal="left" vertical="center" wrapText="1"/>
    </xf>
    <xf numFmtId="164" fontId="46" fillId="0" borderId="63" xfId="45" applyNumberFormat="1" applyFont="1" applyFill="1" applyBorder="1" applyAlignment="1" applyProtection="1">
      <alignment horizontal="center" vertical="center" wrapText="1"/>
    </xf>
    <xf numFmtId="164" fontId="46" fillId="0" borderId="35" xfId="45" applyNumberFormat="1" applyFont="1" applyFill="1" applyBorder="1" applyAlignment="1" applyProtection="1">
      <alignment horizontal="center" vertical="center" wrapText="1"/>
    </xf>
    <xf numFmtId="164" fontId="23" fillId="0" borderId="158" xfId="1" applyNumberFormat="1" applyFont="1" applyFill="1" applyBorder="1" applyAlignment="1" applyProtection="1">
      <alignment horizontal="right" vertical="center" wrapText="1"/>
    </xf>
    <xf numFmtId="164" fontId="23" fillId="0" borderId="24" xfId="1" applyNumberFormat="1" applyFont="1" applyFill="1" applyBorder="1" applyAlignment="1" applyProtection="1">
      <alignment horizontal="right" vertical="center" wrapText="1"/>
    </xf>
    <xf numFmtId="4" fontId="23" fillId="0" borderId="24" xfId="1" applyNumberFormat="1" applyFont="1" applyFill="1" applyBorder="1" applyAlignment="1" applyProtection="1">
      <alignment horizontal="right" vertical="center" wrapText="1"/>
    </xf>
    <xf numFmtId="164" fontId="79" fillId="0" borderId="5" xfId="45" applyNumberFormat="1" applyFont="1" applyFill="1" applyBorder="1" applyAlignment="1" applyProtection="1">
      <alignment horizontal="right" vertical="center" wrapText="1"/>
    </xf>
    <xf numFmtId="4" fontId="18" fillId="0" borderId="5" xfId="1" applyNumberFormat="1" applyFont="1" applyFill="1" applyBorder="1" applyAlignment="1" applyProtection="1">
      <alignment horizontal="right" vertical="center" wrapText="1"/>
    </xf>
    <xf numFmtId="0" fontId="51" fillId="0" borderId="83" xfId="45" applyFont="1" applyFill="1" applyBorder="1" applyAlignment="1" applyProtection="1">
      <alignment horizontal="center" vertical="center" wrapText="1"/>
    </xf>
    <xf numFmtId="49" fontId="54" fillId="0" borderId="5" xfId="45" applyNumberFormat="1" applyFont="1" applyFill="1" applyBorder="1" applyAlignment="1" applyProtection="1">
      <alignment horizontal="left" vertical="center" wrapText="1"/>
    </xf>
    <xf numFmtId="0" fontId="54" fillId="0" borderId="53" xfId="45" applyFont="1" applyFill="1" applyBorder="1" applyAlignment="1" applyProtection="1">
      <alignment horizontal="left" vertical="center" wrapText="1"/>
    </xf>
    <xf numFmtId="164" fontId="61" fillId="0" borderId="5" xfId="1" applyNumberFormat="1" applyFont="1" applyFill="1" applyBorder="1" applyAlignment="1" applyProtection="1">
      <alignment horizontal="right" vertical="center" wrapText="1"/>
    </xf>
    <xf numFmtId="164" fontId="61" fillId="0" borderId="10" xfId="1" applyNumberFormat="1" applyFont="1" applyFill="1" applyBorder="1" applyAlignment="1" applyProtection="1">
      <alignment horizontal="right" vertical="center" wrapText="1"/>
    </xf>
    <xf numFmtId="164" fontId="61" fillId="0" borderId="29" xfId="1" applyNumberFormat="1" applyFont="1" applyFill="1" applyBorder="1" applyAlignment="1" applyProtection="1">
      <alignment horizontal="right" vertical="center" wrapText="1"/>
    </xf>
    <xf numFmtId="164" fontId="18" fillId="0" borderId="10" xfId="1" applyNumberFormat="1" applyFont="1" applyFill="1" applyBorder="1" applyAlignment="1" applyProtection="1">
      <alignment horizontal="right" vertical="center" wrapText="1"/>
    </xf>
    <xf numFmtId="164" fontId="18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4" xfId="1" applyNumberFormat="1" applyFont="1" applyFill="1" applyBorder="1" applyAlignment="1" applyProtection="1">
      <alignment horizontal="right" vertical="center" wrapText="1"/>
    </xf>
    <xf numFmtId="164" fontId="23" fillId="0" borderId="21" xfId="1" applyNumberFormat="1" applyFont="1" applyFill="1" applyBorder="1" applyAlignment="1" applyProtection="1">
      <alignment horizontal="right" vertical="center" wrapText="1"/>
      <protection locked="0"/>
    </xf>
    <xf numFmtId="4" fontId="58" fillId="0" borderId="97" xfId="1" applyNumberFormat="1" applyFont="1" applyFill="1" applyBorder="1" applyAlignment="1" applyProtection="1">
      <alignment horizontal="right" vertical="center" wrapText="1"/>
    </xf>
    <xf numFmtId="164" fontId="57" fillId="0" borderId="35" xfId="1" applyNumberFormat="1" applyFont="1" applyFill="1" applyBorder="1" applyAlignment="1" applyProtection="1">
      <alignment horizontal="right" vertical="center" wrapText="1"/>
    </xf>
    <xf numFmtId="4" fontId="58" fillId="0" borderId="34" xfId="1" applyNumberFormat="1" applyFont="1" applyFill="1" applyBorder="1" applyAlignment="1" applyProtection="1">
      <alignment horizontal="right" vertical="center" wrapText="1"/>
    </xf>
    <xf numFmtId="164" fontId="5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8" fillId="0" borderId="29" xfId="1" applyNumberFormat="1" applyFont="1" applyFill="1" applyBorder="1" applyAlignment="1" applyProtection="1">
      <alignment horizontal="right" vertical="center" wrapText="1"/>
    </xf>
    <xf numFmtId="164" fontId="1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49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50" fillId="0" borderId="83" xfId="1" applyNumberFormat="1" applyFont="1" applyFill="1" applyBorder="1" applyAlignment="1" applyProtection="1">
      <alignment horizontal="right" vertical="center" wrapText="1"/>
      <protection locked="0"/>
    </xf>
    <xf numFmtId="0" fontId="51" fillId="0" borderId="35" xfId="1" applyFont="1" applyFill="1" applyBorder="1" applyAlignment="1" applyProtection="1">
      <alignment horizontal="left" vertical="center" wrapText="1" indent="1"/>
    </xf>
    <xf numFmtId="0" fontId="51" fillId="0" borderId="5" xfId="1" applyFont="1" applyFill="1" applyBorder="1" applyAlignment="1" applyProtection="1">
      <alignment horizontal="left" vertical="center" wrapText="1" indent="1"/>
    </xf>
    <xf numFmtId="0" fontId="54" fillId="0" borderId="83" xfId="1" applyFont="1" applyFill="1" applyBorder="1" applyAlignment="1" applyProtection="1">
      <alignment horizontal="left" vertical="center" wrapText="1" indent="1"/>
    </xf>
    <xf numFmtId="0" fontId="54" fillId="0" borderId="84" xfId="1" applyFont="1" applyFill="1" applyBorder="1" applyAlignment="1" applyProtection="1">
      <alignment horizontal="left" vertical="center" wrapText="1" indent="1"/>
    </xf>
    <xf numFmtId="0" fontId="48" fillId="0" borderId="160" xfId="1" applyFont="1" applyFill="1" applyBorder="1" applyAlignment="1" applyProtection="1">
      <alignment horizontal="left" vertical="center" wrapText="1" indent="1"/>
    </xf>
    <xf numFmtId="164" fontId="2" fillId="0" borderId="160" xfId="1" applyNumberFormat="1" applyFont="1" applyFill="1" applyBorder="1" applyAlignment="1" applyProtection="1">
      <alignment horizontal="right" vertical="center" wrapText="1"/>
      <protection locked="0"/>
    </xf>
    <xf numFmtId="4" fontId="23" fillId="0" borderId="161" xfId="1" applyNumberFormat="1" applyFont="1" applyFill="1" applyBorder="1" applyAlignment="1" applyProtection="1">
      <alignment horizontal="right" vertical="center" wrapText="1"/>
    </xf>
    <xf numFmtId="164" fontId="58" fillId="0" borderId="5" xfId="1" applyNumberFormat="1" applyFont="1" applyFill="1" applyBorder="1" applyAlignment="1" applyProtection="1">
      <alignment horizontal="right" vertical="center" wrapText="1"/>
    </xf>
    <xf numFmtId="164" fontId="58" fillId="0" borderId="10" xfId="1" applyNumberFormat="1" applyFont="1" applyFill="1" applyBorder="1" applyAlignment="1" applyProtection="1">
      <alignment horizontal="right" vertical="center" wrapText="1"/>
    </xf>
    <xf numFmtId="164" fontId="58" fillId="0" borderId="29" xfId="1" applyNumberFormat="1" applyFont="1" applyFill="1" applyBorder="1" applyAlignment="1" applyProtection="1">
      <alignment horizontal="right" vertical="center" wrapText="1"/>
    </xf>
    <xf numFmtId="164" fontId="18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2" xfId="1" applyNumberFormat="1" applyFont="1" applyFill="1" applyBorder="1" applyAlignment="1" applyProtection="1">
      <alignment horizontal="right" vertical="center" wrapText="1"/>
    </xf>
    <xf numFmtId="0" fontId="55" fillId="0" borderId="84" xfId="0" applyFont="1" applyFill="1" applyBorder="1" applyAlignment="1">
      <alignment horizontal="left" vertical="distributed" wrapText="1" indent="3"/>
    </xf>
    <xf numFmtId="164" fontId="18" fillId="0" borderId="29" xfId="1" applyNumberFormat="1" applyFont="1" applyFill="1" applyBorder="1" applyAlignment="1" applyProtection="1">
      <alignment vertical="center" wrapText="1"/>
      <protection locked="0"/>
    </xf>
    <xf numFmtId="164" fontId="18" fillId="0" borderId="26" xfId="1" applyNumberFormat="1" applyFont="1" applyFill="1" applyBorder="1" applyAlignment="1" applyProtection="1">
      <alignment vertical="center" wrapText="1"/>
      <protection locked="0"/>
    </xf>
    <xf numFmtId="4" fontId="58" fillId="0" borderId="107" xfId="1" applyNumberFormat="1" applyFont="1" applyFill="1" applyBorder="1" applyAlignment="1" applyProtection="1">
      <alignment horizontal="right" vertical="center" wrapText="1"/>
    </xf>
    <xf numFmtId="4" fontId="58" fillId="0" borderId="102" xfId="1" applyNumberFormat="1" applyFont="1" applyFill="1" applyBorder="1" applyAlignment="1" applyProtection="1">
      <alignment horizontal="right" vertical="center" wrapText="1"/>
    </xf>
    <xf numFmtId="164" fontId="18" fillId="0" borderId="88" xfId="1" applyNumberFormat="1" applyFont="1" applyFill="1" applyBorder="1" applyAlignment="1" applyProtection="1">
      <alignment vertical="center" wrapText="1"/>
      <protection locked="0"/>
    </xf>
    <xf numFmtId="4" fontId="58" fillId="0" borderId="117" xfId="1" applyNumberFormat="1" applyFont="1" applyFill="1" applyBorder="1" applyAlignment="1" applyProtection="1">
      <alignment horizontal="right" vertical="center" wrapText="1"/>
    </xf>
    <xf numFmtId="164" fontId="58" fillId="0" borderId="7" xfId="1" applyNumberFormat="1" applyFont="1" applyFill="1" applyBorder="1" applyAlignment="1" applyProtection="1">
      <alignment vertical="center" wrapText="1"/>
    </xf>
    <xf numFmtId="4" fontId="58" fillId="0" borderId="116" xfId="1" applyNumberFormat="1" applyFont="1" applyFill="1" applyBorder="1" applyAlignment="1" applyProtection="1">
      <alignment horizontal="right" vertical="center" wrapText="1"/>
    </xf>
    <xf numFmtId="164" fontId="18" fillId="0" borderId="26" xfId="1" applyNumberFormat="1" applyFont="1" applyFill="1" applyBorder="1" applyAlignment="1" applyProtection="1">
      <alignment vertical="center" wrapText="1"/>
    </xf>
    <xf numFmtId="164" fontId="18" fillId="0" borderId="102" xfId="1" applyNumberFormat="1" applyFont="1" applyFill="1" applyBorder="1" applyAlignment="1" applyProtection="1">
      <alignment vertical="center" wrapText="1"/>
      <protection locked="0"/>
    </xf>
    <xf numFmtId="164" fontId="59" fillId="0" borderId="82" xfId="1" applyNumberFormat="1" applyFont="1" applyFill="1" applyBorder="1" applyAlignment="1" applyProtection="1">
      <alignment vertical="center" wrapText="1"/>
      <protection locked="0"/>
    </xf>
    <xf numFmtId="0" fontId="56" fillId="0" borderId="83" xfId="1" applyFont="1" applyFill="1" applyBorder="1" applyAlignment="1" applyProtection="1">
      <alignment horizontal="left" indent="2"/>
    </xf>
    <xf numFmtId="164" fontId="18" fillId="0" borderId="97" xfId="1" applyNumberFormat="1" applyFont="1" applyFill="1" applyBorder="1" applyAlignment="1" applyProtection="1">
      <alignment vertical="center" wrapText="1"/>
      <protection locked="0"/>
    </xf>
    <xf numFmtId="4" fontId="58" fillId="0" borderId="104" xfId="1" applyNumberFormat="1" applyFont="1" applyFill="1" applyBorder="1" applyAlignment="1" applyProtection="1">
      <alignment horizontal="right" vertical="center" wrapText="1"/>
    </xf>
    <xf numFmtId="164" fontId="18" fillId="0" borderId="77" xfId="1" applyNumberFormat="1" applyFont="1" applyFill="1" applyBorder="1" applyAlignment="1" applyProtection="1">
      <alignment vertical="center" wrapText="1"/>
      <protection locked="0"/>
    </xf>
    <xf numFmtId="164" fontId="58" fillId="0" borderId="77" xfId="1" applyNumberFormat="1" applyFont="1" applyFill="1" applyBorder="1" applyAlignment="1" applyProtection="1">
      <alignment vertical="center" wrapText="1"/>
      <protection locked="0"/>
    </xf>
    <xf numFmtId="4" fontId="58" fillId="0" borderId="103" xfId="1" applyNumberFormat="1" applyFont="1" applyFill="1" applyBorder="1" applyAlignment="1" applyProtection="1">
      <alignment horizontal="right" vertical="center" wrapText="1"/>
    </xf>
    <xf numFmtId="164" fontId="58" fillId="0" borderId="7" xfId="1" applyNumberFormat="1" applyFont="1" applyFill="1" applyBorder="1" applyAlignment="1" applyProtection="1">
      <alignment vertical="center" wrapText="1"/>
      <protection locked="0"/>
    </xf>
    <xf numFmtId="0" fontId="81" fillId="0" borderId="24" xfId="1" applyFont="1" applyFill="1" applyBorder="1" applyAlignment="1" applyProtection="1">
      <alignment horizontal="left" indent="2"/>
    </xf>
    <xf numFmtId="164" fontId="58" fillId="0" borderId="39" xfId="1" applyNumberFormat="1" applyFont="1" applyFill="1" applyBorder="1" applyAlignment="1" applyProtection="1">
      <alignment vertical="center" wrapText="1"/>
      <protection locked="0"/>
    </xf>
    <xf numFmtId="0" fontId="81" fillId="0" borderId="35" xfId="1" applyFont="1" applyFill="1" applyBorder="1" applyAlignment="1" applyProtection="1">
      <alignment horizontal="left" vertical="center" wrapText="1" indent="1"/>
    </xf>
    <xf numFmtId="164" fontId="58" fillId="0" borderId="34" xfId="1" applyNumberFormat="1" applyFont="1" applyFill="1" applyBorder="1" applyAlignment="1" applyProtection="1">
      <alignment vertical="center" wrapText="1"/>
    </xf>
    <xf numFmtId="164" fontId="50" fillId="0" borderId="82" xfId="1" applyNumberFormat="1" applyFont="1" applyFill="1" applyBorder="1" applyAlignment="1" applyProtection="1">
      <alignment horizontal="right" vertical="center" wrapText="1"/>
    </xf>
    <xf numFmtId="164" fontId="57" fillId="0" borderId="5" xfId="1" applyNumberFormat="1" applyFont="1" applyFill="1" applyBorder="1" applyAlignment="1" applyProtection="1">
      <alignment horizontal="right" vertical="center" wrapText="1"/>
    </xf>
    <xf numFmtId="0" fontId="51" fillId="0" borderId="82" xfId="1" applyFont="1" applyFill="1" applyBorder="1" applyAlignment="1" applyProtection="1">
      <alignment horizontal="left" vertical="center" wrapText="1" indent="1"/>
    </xf>
    <xf numFmtId="164" fontId="58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28" xfId="1" applyNumberFormat="1" applyFont="1" applyFill="1" applyBorder="1" applyAlignment="1" applyProtection="1">
      <alignment horizontal="right" vertical="center" wrapText="1"/>
      <protection locked="0"/>
    </xf>
    <xf numFmtId="0" fontId="80" fillId="0" borderId="5" xfId="1" applyFont="1" applyFill="1" applyBorder="1" applyAlignment="1" applyProtection="1">
      <alignment horizontal="left" vertical="center" wrapText="1" indent="1"/>
    </xf>
    <xf numFmtId="0" fontId="52" fillId="0" borderId="5" xfId="45" applyFont="1" applyFill="1" applyBorder="1" applyAlignment="1">
      <alignment horizontal="left" vertical="distributed" wrapText="1" indent="1"/>
    </xf>
    <xf numFmtId="0" fontId="56" fillId="0" borderId="24" xfId="1" applyFont="1" applyFill="1" applyBorder="1" applyAlignment="1" applyProtection="1">
      <alignment horizontal="left" vertical="center" wrapText="1" indent="2"/>
    </xf>
    <xf numFmtId="164" fontId="58" fillId="0" borderId="84" xfId="1" applyNumberFormat="1" applyFont="1" applyFill="1" applyBorder="1" applyAlignment="1" applyProtection="1">
      <alignment horizontal="right" vertical="center" wrapText="1"/>
    </xf>
    <xf numFmtId="164" fontId="18" fillId="0" borderId="24" xfId="1" applyNumberFormat="1" applyFont="1" applyFill="1" applyBorder="1" applyAlignment="1" applyProtection="1">
      <alignment horizontal="right" vertical="center" wrapText="1"/>
      <protection locked="0"/>
    </xf>
    <xf numFmtId="0" fontId="46" fillId="0" borderId="57" xfId="1" applyFont="1" applyFill="1" applyBorder="1" applyAlignment="1" applyProtection="1">
      <alignment horizontal="left" vertical="center" wrapText="1" indent="1"/>
    </xf>
    <xf numFmtId="164" fontId="49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58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10" xfId="1" applyNumberFormat="1" applyFont="1" applyFill="1" applyBorder="1" applyAlignment="1" applyProtection="1">
      <alignment vertical="center" wrapText="1"/>
      <protection locked="0"/>
    </xf>
    <xf numFmtId="164" fontId="57" fillId="0" borderId="82" xfId="1" applyNumberFormat="1" applyFont="1" applyFill="1" applyBorder="1" applyAlignment="1" applyProtection="1">
      <alignment vertical="center" wrapText="1"/>
    </xf>
    <xf numFmtId="4" fontId="58" fillId="0" borderId="88" xfId="1" applyNumberFormat="1" applyFont="1" applyFill="1" applyBorder="1" applyAlignment="1" applyProtection="1">
      <alignment horizontal="right" vertical="center" wrapText="1"/>
    </xf>
    <xf numFmtId="164" fontId="1" fillId="0" borderId="35" xfId="1" applyNumberFormat="1" applyFont="1" applyFill="1" applyBorder="1" applyAlignment="1" applyProtection="1">
      <alignment vertical="center" wrapText="1"/>
      <protection locked="0"/>
    </xf>
    <xf numFmtId="0" fontId="64" fillId="0" borderId="10" xfId="0" applyFont="1" applyBorder="1"/>
    <xf numFmtId="0" fontId="64" fillId="0" borderId="10" xfId="0" applyFont="1" applyBorder="1" applyAlignment="1" applyProtection="1">
      <alignment vertical="center"/>
      <protection locked="0"/>
    </xf>
    <xf numFmtId="3" fontId="64" fillId="0" borderId="10" xfId="40" applyNumberFormat="1" applyFont="1" applyFill="1" applyBorder="1" applyAlignment="1">
      <alignment horizontal="right"/>
    </xf>
    <xf numFmtId="3" fontId="64" fillId="0" borderId="10" xfId="0" applyNumberFormat="1" applyFont="1" applyBorder="1" applyAlignment="1" applyProtection="1">
      <alignment horizontal="right" wrapText="1"/>
    </xf>
    <xf numFmtId="2" fontId="64" fillId="0" borderId="161" xfId="0" applyNumberFormat="1" applyFont="1" applyBorder="1" applyAlignment="1">
      <alignment horizontal="right" vertical="center"/>
    </xf>
    <xf numFmtId="0" fontId="64" fillId="0" borderId="160" xfId="0" applyFont="1" applyBorder="1"/>
    <xf numFmtId="0" fontId="64" fillId="0" borderId="160" xfId="0" applyFont="1" applyBorder="1" applyAlignment="1" applyProtection="1">
      <alignment vertical="center"/>
      <protection locked="0"/>
    </xf>
    <xf numFmtId="3" fontId="64" fillId="0" borderId="160" xfId="40" applyNumberFormat="1" applyFont="1" applyFill="1" applyBorder="1" applyAlignment="1">
      <alignment horizontal="right"/>
    </xf>
    <xf numFmtId="3" fontId="64" fillId="0" borderId="160" xfId="0" applyNumberFormat="1" applyFont="1" applyBorder="1" applyAlignment="1" applyProtection="1">
      <alignment horizontal="right" wrapText="1"/>
    </xf>
    <xf numFmtId="3" fontId="64" fillId="19" borderId="160" xfId="40" applyNumberFormat="1" applyFont="1" applyFill="1" applyBorder="1" applyAlignment="1"/>
    <xf numFmtId="3" fontId="64" fillId="0" borderId="160" xfId="0" applyNumberFormat="1" applyFont="1" applyBorder="1" applyAlignment="1">
      <alignment horizontal="right"/>
    </xf>
    <xf numFmtId="3" fontId="64" fillId="0" borderId="160" xfId="0" applyNumberFormat="1" applyFont="1" applyFill="1" applyBorder="1" applyAlignment="1" applyProtection="1">
      <alignment horizontal="right"/>
      <protection locked="0"/>
    </xf>
    <xf numFmtId="0" fontId="64" fillId="0" borderId="160" xfId="0" applyFont="1" applyBorder="1" applyAlignment="1">
      <alignment wrapText="1"/>
    </xf>
    <xf numFmtId="0" fontId="64" fillId="0" borderId="160" xfId="0" applyFont="1" applyBorder="1" applyAlignment="1" applyProtection="1">
      <protection locked="0"/>
    </xf>
    <xf numFmtId="0" fontId="64" fillId="0" borderId="160" xfId="0" applyFont="1" applyBorder="1" applyAlignment="1" applyProtection="1">
      <alignment horizontal="left" vertical="center"/>
      <protection locked="0"/>
    </xf>
    <xf numFmtId="3" fontId="64" fillId="0" borderId="160" xfId="0" applyNumberFormat="1" applyFont="1" applyBorder="1" applyAlignment="1" applyProtection="1">
      <alignment horizontal="right" vertical="center" indent="1"/>
      <protection locked="0"/>
    </xf>
    <xf numFmtId="3" fontId="64" fillId="19" borderId="160" xfId="0" applyNumberFormat="1" applyFont="1" applyFill="1" applyBorder="1" applyAlignment="1" applyProtection="1">
      <alignment vertical="center"/>
      <protection locked="0"/>
    </xf>
    <xf numFmtId="0" fontId="64" fillId="0" borderId="160" xfId="1" applyFont="1" applyFill="1" applyBorder="1" applyAlignment="1" applyProtection="1">
      <alignment horizontal="left" vertical="center" wrapText="1"/>
    </xf>
    <xf numFmtId="3" fontId="83" fillId="0" borderId="21" xfId="0" applyNumberFormat="1" applyFont="1" applyFill="1" applyBorder="1" applyAlignment="1" applyProtection="1">
      <alignment horizontal="right" vertical="center" indent="1"/>
    </xf>
    <xf numFmtId="3" fontId="83" fillId="0" borderId="21" xfId="0" applyNumberFormat="1" applyFont="1" applyFill="1" applyBorder="1" applyAlignment="1" applyProtection="1">
      <alignment horizontal="right" indent="1"/>
    </xf>
    <xf numFmtId="2" fontId="64" fillId="0" borderId="20" xfId="0" applyNumberFormat="1" applyFont="1" applyBorder="1" applyAlignment="1">
      <alignment horizontal="right" vertical="center"/>
    </xf>
    <xf numFmtId="0" fontId="84" fillId="0" borderId="44" xfId="0" applyFont="1" applyBorder="1"/>
    <xf numFmtId="3" fontId="84" fillId="0" borderId="44" xfId="0" applyNumberFormat="1" applyFont="1" applyFill="1" applyBorder="1"/>
    <xf numFmtId="10" fontId="84" fillId="0" borderId="45" xfId="0" applyNumberFormat="1" applyFont="1" applyFill="1" applyBorder="1"/>
    <xf numFmtId="0" fontId="85" fillId="0" borderId="47" xfId="0" applyFont="1" applyBorder="1"/>
    <xf numFmtId="3" fontId="85" fillId="0" borderId="47" xfId="0" applyNumberFormat="1" applyFont="1" applyBorder="1"/>
    <xf numFmtId="10" fontId="85" fillId="0" borderId="48" xfId="0" applyNumberFormat="1" applyFont="1" applyBorder="1"/>
    <xf numFmtId="0" fontId="83" fillId="0" borderId="42" xfId="0" applyFont="1" applyFill="1" applyBorder="1" applyAlignment="1">
      <alignment horizontal="justify" vertical="center" wrapText="1"/>
    </xf>
    <xf numFmtId="3" fontId="64" fillId="0" borderId="42" xfId="0" applyNumberFormat="1" applyFont="1" applyFill="1" applyBorder="1" applyAlignment="1">
      <alignment horizontal="justify" vertical="top" wrapText="1"/>
    </xf>
    <xf numFmtId="0" fontId="64" fillId="0" borderId="42" xfId="0" applyFont="1" applyFill="1" applyBorder="1" applyAlignment="1">
      <alignment horizontal="justify" vertical="center" wrapText="1"/>
    </xf>
    <xf numFmtId="3" fontId="64" fillId="0" borderId="42" xfId="0" applyNumberFormat="1" applyFont="1" applyFill="1" applyBorder="1" applyAlignment="1">
      <alignment horizontal="right" wrapText="1"/>
    </xf>
    <xf numFmtId="3" fontId="83" fillId="0" borderId="42" xfId="0" applyNumberFormat="1" applyFont="1" applyFill="1" applyBorder="1" applyAlignment="1">
      <alignment horizontal="right" wrapText="1"/>
    </xf>
    <xf numFmtId="3" fontId="64" fillId="0" borderId="88" xfId="0" applyNumberFormat="1" applyFont="1" applyFill="1" applyBorder="1"/>
    <xf numFmtId="3" fontId="84" fillId="0" borderId="5" xfId="0" applyNumberFormat="1" applyFont="1" applyBorder="1"/>
    <xf numFmtId="0" fontId="64" fillId="0" borderId="42" xfId="0" applyFont="1" applyFill="1" applyBorder="1" applyAlignment="1">
      <alignment horizontal="left" vertical="center"/>
    </xf>
    <xf numFmtId="0" fontId="64" fillId="0" borderId="5" xfId="0" applyFont="1" applyFill="1" applyBorder="1"/>
    <xf numFmtId="3" fontId="83" fillId="0" borderId="42" xfId="0" applyNumberFormat="1" applyFont="1" applyFill="1" applyBorder="1" applyAlignment="1">
      <alignment horizontal="right"/>
    </xf>
    <xf numFmtId="0" fontId="0" fillId="19" borderId="0" xfId="0" applyFill="1"/>
    <xf numFmtId="0" fontId="64" fillId="19" borderId="66" xfId="0" applyFont="1" applyFill="1" applyBorder="1" applyAlignment="1">
      <alignment horizontal="center" vertical="top" wrapText="1"/>
    </xf>
    <xf numFmtId="0" fontId="86" fillId="0" borderId="66" xfId="0" applyFont="1" applyBorder="1" applyAlignment="1">
      <alignment horizontal="center" vertical="top" wrapText="1"/>
    </xf>
    <xf numFmtId="0" fontId="86" fillId="0" borderId="66" xfId="0" applyFont="1" applyBorder="1" applyAlignment="1">
      <alignment horizontal="left" vertical="top" wrapText="1"/>
    </xf>
    <xf numFmtId="3" fontId="86" fillId="0" borderId="66" xfId="0" applyNumberFormat="1" applyFont="1" applyBorder="1" applyAlignment="1">
      <alignment horizontal="right" vertical="top" wrapText="1"/>
    </xf>
    <xf numFmtId="0" fontId="87" fillId="0" borderId="66" xfId="0" applyFont="1" applyBorder="1" applyAlignment="1">
      <alignment horizontal="center" vertical="top" wrapText="1"/>
    </xf>
    <xf numFmtId="0" fontId="87" fillId="0" borderId="66" xfId="0" applyFont="1" applyBorder="1" applyAlignment="1">
      <alignment horizontal="left" vertical="top" wrapText="1"/>
    </xf>
    <xf numFmtId="3" fontId="87" fillId="0" borderId="66" xfId="0" applyNumberFormat="1" applyFont="1" applyBorder="1" applyAlignment="1">
      <alignment horizontal="right" vertical="top" wrapText="1"/>
    </xf>
    <xf numFmtId="0" fontId="64" fillId="0" borderId="76" xfId="0" applyFont="1" applyBorder="1" applyAlignment="1">
      <alignment horizontal="center"/>
    </xf>
    <xf numFmtId="0" fontId="64" fillId="0" borderId="79" xfId="0" applyFont="1" applyBorder="1" applyAlignment="1">
      <alignment horizontal="center"/>
    </xf>
    <xf numFmtId="0" fontId="64" fillId="0" borderId="128" xfId="0" applyFont="1" applyBorder="1"/>
    <xf numFmtId="0" fontId="83" fillId="0" borderId="128" xfId="0" applyFont="1" applyBorder="1" applyAlignment="1">
      <alignment horizontal="center" vertical="center"/>
    </xf>
    <xf numFmtId="0" fontId="83" fillId="0" borderId="128" xfId="0" applyFont="1" applyBorder="1" applyAlignment="1">
      <alignment horizontal="center" vertical="center" wrapText="1"/>
    </xf>
    <xf numFmtId="0" fontId="83" fillId="0" borderId="131" xfId="0" applyFont="1" applyBorder="1" applyAlignment="1">
      <alignment horizontal="center" vertical="center" wrapText="1"/>
    </xf>
    <xf numFmtId="0" fontId="83" fillId="0" borderId="128" xfId="0" applyFont="1" applyBorder="1" applyAlignment="1">
      <alignment horizontal="center"/>
    </xf>
    <xf numFmtId="0" fontId="83" fillId="0" borderId="131" xfId="0" applyFont="1" applyBorder="1" applyAlignment="1">
      <alignment horizontal="center"/>
    </xf>
    <xf numFmtId="0" fontId="64" fillId="0" borderId="128" xfId="0" applyFont="1" applyBorder="1" applyAlignment="1">
      <alignment wrapText="1"/>
    </xf>
    <xf numFmtId="3" fontId="64" fillId="0" borderId="128" xfId="0" applyNumberFormat="1" applyFont="1" applyBorder="1"/>
    <xf numFmtId="167" fontId="64" fillId="0" borderId="128" xfId="0" applyNumberFormat="1" applyFont="1" applyBorder="1"/>
    <xf numFmtId="3" fontId="64" fillId="0" borderId="131" xfId="0" applyNumberFormat="1" applyFont="1" applyBorder="1"/>
    <xf numFmtId="0" fontId="64" fillId="0" borderId="131" xfId="0" applyFont="1" applyBorder="1"/>
    <xf numFmtId="0" fontId="64" fillId="0" borderId="92" xfId="0" applyFont="1" applyBorder="1"/>
    <xf numFmtId="3" fontId="64" fillId="0" borderId="93" xfId="0" applyNumberFormat="1" applyFont="1" applyBorder="1"/>
    <xf numFmtId="0" fontId="83" fillId="0" borderId="0" xfId="0" applyFont="1"/>
    <xf numFmtId="0" fontId="84" fillId="0" borderId="0" xfId="0" applyFont="1"/>
    <xf numFmtId="0" fontId="84" fillId="0" borderId="25" xfId="0" applyFont="1" applyBorder="1"/>
    <xf numFmtId="0" fontId="85" fillId="0" borderId="7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84" fillId="0" borderId="28" xfId="0" applyFont="1" applyBorder="1" applyAlignment="1">
      <alignment horizontal="center"/>
    </xf>
    <xf numFmtId="0" fontId="84" fillId="0" borderId="87" xfId="0" applyFont="1" applyBorder="1" applyAlignment="1">
      <alignment horizontal="center"/>
    </xf>
    <xf numFmtId="0" fontId="85" fillId="0" borderId="25" xfId="0" applyFont="1" applyBorder="1" applyAlignment="1">
      <alignment horizontal="center"/>
    </xf>
    <xf numFmtId="0" fontId="85" fillId="0" borderId="71" xfId="0" applyFont="1" applyBorder="1" applyAlignment="1">
      <alignment horizontal="center"/>
    </xf>
    <xf numFmtId="0" fontId="85" fillId="0" borderId="72" xfId="0" applyFont="1" applyBorder="1" applyAlignment="1">
      <alignment horizontal="center"/>
    </xf>
    <xf numFmtId="0" fontId="85" fillId="0" borderId="28" xfId="0" applyFont="1" applyBorder="1" applyAlignment="1">
      <alignment horizontal="center"/>
    </xf>
    <xf numFmtId="0" fontId="85" fillId="0" borderId="89" xfId="0" applyFont="1" applyBorder="1" applyAlignment="1">
      <alignment horizontal="center"/>
    </xf>
    <xf numFmtId="0" fontId="85" fillId="0" borderId="91" xfId="0" applyFont="1" applyBorder="1" applyAlignment="1">
      <alignment horizontal="center"/>
    </xf>
    <xf numFmtId="0" fontId="82" fillId="0" borderId="139" xfId="0" applyFont="1" applyFill="1" applyBorder="1"/>
    <xf numFmtId="0" fontId="82" fillId="0" borderId="80" xfId="0" applyFont="1" applyFill="1" applyBorder="1"/>
    <xf numFmtId="3" fontId="82" fillId="0" borderId="111" xfId="0" applyNumberFormat="1" applyFont="1" applyFill="1" applyBorder="1"/>
    <xf numFmtId="0" fontId="85" fillId="0" borderId="130" xfId="0" applyFont="1" applyBorder="1" applyAlignment="1">
      <alignment horizontal="center"/>
    </xf>
    <xf numFmtId="0" fontId="85" fillId="0" borderId="7" xfId="0" applyFont="1" applyFill="1" applyBorder="1" applyAlignment="1">
      <alignment horizontal="center"/>
    </xf>
    <xf numFmtId="0" fontId="83" fillId="0" borderId="72" xfId="0" applyFont="1" applyBorder="1" applyAlignment="1">
      <alignment horizontal="center" vertical="top" wrapText="1"/>
    </xf>
    <xf numFmtId="0" fontId="83" fillId="0" borderId="73" xfId="0" applyFont="1" applyBorder="1" applyAlignment="1">
      <alignment horizontal="center" vertical="top" wrapText="1"/>
    </xf>
    <xf numFmtId="0" fontId="83" fillId="0" borderId="156" xfId="0" applyFont="1" applyBorder="1" applyAlignment="1">
      <alignment horizontal="center" vertical="top" wrapText="1"/>
    </xf>
    <xf numFmtId="0" fontId="64" fillId="0" borderId="91" xfId="0" applyFont="1" applyBorder="1" applyAlignment="1">
      <alignment horizontal="left" wrapText="1"/>
    </xf>
    <xf numFmtId="3" fontId="64" fillId="0" borderId="92" xfId="0" applyNumberFormat="1" applyFont="1" applyBorder="1" applyAlignment="1">
      <alignment horizontal="center" wrapText="1"/>
    </xf>
    <xf numFmtId="3" fontId="64" fillId="0" borderId="157" xfId="0" applyNumberFormat="1" applyFont="1" applyBorder="1" applyAlignment="1">
      <alignment horizontal="center" wrapText="1"/>
    </xf>
    <xf numFmtId="0" fontId="83" fillId="0" borderId="72" xfId="0" applyFont="1" applyFill="1" applyBorder="1" applyAlignment="1">
      <alignment horizontal="center" vertical="center" wrapText="1"/>
    </xf>
    <xf numFmtId="165" fontId="83" fillId="0" borderId="73" xfId="0" applyNumberFormat="1" applyFont="1" applyBorder="1" applyAlignment="1">
      <alignment horizontal="center"/>
    </xf>
    <xf numFmtId="165" fontId="83" fillId="0" borderId="156" xfId="0" applyNumberFormat="1" applyFont="1" applyBorder="1" applyAlignment="1">
      <alignment horizontal="center"/>
    </xf>
    <xf numFmtId="0" fontId="88" fillId="0" borderId="42" xfId="0" applyFont="1" applyBorder="1" applyAlignment="1">
      <alignment horizontal="justify" vertical="top" wrapText="1"/>
    </xf>
    <xf numFmtId="3" fontId="84" fillId="0" borderId="42" xfId="0" applyNumberFormat="1" applyFont="1" applyBorder="1" applyAlignment="1">
      <alignment horizontal="right" wrapText="1"/>
    </xf>
    <xf numFmtId="3" fontId="84" fillId="0" borderId="160" xfId="0" applyNumberFormat="1" applyFont="1" applyFill="1" applyBorder="1"/>
    <xf numFmtId="0" fontId="38" fillId="0" borderId="42" xfId="0" applyFont="1" applyBorder="1" applyAlignment="1">
      <alignment horizontal="justify" vertical="top" wrapText="1"/>
    </xf>
    <xf numFmtId="3" fontId="85" fillId="0" borderId="42" xfId="0" applyNumberFormat="1" applyFont="1" applyBorder="1" applyAlignment="1">
      <alignment horizontal="right" wrapText="1"/>
    </xf>
    <xf numFmtId="0" fontId="84" fillId="0" borderId="42" xfId="0" applyFont="1" applyBorder="1" applyAlignment="1">
      <alignment horizontal="right" wrapText="1"/>
    </xf>
    <xf numFmtId="0" fontId="85" fillId="0" borderId="42" xfId="0" applyFont="1" applyBorder="1" applyAlignment="1">
      <alignment horizontal="right" wrapText="1"/>
    </xf>
    <xf numFmtId="0" fontId="84" fillId="0" borderId="42" xfId="0" applyFont="1" applyBorder="1" applyAlignment="1">
      <alignment horizontal="justify" vertical="top" wrapText="1"/>
    </xf>
    <xf numFmtId="0" fontId="85" fillId="0" borderId="42" xfId="0" applyFont="1" applyBorder="1" applyAlignment="1">
      <alignment horizontal="justify" vertical="top" wrapText="1"/>
    </xf>
    <xf numFmtId="0" fontId="84" fillId="0" borderId="5" xfId="0" applyFont="1" applyFill="1" applyBorder="1"/>
    <xf numFmtId="3" fontId="84" fillId="0" borderId="42" xfId="0" applyNumberFormat="1" applyFont="1" applyFill="1" applyBorder="1" applyAlignment="1">
      <alignment horizontal="right" wrapText="1"/>
    </xf>
    <xf numFmtId="0" fontId="88" fillId="0" borderId="42" xfId="0" applyFont="1" applyFill="1" applyBorder="1" applyAlignment="1">
      <alignment horizontal="justify" vertical="top" wrapText="1"/>
    </xf>
    <xf numFmtId="0" fontId="85" fillId="0" borderId="42" xfId="0" applyFont="1" applyFill="1" applyBorder="1" applyAlignment="1">
      <alignment horizontal="justify" vertical="top" wrapText="1"/>
    </xf>
    <xf numFmtId="0" fontId="38" fillId="0" borderId="42" xfId="0" applyFont="1" applyFill="1" applyBorder="1" applyAlignment="1">
      <alignment horizontal="justify" vertical="top" wrapText="1"/>
    </xf>
    <xf numFmtId="3" fontId="85" fillId="0" borderId="42" xfId="0" applyNumberFormat="1" applyFont="1" applyFill="1" applyBorder="1" applyAlignment="1">
      <alignment horizontal="right" wrapText="1"/>
    </xf>
    <xf numFmtId="0" fontId="88" fillId="19" borderId="42" xfId="0" applyFont="1" applyFill="1" applyBorder="1" applyAlignment="1">
      <alignment horizontal="justify" vertical="top" wrapText="1"/>
    </xf>
    <xf numFmtId="3" fontId="84" fillId="19" borderId="42" xfId="0" applyNumberFormat="1" applyFont="1" applyFill="1" applyBorder="1" applyAlignment="1">
      <alignment horizontal="right" wrapText="1"/>
    </xf>
    <xf numFmtId="0" fontId="38" fillId="19" borderId="42" xfId="0" applyFont="1" applyFill="1" applyBorder="1" applyAlignment="1">
      <alignment horizontal="justify" vertical="top" wrapText="1"/>
    </xf>
    <xf numFmtId="3" fontId="85" fillId="19" borderId="160" xfId="0" applyNumberFormat="1" applyFont="1" applyFill="1" applyBorder="1"/>
    <xf numFmtId="0" fontId="32" fillId="20" borderId="33" xfId="0" applyFont="1" applyFill="1" applyBorder="1" applyAlignment="1">
      <alignment horizontal="justify" vertical="top" wrapText="1"/>
    </xf>
    <xf numFmtId="0" fontId="85" fillId="20" borderId="42" xfId="0" applyFont="1" applyFill="1" applyBorder="1" applyAlignment="1">
      <alignment horizontal="justify" vertical="top" wrapText="1"/>
    </xf>
    <xf numFmtId="3" fontId="73" fillId="20" borderId="42" xfId="0" applyNumberFormat="1" applyFont="1" applyFill="1" applyBorder="1" applyAlignment="1">
      <alignment horizontal="right" wrapText="1"/>
    </xf>
    <xf numFmtId="0" fontId="26" fillId="20" borderId="33" xfId="0" applyFont="1" applyFill="1" applyBorder="1" applyAlignment="1">
      <alignment horizontal="justify" vertical="top" wrapText="1"/>
    </xf>
    <xf numFmtId="0" fontId="31" fillId="20" borderId="42" xfId="0" applyFont="1" applyFill="1" applyBorder="1" applyAlignment="1">
      <alignment horizontal="justify" vertical="top" wrapText="1"/>
    </xf>
    <xf numFmtId="0" fontId="26" fillId="20" borderId="42" xfId="0" applyFont="1" applyFill="1" applyBorder="1" applyAlignment="1">
      <alignment horizontal="justify" vertical="top" wrapText="1"/>
    </xf>
    <xf numFmtId="0" fontId="38" fillId="0" borderId="0" xfId="0" applyFont="1" applyFill="1" applyBorder="1" applyAlignment="1">
      <alignment horizontal="justify" vertical="top" wrapText="1"/>
    </xf>
    <xf numFmtId="0" fontId="38" fillId="0" borderId="164" xfId="0" applyFont="1" applyFill="1" applyBorder="1" applyAlignment="1">
      <alignment horizontal="justify" vertical="top" wrapText="1"/>
    </xf>
    <xf numFmtId="3" fontId="84" fillId="0" borderId="158" xfId="0" applyNumberFormat="1" applyFont="1" applyFill="1" applyBorder="1" applyAlignment="1">
      <alignment horizontal="right" wrapText="1"/>
    </xf>
    <xf numFmtId="3" fontId="83" fillId="0" borderId="48" xfId="0" applyNumberFormat="1" applyFont="1" applyFill="1" applyBorder="1" applyAlignment="1">
      <alignment horizontal="right" wrapText="1"/>
    </xf>
    <xf numFmtId="3" fontId="85" fillId="0" borderId="165" xfId="0" applyNumberFormat="1" applyFont="1" applyFill="1" applyBorder="1" applyAlignment="1">
      <alignment horizontal="right" wrapText="1"/>
    </xf>
    <xf numFmtId="3" fontId="83" fillId="0" borderId="166" xfId="0" applyNumberFormat="1" applyFont="1" applyFill="1" applyBorder="1" applyAlignment="1">
      <alignment horizontal="right" wrapText="1"/>
    </xf>
    <xf numFmtId="3" fontId="85" fillId="0" borderId="5" xfId="0" applyNumberFormat="1" applyFont="1" applyFill="1" applyBorder="1" applyAlignment="1">
      <alignment horizontal="right" wrapText="1"/>
    </xf>
    <xf numFmtId="0" fontId="38" fillId="0" borderId="63" xfId="0" applyFont="1" applyFill="1" applyBorder="1"/>
    <xf numFmtId="0" fontId="38" fillId="0" borderId="137" xfId="0" applyFont="1" applyFill="1" applyBorder="1"/>
    <xf numFmtId="0" fontId="86" fillId="0" borderId="66" xfId="0" applyFont="1" applyFill="1" applyBorder="1"/>
    <xf numFmtId="0" fontId="38" fillId="0" borderId="66" xfId="0" applyFont="1" applyFill="1" applyBorder="1"/>
    <xf numFmtId="0" fontId="87" fillId="20" borderId="41" xfId="0" applyFont="1" applyFill="1" applyBorder="1"/>
    <xf numFmtId="0" fontId="87" fillId="20" borderId="5" xfId="0" applyFont="1" applyFill="1" applyBorder="1"/>
    <xf numFmtId="0" fontId="86" fillId="0" borderId="144" xfId="0" applyFont="1" applyFill="1" applyBorder="1"/>
    <xf numFmtId="0" fontId="84" fillId="0" borderId="27" xfId="0" applyFont="1" applyFill="1" applyBorder="1"/>
    <xf numFmtId="0" fontId="86" fillId="0" borderId="145" xfId="0" applyFont="1" applyFill="1" applyBorder="1"/>
    <xf numFmtId="0" fontId="84" fillId="0" borderId="83" xfId="0" applyFont="1" applyFill="1" applyBorder="1"/>
    <xf numFmtId="0" fontId="87" fillId="20" borderId="145" xfId="0" applyFont="1" applyFill="1" applyBorder="1"/>
    <xf numFmtId="0" fontId="87" fillId="0" borderId="145" xfId="0" applyFont="1" applyFill="1" applyBorder="1"/>
    <xf numFmtId="0" fontId="87" fillId="0" borderId="27" xfId="0" applyFont="1" applyFill="1" applyBorder="1"/>
    <xf numFmtId="0" fontId="84" fillId="0" borderId="160" xfId="0" applyFont="1" applyFill="1" applyBorder="1"/>
    <xf numFmtId="0" fontId="87" fillId="0" borderId="5" xfId="0" applyFont="1" applyFill="1" applyBorder="1"/>
    <xf numFmtId="0" fontId="86" fillId="0" borderId="146" xfId="0" applyFont="1" applyFill="1" applyBorder="1"/>
    <xf numFmtId="0" fontId="87" fillId="0" borderId="41" xfId="0" applyFont="1" applyFill="1" applyBorder="1"/>
    <xf numFmtId="0" fontId="85" fillId="0" borderId="5" xfId="0" applyFont="1" applyFill="1" applyBorder="1"/>
    <xf numFmtId="0" fontId="84" fillId="0" borderId="112" xfId="0" applyFont="1" applyBorder="1" applyAlignment="1">
      <alignment horizontal="center"/>
    </xf>
    <xf numFmtId="0" fontId="84" fillId="0" borderId="78" xfId="0" applyFont="1" applyBorder="1" applyAlignment="1">
      <alignment horizontal="center"/>
    </xf>
    <xf numFmtId="0" fontId="84" fillId="0" borderId="129" xfId="0" applyFont="1" applyBorder="1" applyAlignment="1">
      <alignment horizontal="center"/>
    </xf>
    <xf numFmtId="0" fontId="84" fillId="0" borderId="72" xfId="0" applyFont="1" applyBorder="1"/>
    <xf numFmtId="0" fontId="85" fillId="0" borderId="73" xfId="0" applyFont="1" applyBorder="1"/>
    <xf numFmtId="3" fontId="84" fillId="0" borderId="74" xfId="0" applyNumberFormat="1" applyFont="1" applyBorder="1" applyAlignment="1"/>
    <xf numFmtId="0" fontId="84" fillId="0" borderId="28" xfId="0" applyFont="1" applyBorder="1"/>
    <xf numFmtId="0" fontId="84" fillId="0" borderId="27" xfId="0" applyFont="1" applyBorder="1"/>
    <xf numFmtId="0" fontId="92" fillId="0" borderId="27" xfId="0" applyFont="1" applyBorder="1"/>
    <xf numFmtId="3" fontId="84" fillId="0" borderId="26" xfId="0" applyNumberFormat="1" applyFont="1" applyBorder="1"/>
    <xf numFmtId="0" fontId="84" fillId="0" borderId="130" xfId="0" applyFont="1" applyBorder="1"/>
    <xf numFmtId="0" fontId="84" fillId="0" borderId="128" xfId="0" applyFont="1" applyBorder="1"/>
    <xf numFmtId="3" fontId="84" fillId="0" borderId="131" xfId="0" applyNumberFormat="1" applyFont="1" applyBorder="1"/>
    <xf numFmtId="0" fontId="84" fillId="0" borderId="91" xfId="0" applyFont="1" applyBorder="1"/>
    <xf numFmtId="0" fontId="84" fillId="0" borderId="92" xfId="0" applyFont="1" applyBorder="1"/>
    <xf numFmtId="3" fontId="84" fillId="0" borderId="93" xfId="0" applyNumberFormat="1" applyFont="1" applyBorder="1"/>
    <xf numFmtId="3" fontId="83" fillId="0" borderId="74" xfId="0" applyNumberFormat="1" applyFont="1" applyBorder="1"/>
    <xf numFmtId="0" fontId="83" fillId="21" borderId="42" xfId="0" applyFont="1" applyFill="1" applyBorder="1" applyAlignment="1">
      <alignment horizontal="justify" vertical="center" wrapText="1"/>
    </xf>
    <xf numFmtId="3" fontId="83" fillId="21" borderId="42" xfId="0" applyNumberFormat="1" applyFont="1" applyFill="1" applyBorder="1" applyAlignment="1">
      <alignment horizontal="right" wrapText="1"/>
    </xf>
    <xf numFmtId="0" fontId="31" fillId="21" borderId="33" xfId="0" applyFont="1" applyFill="1" applyBorder="1" applyAlignment="1">
      <alignment horizontal="justify" vertical="top" wrapText="1"/>
    </xf>
    <xf numFmtId="3" fontId="64" fillId="19" borderId="42" xfId="0" applyNumberFormat="1" applyFont="1" applyFill="1" applyBorder="1" applyAlignment="1">
      <alignment horizontal="right" wrapText="1"/>
    </xf>
    <xf numFmtId="0" fontId="64" fillId="0" borderId="27" xfId="0" applyFont="1" applyBorder="1" applyAlignment="1">
      <alignment wrapText="1"/>
    </xf>
    <xf numFmtId="3" fontId="82" fillId="0" borderId="5" xfId="0" applyNumberFormat="1" applyFont="1" applyBorder="1"/>
    <xf numFmtId="3" fontId="64" fillId="0" borderId="26" xfId="0" applyNumberFormat="1" applyFont="1" applyFill="1" applyBorder="1"/>
    <xf numFmtId="0" fontId="64" fillId="0" borderId="83" xfId="0" applyFont="1" applyBorder="1"/>
    <xf numFmtId="0" fontId="83" fillId="0" borderId="5" xfId="0" applyFont="1" applyBorder="1"/>
    <xf numFmtId="3" fontId="83" fillId="0" borderId="7" xfId="0" applyNumberFormat="1" applyFont="1" applyFill="1" applyBorder="1"/>
    <xf numFmtId="3" fontId="64" fillId="0" borderId="7" xfId="0" applyNumberFormat="1" applyFont="1" applyFill="1" applyBorder="1"/>
    <xf numFmtId="0" fontId="83" fillId="0" borderId="73" xfId="0" applyFont="1" applyBorder="1"/>
    <xf numFmtId="3" fontId="83" fillId="0" borderId="74" xfId="0" applyNumberFormat="1" applyFont="1" applyFill="1" applyBorder="1"/>
    <xf numFmtId="0" fontId="83" fillId="0" borderId="41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3" fillId="0" borderId="41" xfId="0" applyFont="1" applyBorder="1"/>
    <xf numFmtId="0" fontId="83" fillId="0" borderId="27" xfId="0" applyFont="1" applyBorder="1"/>
    <xf numFmtId="0" fontId="64" fillId="0" borderId="108" xfId="0" applyFont="1" applyBorder="1"/>
    <xf numFmtId="3" fontId="64" fillId="0" borderId="27" xfId="0" applyNumberFormat="1" applyFont="1" applyBorder="1"/>
    <xf numFmtId="0" fontId="83" fillId="0" borderId="1" xfId="0" applyFont="1" applyBorder="1"/>
    <xf numFmtId="0" fontId="64" fillId="0" borderId="53" xfId="0" applyFont="1" applyBorder="1"/>
    <xf numFmtId="3" fontId="64" fillId="0" borderId="82" xfId="0" applyNumberFormat="1" applyFont="1" applyBorder="1"/>
    <xf numFmtId="3" fontId="64" fillId="0" borderId="83" xfId="0" applyNumberFormat="1" applyFont="1" applyBorder="1"/>
    <xf numFmtId="0" fontId="83" fillId="0" borderId="37" xfId="0" applyFont="1" applyBorder="1"/>
    <xf numFmtId="0" fontId="64" fillId="0" borderId="109" xfId="0" applyFont="1" applyBorder="1"/>
    <xf numFmtId="0" fontId="83" fillId="22" borderId="5" xfId="0" applyFont="1" applyFill="1" applyBorder="1"/>
    <xf numFmtId="0" fontId="83" fillId="22" borderId="41" xfId="0" applyFont="1" applyFill="1" applyBorder="1"/>
    <xf numFmtId="3" fontId="83" fillId="22" borderId="5" xfId="0" applyNumberFormat="1" applyFont="1" applyFill="1" applyBorder="1"/>
    <xf numFmtId="4" fontId="23" fillId="22" borderId="7" xfId="1" applyNumberFormat="1" applyFont="1" applyFill="1" applyBorder="1" applyAlignment="1" applyProtection="1">
      <alignment horizontal="right" vertical="center" wrapText="1"/>
    </xf>
    <xf numFmtId="0" fontId="64" fillId="0" borderId="27" xfId="0" applyFont="1" applyBorder="1"/>
    <xf numFmtId="4" fontId="2" fillId="0" borderId="90" xfId="1" applyNumberFormat="1" applyFont="1" applyFill="1" applyBorder="1" applyAlignment="1" applyProtection="1">
      <alignment horizontal="right" vertical="center" wrapText="1"/>
    </xf>
    <xf numFmtId="0" fontId="64" fillId="0" borderId="1" xfId="0" applyFont="1" applyBorder="1"/>
    <xf numFmtId="4" fontId="64" fillId="0" borderId="82" xfId="0" applyNumberFormat="1" applyFont="1" applyBorder="1"/>
    <xf numFmtId="0" fontId="64" fillId="0" borderId="37" xfId="0" applyFont="1" applyBorder="1"/>
    <xf numFmtId="4" fontId="64" fillId="0" borderId="83" xfId="0" applyNumberFormat="1" applyFont="1" applyBorder="1"/>
    <xf numFmtId="0" fontId="84" fillId="0" borderId="58" xfId="0" applyFont="1" applyBorder="1"/>
    <xf numFmtId="0" fontId="84" fillId="0" borderId="59" xfId="0" applyFont="1" applyFill="1" applyBorder="1" applyAlignment="1">
      <alignment horizontal="center"/>
    </xf>
    <xf numFmtId="0" fontId="84" fillId="0" borderId="148" xfId="0" applyFont="1" applyFill="1" applyBorder="1" applyAlignment="1">
      <alignment horizontal="center"/>
    </xf>
    <xf numFmtId="0" fontId="84" fillId="0" borderId="76" xfId="0" applyFont="1" applyFill="1" applyBorder="1" applyAlignment="1">
      <alignment horizontal="center"/>
    </xf>
    <xf numFmtId="0" fontId="84" fillId="0" borderId="79" xfId="0" applyFont="1" applyFill="1" applyBorder="1" applyAlignment="1">
      <alignment horizontal="center"/>
    </xf>
    <xf numFmtId="0" fontId="88" fillId="0" borderId="65" xfId="0" applyFont="1" applyBorder="1"/>
    <xf numFmtId="0" fontId="84" fillId="0" borderId="66" xfId="0" applyFont="1" applyFill="1" applyBorder="1"/>
    <xf numFmtId="0" fontId="93" fillId="0" borderId="52" xfId="0" applyFont="1" applyFill="1" applyBorder="1" applyAlignment="1">
      <alignment horizontal="center" vertical="center"/>
    </xf>
    <xf numFmtId="0" fontId="93" fillId="0" borderId="128" xfId="0" applyFont="1" applyFill="1" applyBorder="1" applyAlignment="1">
      <alignment horizontal="center" vertical="center" wrapText="1"/>
    </xf>
    <xf numFmtId="0" fontId="94" fillId="0" borderId="128" xfId="0" applyFont="1" applyFill="1" applyBorder="1" applyAlignment="1">
      <alignment horizontal="center" vertical="center" wrapText="1"/>
    </xf>
    <xf numFmtId="0" fontId="93" fillId="0" borderId="131" xfId="0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/>
    </xf>
    <xf numFmtId="0" fontId="38" fillId="0" borderId="52" xfId="0" applyFont="1" applyFill="1" applyBorder="1" applyAlignment="1">
      <alignment horizontal="center"/>
    </xf>
    <xf numFmtId="0" fontId="38" fillId="0" borderId="128" xfId="0" applyFont="1" applyFill="1" applyBorder="1" applyAlignment="1">
      <alignment horizontal="center"/>
    </xf>
    <xf numFmtId="0" fontId="38" fillId="0" borderId="131" xfId="0" applyFont="1" applyFill="1" applyBorder="1" applyAlignment="1">
      <alignment horizontal="center"/>
    </xf>
    <xf numFmtId="0" fontId="38" fillId="0" borderId="52" xfId="0" applyFont="1" applyFill="1" applyBorder="1"/>
    <xf numFmtId="3" fontId="38" fillId="0" borderId="128" xfId="0" applyNumberFormat="1" applyFont="1" applyFill="1" applyBorder="1"/>
    <xf numFmtId="0" fontId="88" fillId="0" borderId="52" xfId="0" applyFont="1" applyFill="1" applyBorder="1"/>
    <xf numFmtId="3" fontId="38" fillId="0" borderId="160" xfId="0" applyNumberFormat="1" applyFont="1" applyFill="1" applyBorder="1"/>
    <xf numFmtId="0" fontId="88" fillId="0" borderId="66" xfId="0" applyFont="1" applyFill="1" applyBorder="1"/>
    <xf numFmtId="3" fontId="88" fillId="0" borderId="128" xfId="0" applyNumberFormat="1" applyFont="1" applyFill="1" applyBorder="1"/>
    <xf numFmtId="0" fontId="88" fillId="0" borderId="149" xfId="0" applyFont="1" applyBorder="1"/>
    <xf numFmtId="0" fontId="38" fillId="0" borderId="135" xfId="0" applyFont="1" applyFill="1" applyBorder="1"/>
    <xf numFmtId="3" fontId="38" fillId="0" borderId="83" xfId="0" applyNumberFormat="1" applyFont="1" applyFill="1" applyBorder="1"/>
    <xf numFmtId="0" fontId="86" fillId="0" borderId="151" xfId="0" applyFont="1" applyBorder="1"/>
    <xf numFmtId="0" fontId="87" fillId="0" borderId="152" xfId="0" applyFont="1" applyFill="1" applyBorder="1"/>
    <xf numFmtId="0" fontId="87" fillId="0" borderId="153" xfId="0" applyFont="1" applyFill="1" applyBorder="1"/>
    <xf numFmtId="3" fontId="87" fillId="0" borderId="73" xfId="0" applyNumberFormat="1" applyFont="1" applyFill="1" applyBorder="1"/>
    <xf numFmtId="0" fontId="88" fillId="0" borderId="150" xfId="0" applyFont="1" applyBorder="1"/>
    <xf numFmtId="0" fontId="84" fillId="0" borderId="8" xfId="0" applyFont="1" applyFill="1" applyBorder="1"/>
    <xf numFmtId="0" fontId="93" fillId="0" borderId="143" xfId="0" applyFont="1" applyFill="1" applyBorder="1" applyAlignment="1">
      <alignment horizontal="center" vertical="center"/>
    </xf>
    <xf numFmtId="0" fontId="93" fillId="0" borderId="27" xfId="0" applyFont="1" applyFill="1" applyBorder="1" applyAlignment="1">
      <alignment horizontal="center" vertical="center" wrapText="1"/>
    </xf>
    <xf numFmtId="0" fontId="94" fillId="0" borderId="27" xfId="0" applyFont="1" applyFill="1" applyBorder="1" applyAlignment="1">
      <alignment horizontal="center" vertical="center" wrapText="1"/>
    </xf>
    <xf numFmtId="0" fontId="93" fillId="0" borderId="26" xfId="0" applyFont="1" applyFill="1" applyBorder="1" applyAlignment="1">
      <alignment horizontal="center" vertical="center" wrapText="1"/>
    </xf>
    <xf numFmtId="0" fontId="88" fillId="0" borderId="151" xfId="0" applyFont="1" applyBorder="1"/>
    <xf numFmtId="3" fontId="87" fillId="0" borderId="74" xfId="0" applyNumberFormat="1" applyFont="1" applyFill="1" applyBorder="1"/>
    <xf numFmtId="0" fontId="88" fillId="0" borderId="66" xfId="0" applyFont="1" applyBorder="1"/>
    <xf numFmtId="3" fontId="88" fillId="0" borderId="66" xfId="0" applyNumberFormat="1" applyFont="1" applyBorder="1"/>
    <xf numFmtId="0" fontId="38" fillId="0" borderId="66" xfId="0" applyFont="1" applyBorder="1"/>
    <xf numFmtId="3" fontId="38" fillId="0" borderId="66" xfId="0" applyNumberFormat="1" applyFont="1" applyBorder="1" applyAlignment="1">
      <alignment horizontal="right" vertical="justify"/>
    </xf>
    <xf numFmtId="3" fontId="38" fillId="0" borderId="67" xfId="0" applyNumberFormat="1" applyFont="1" applyFill="1" applyBorder="1" applyAlignment="1">
      <alignment horizontal="right" vertical="justify"/>
    </xf>
    <xf numFmtId="3" fontId="88" fillId="0" borderId="67" xfId="0" applyNumberFormat="1" applyFont="1" applyFill="1" applyBorder="1"/>
    <xf numFmtId="0" fontId="38" fillId="0" borderId="63" xfId="0" applyFont="1" applyBorder="1"/>
    <xf numFmtId="3" fontId="38" fillId="0" borderId="63" xfId="0" applyNumberFormat="1" applyFont="1" applyBorder="1" applyAlignment="1">
      <alignment horizontal="right" vertical="justify"/>
    </xf>
    <xf numFmtId="3" fontId="38" fillId="0" borderId="64" xfId="0" applyNumberFormat="1" applyFont="1" applyFill="1" applyBorder="1" applyAlignment="1">
      <alignment horizontal="right" vertical="justify"/>
    </xf>
    <xf numFmtId="0" fontId="87" fillId="0" borderId="152" xfId="0" applyFont="1" applyBorder="1"/>
    <xf numFmtId="3" fontId="87" fillId="0" borderId="152" xfId="0" applyNumberFormat="1" applyFont="1" applyBorder="1" applyAlignment="1">
      <alignment horizontal="right" vertical="justify"/>
    </xf>
    <xf numFmtId="3" fontId="87" fillId="0" borderId="147" xfId="0" applyNumberFormat="1" applyFont="1" applyFill="1" applyBorder="1" applyAlignment="1">
      <alignment horizontal="right" vertical="justify"/>
    </xf>
    <xf numFmtId="0" fontId="54" fillId="0" borderId="82" xfId="1" applyFont="1" applyFill="1" applyBorder="1" applyAlignment="1" applyProtection="1">
      <alignment vertical="center" wrapText="1"/>
    </xf>
    <xf numFmtId="0" fontId="88" fillId="0" borderId="8" xfId="0" applyFont="1" applyBorder="1"/>
    <xf numFmtId="3" fontId="88" fillId="0" borderId="8" xfId="0" applyNumberFormat="1" applyFont="1" applyBorder="1"/>
    <xf numFmtId="0" fontId="88" fillId="0" borderId="63" xfId="0" applyFont="1" applyBorder="1"/>
    <xf numFmtId="3" fontId="88" fillId="0" borderId="63" xfId="0" applyNumberFormat="1" applyFont="1" applyBorder="1"/>
    <xf numFmtId="3" fontId="88" fillId="0" borderId="64" xfId="0" applyNumberFormat="1" applyFont="1" applyFill="1" applyBorder="1"/>
    <xf numFmtId="3" fontId="38" fillId="0" borderId="63" xfId="0" applyNumberFormat="1" applyFont="1" applyBorder="1"/>
    <xf numFmtId="3" fontId="38" fillId="0" borderId="63" xfId="0" applyNumberFormat="1" applyFont="1" applyBorder="1" applyAlignment="1">
      <alignment vertical="justify"/>
    </xf>
    <xf numFmtId="3" fontId="38" fillId="0" borderId="63" xfId="0" applyNumberFormat="1" applyFont="1" applyFill="1" applyBorder="1" applyAlignment="1">
      <alignment vertical="justify"/>
    </xf>
    <xf numFmtId="3" fontId="38" fillId="0" borderId="64" xfId="0" applyNumberFormat="1" applyFont="1" applyFill="1" applyBorder="1" applyAlignment="1">
      <alignment vertical="justify"/>
    </xf>
    <xf numFmtId="3" fontId="87" fillId="0" borderId="152" xfId="0" applyNumberFormat="1" applyFont="1" applyBorder="1" applyAlignment="1">
      <alignment vertical="justify"/>
    </xf>
    <xf numFmtId="3" fontId="87" fillId="0" borderId="147" xfId="0" applyNumberFormat="1" applyFont="1" applyFill="1" applyBorder="1" applyAlignment="1">
      <alignment vertical="justify"/>
    </xf>
    <xf numFmtId="0" fontId="86" fillId="0" borderId="66" xfId="0" applyFont="1" applyBorder="1"/>
    <xf numFmtId="3" fontId="88" fillId="0" borderId="51" xfId="0" applyNumberFormat="1" applyFont="1" applyFill="1" applyBorder="1"/>
    <xf numFmtId="3" fontId="88" fillId="0" borderId="66" xfId="0" applyNumberFormat="1" applyFont="1" applyFill="1" applyBorder="1"/>
    <xf numFmtId="0" fontId="87" fillId="0" borderId="66" xfId="0" applyFont="1" applyBorder="1"/>
    <xf numFmtId="3" fontId="38" fillId="0" borderId="66" xfId="0" applyNumberFormat="1" applyFont="1" applyFill="1" applyBorder="1" applyAlignment="1">
      <alignment horizontal="right" vertical="justify"/>
    </xf>
    <xf numFmtId="3" fontId="38" fillId="0" borderId="66" xfId="0" applyNumberFormat="1" applyFont="1" applyFill="1" applyBorder="1"/>
    <xf numFmtId="3" fontId="38" fillId="0" borderId="67" xfId="0" applyNumberFormat="1" applyFont="1" applyFill="1" applyBorder="1"/>
    <xf numFmtId="3" fontId="38" fillId="0" borderId="66" xfId="0" applyNumberFormat="1" applyFont="1" applyFill="1" applyBorder="1" applyAlignment="1">
      <alignment vertical="justify"/>
    </xf>
    <xf numFmtId="3" fontId="38" fillId="0" borderId="67" xfId="0" applyNumberFormat="1" applyFont="1" applyFill="1" applyBorder="1" applyAlignment="1">
      <alignment vertical="justify"/>
    </xf>
    <xf numFmtId="0" fontId="86" fillId="0" borderId="63" xfId="0" applyFont="1" applyBorder="1"/>
    <xf numFmtId="3" fontId="88" fillId="0" borderId="63" xfId="0" applyNumberFormat="1" applyFont="1" applyFill="1" applyBorder="1"/>
    <xf numFmtId="0" fontId="87" fillId="0" borderId="63" xfId="0" applyFont="1" applyBorder="1"/>
    <xf numFmtId="3" fontId="38" fillId="0" borderId="63" xfId="0" applyNumberFormat="1" applyFont="1" applyFill="1" applyBorder="1"/>
    <xf numFmtId="3" fontId="38" fillId="0" borderId="64" xfId="0" applyNumberFormat="1" applyFont="1" applyFill="1" applyBorder="1"/>
    <xf numFmtId="0" fontId="38" fillId="0" borderId="69" xfId="0" applyFont="1" applyBorder="1"/>
    <xf numFmtId="3" fontId="38" fillId="0" borderId="69" xfId="0" applyNumberFormat="1" applyFont="1" applyFill="1" applyBorder="1" applyAlignment="1">
      <alignment vertical="justify"/>
    </xf>
    <xf numFmtId="3" fontId="38" fillId="0" borderId="70" xfId="0" applyNumberFormat="1" applyFont="1" applyFill="1" applyBorder="1" applyAlignment="1">
      <alignment vertical="justify"/>
    </xf>
    <xf numFmtId="3" fontId="88" fillId="0" borderId="65" xfId="0" applyNumberFormat="1" applyFont="1" applyFill="1" applyBorder="1"/>
    <xf numFmtId="3" fontId="97" fillId="0" borderId="65" xfId="0" applyNumberFormat="1" applyFont="1" applyFill="1" applyBorder="1"/>
    <xf numFmtId="3" fontId="97" fillId="0" borderId="66" xfId="0" applyNumberFormat="1" applyFont="1" applyFill="1" applyBorder="1"/>
    <xf numFmtId="165" fontId="88" fillId="0" borderId="65" xfId="0" applyNumberFormat="1" applyFont="1" applyFill="1" applyBorder="1" applyAlignment="1">
      <alignment horizontal="right" vertical="justify"/>
    </xf>
    <xf numFmtId="165" fontId="88" fillId="0" borderId="66" xfId="0" applyNumberFormat="1" applyFont="1" applyFill="1" applyBorder="1" applyAlignment="1">
      <alignment horizontal="right" vertical="justify"/>
    </xf>
    <xf numFmtId="165" fontId="97" fillId="0" borderId="65" xfId="0" applyNumberFormat="1" applyFont="1" applyFill="1" applyBorder="1" applyAlignment="1">
      <alignment vertical="justify"/>
    </xf>
    <xf numFmtId="165" fontId="97" fillId="0" borderId="66" xfId="0" applyNumberFormat="1" applyFont="1" applyFill="1" applyBorder="1" applyAlignment="1">
      <alignment vertical="justify"/>
    </xf>
    <xf numFmtId="3" fontId="38" fillId="0" borderId="65" xfId="0" applyNumberFormat="1" applyFont="1" applyFill="1" applyBorder="1"/>
    <xf numFmtId="0" fontId="88" fillId="0" borderId="65" xfId="0" applyFont="1" applyFill="1" applyBorder="1"/>
    <xf numFmtId="0" fontId="97" fillId="0" borderId="65" xfId="0" applyFont="1" applyFill="1" applyBorder="1"/>
    <xf numFmtId="0" fontId="97" fillId="0" borderId="66" xfId="0" applyFont="1" applyFill="1" applyBorder="1"/>
    <xf numFmtId="165" fontId="38" fillId="0" borderId="65" xfId="0" applyNumberFormat="1" applyFont="1" applyFill="1" applyBorder="1" applyAlignment="1">
      <alignment horizontal="right" vertical="justify"/>
    </xf>
    <xf numFmtId="165" fontId="38" fillId="0" borderId="66" xfId="0" applyNumberFormat="1" applyFont="1" applyFill="1" applyBorder="1" applyAlignment="1">
      <alignment horizontal="right" vertical="justify"/>
    </xf>
    <xf numFmtId="0" fontId="32" fillId="0" borderId="4" xfId="0" applyFont="1" applyBorder="1"/>
    <xf numFmtId="0" fontId="32" fillId="0" borderId="43" xfId="0" applyFont="1" applyBorder="1"/>
    <xf numFmtId="3" fontId="30" fillId="0" borderId="45" xfId="0" applyNumberFormat="1" applyFont="1" applyFill="1" applyBorder="1"/>
    <xf numFmtId="0" fontId="32" fillId="0" borderId="46" xfId="0" applyFont="1" applyBorder="1"/>
    <xf numFmtId="0" fontId="38" fillId="0" borderId="47" xfId="0" applyFont="1" applyFill="1" applyBorder="1"/>
    <xf numFmtId="3" fontId="30" fillId="0" borderId="47" xfId="0" applyNumberFormat="1" applyFont="1" applyFill="1" applyBorder="1"/>
    <xf numFmtId="0" fontId="30" fillId="0" borderId="47" xfId="0" applyFont="1" applyFill="1" applyBorder="1"/>
    <xf numFmtId="3" fontId="30" fillId="0" borderId="48" xfId="0" applyNumberFormat="1" applyFont="1" applyFill="1" applyBorder="1"/>
    <xf numFmtId="3" fontId="97" fillId="0" borderId="51" xfId="0" applyNumberFormat="1" applyFont="1" applyFill="1" applyBorder="1"/>
    <xf numFmtId="165" fontId="88" fillId="0" borderId="51" xfId="0" applyNumberFormat="1" applyFont="1" applyFill="1" applyBorder="1" applyAlignment="1">
      <alignment horizontal="right" vertical="justify"/>
    </xf>
    <xf numFmtId="165" fontId="97" fillId="0" borderId="51" xfId="0" applyNumberFormat="1" applyFont="1" applyFill="1" applyBorder="1" applyAlignment="1">
      <alignment vertical="justify"/>
    </xf>
    <xf numFmtId="3" fontId="38" fillId="0" borderId="51" xfId="0" applyNumberFormat="1" applyFont="1" applyFill="1" applyBorder="1"/>
    <xf numFmtId="0" fontId="88" fillId="0" borderId="51" xfId="0" applyFont="1" applyFill="1" applyBorder="1"/>
    <xf numFmtId="0" fontId="97" fillId="0" borderId="51" xfId="0" applyFont="1" applyFill="1" applyBorder="1"/>
    <xf numFmtId="165" fontId="38" fillId="0" borderId="51" xfId="0" applyNumberFormat="1" applyFont="1" applyFill="1" applyBorder="1" applyAlignment="1">
      <alignment horizontal="right" vertical="justify"/>
    </xf>
    <xf numFmtId="3" fontId="38" fillId="0" borderId="167" xfId="0" applyNumberFormat="1" applyFont="1" applyFill="1" applyBorder="1"/>
    <xf numFmtId="0" fontId="86" fillId="0" borderId="160" xfId="0" applyFont="1" applyBorder="1"/>
    <xf numFmtId="0" fontId="96" fillId="0" borderId="160" xfId="0" applyFont="1" applyBorder="1"/>
    <xf numFmtId="0" fontId="98" fillId="0" borderId="160" xfId="0" applyFont="1" applyBorder="1"/>
    <xf numFmtId="0" fontId="87" fillId="0" borderId="160" xfId="0" applyFont="1" applyBorder="1"/>
    <xf numFmtId="0" fontId="87" fillId="0" borderId="84" xfId="0" applyFont="1" applyBorder="1"/>
    <xf numFmtId="0" fontId="31" fillId="0" borderId="168" xfId="0" applyFont="1" applyFill="1" applyBorder="1" applyAlignment="1">
      <alignment horizontal="center" vertical="center" wrapText="1"/>
    </xf>
    <xf numFmtId="0" fontId="31" fillId="0" borderId="169" xfId="0" applyFont="1" applyFill="1" applyBorder="1" applyAlignment="1">
      <alignment horizontal="center" vertical="center" wrapText="1"/>
    </xf>
    <xf numFmtId="0" fontId="31" fillId="0" borderId="170" xfId="0" applyFont="1" applyFill="1" applyBorder="1" applyAlignment="1">
      <alignment horizontal="center" vertical="center" wrapText="1"/>
    </xf>
    <xf numFmtId="0" fontId="31" fillId="0" borderId="171" xfId="0" applyFont="1" applyFill="1" applyBorder="1" applyAlignment="1">
      <alignment horizontal="center" vertical="center" wrapText="1"/>
    </xf>
    <xf numFmtId="0" fontId="86" fillId="0" borderId="27" xfId="0" applyFont="1" applyBorder="1"/>
    <xf numFmtId="3" fontId="88" fillId="0" borderId="172" xfId="0" applyNumberFormat="1" applyFont="1" applyFill="1" applyBorder="1"/>
    <xf numFmtId="3" fontId="88" fillId="0" borderId="150" xfId="0" applyNumberFormat="1" applyFont="1" applyFill="1" applyBorder="1"/>
    <xf numFmtId="0" fontId="31" fillId="0" borderId="5" xfId="0" applyFont="1" applyBorder="1" applyAlignment="1">
      <alignment horizontal="center"/>
    </xf>
    <xf numFmtId="0" fontId="31" fillId="0" borderId="173" xfId="0" applyFont="1" applyFill="1" applyBorder="1" applyAlignment="1">
      <alignment horizontal="center"/>
    </xf>
    <xf numFmtId="0" fontId="31" fillId="0" borderId="174" xfId="0" applyFont="1" applyFill="1" applyBorder="1" applyAlignment="1">
      <alignment horizontal="center"/>
    </xf>
    <xf numFmtId="0" fontId="31" fillId="0" borderId="175" xfId="0" applyFont="1" applyFill="1" applyBorder="1" applyAlignment="1">
      <alignment horizontal="center"/>
    </xf>
    <xf numFmtId="0" fontId="31" fillId="0" borderId="176" xfId="0" applyFont="1" applyFill="1" applyBorder="1" applyAlignment="1">
      <alignment horizontal="center"/>
    </xf>
    <xf numFmtId="0" fontId="32" fillId="0" borderId="177" xfId="0" applyFont="1" applyBorder="1"/>
    <xf numFmtId="0" fontId="32" fillId="0" borderId="168" xfId="0" applyFont="1" applyBorder="1"/>
    <xf numFmtId="0" fontId="32" fillId="0" borderId="136" xfId="0" applyFont="1" applyBorder="1"/>
    <xf numFmtId="0" fontId="31" fillId="0" borderId="176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48" xfId="0" applyFont="1" applyBorder="1" applyAlignment="1">
      <alignment horizontal="center"/>
    </xf>
    <xf numFmtId="0" fontId="27" fillId="0" borderId="140" xfId="0" applyFont="1" applyBorder="1" applyAlignment="1">
      <alignment horizontal="center" vertical="center"/>
    </xf>
    <xf numFmtId="0" fontId="32" fillId="0" borderId="176" xfId="0" applyFont="1" applyBorder="1"/>
    <xf numFmtId="3" fontId="97" fillId="0" borderId="125" xfId="0" applyNumberFormat="1" applyFont="1" applyFill="1" applyBorder="1"/>
    <xf numFmtId="165" fontId="97" fillId="0" borderId="125" xfId="0" applyNumberFormat="1" applyFont="1" applyFill="1" applyBorder="1" applyAlignment="1">
      <alignment vertical="justify"/>
    </xf>
    <xf numFmtId="3" fontId="38" fillId="0" borderId="125" xfId="0" applyNumberFormat="1" applyFont="1" applyFill="1" applyBorder="1"/>
    <xf numFmtId="0" fontId="88" fillId="0" borderId="125" xfId="0" applyFont="1" applyFill="1" applyBorder="1"/>
    <xf numFmtId="0" fontId="97" fillId="0" borderId="125" xfId="0" applyFont="1" applyFill="1" applyBorder="1"/>
    <xf numFmtId="165" fontId="38" fillId="0" borderId="125" xfId="0" applyNumberFormat="1" applyFont="1" applyFill="1" applyBorder="1" applyAlignment="1">
      <alignment horizontal="right" vertical="justify"/>
    </xf>
    <xf numFmtId="3" fontId="38" fillId="0" borderId="127" xfId="0" applyNumberFormat="1" applyFont="1" applyFill="1" applyBorder="1"/>
    <xf numFmtId="0" fontId="31" fillId="0" borderId="168" xfId="0" applyFont="1" applyFill="1" applyBorder="1" applyAlignment="1">
      <alignment horizontal="center"/>
    </xf>
    <xf numFmtId="0" fontId="32" fillId="0" borderId="168" xfId="0" applyFont="1" applyBorder="1" applyAlignment="1">
      <alignment horizontal="center"/>
    </xf>
    <xf numFmtId="0" fontId="32" fillId="0" borderId="169" xfId="0" applyFont="1" applyBorder="1" applyAlignment="1">
      <alignment horizontal="center"/>
    </xf>
    <xf numFmtId="0" fontId="32" fillId="0" borderId="170" xfId="0" applyFont="1" applyBorder="1" applyAlignment="1">
      <alignment horizontal="center"/>
    </xf>
    <xf numFmtId="0" fontId="32" fillId="0" borderId="171" xfId="0" applyFont="1" applyBorder="1" applyAlignment="1">
      <alignment horizontal="center"/>
    </xf>
    <xf numFmtId="0" fontId="86" fillId="0" borderId="43" xfId="0" applyFont="1" applyBorder="1"/>
    <xf numFmtId="0" fontId="86" fillId="0" borderId="45" xfId="0" applyFont="1" applyBorder="1" applyAlignment="1">
      <alignment horizontal="center"/>
    </xf>
    <xf numFmtId="0" fontId="87" fillId="0" borderId="45" xfId="0" applyFont="1" applyBorder="1" applyAlignment="1">
      <alignment horizontal="center"/>
    </xf>
    <xf numFmtId="3" fontId="88" fillId="0" borderId="178" xfId="0" applyNumberFormat="1" applyFont="1" applyFill="1" applyBorder="1"/>
    <xf numFmtId="3" fontId="88" fillId="0" borderId="54" xfId="0" applyNumberFormat="1" applyFont="1" applyFill="1" applyBorder="1"/>
    <xf numFmtId="3" fontId="97" fillId="0" borderId="54" xfId="0" applyNumberFormat="1" applyFont="1" applyFill="1" applyBorder="1"/>
    <xf numFmtId="165" fontId="88" fillId="0" borderId="54" xfId="0" applyNumberFormat="1" applyFont="1" applyFill="1" applyBorder="1" applyAlignment="1">
      <alignment horizontal="right" vertical="justify"/>
    </xf>
    <xf numFmtId="165" fontId="97" fillId="0" borderId="54" xfId="0" applyNumberFormat="1" applyFont="1" applyFill="1" applyBorder="1" applyAlignment="1">
      <alignment vertical="justify"/>
    </xf>
    <xf numFmtId="3" fontId="38" fillId="0" borderId="54" xfId="0" applyNumberFormat="1" applyFont="1" applyFill="1" applyBorder="1"/>
    <xf numFmtId="0" fontId="88" fillId="0" borderId="54" xfId="0" applyFont="1" applyFill="1" applyBorder="1"/>
    <xf numFmtId="0" fontId="97" fillId="0" borderId="54" xfId="0" applyFont="1" applyFill="1" applyBorder="1"/>
    <xf numFmtId="165" fontId="38" fillId="0" borderId="54" xfId="0" applyNumberFormat="1" applyFont="1" applyFill="1" applyBorder="1" applyAlignment="1">
      <alignment horizontal="right" vertical="justify"/>
    </xf>
    <xf numFmtId="0" fontId="1" fillId="0" borderId="0" xfId="1" applyFont="1" applyFill="1"/>
    <xf numFmtId="164" fontId="49" fillId="0" borderId="35" xfId="1" applyNumberFormat="1" applyFont="1" applyFill="1" applyBorder="1" applyAlignment="1" applyProtection="1">
      <alignment vertical="center" wrapText="1"/>
    </xf>
    <xf numFmtId="164" fontId="57" fillId="0" borderId="5" xfId="1" applyNumberFormat="1" applyFont="1" applyFill="1" applyBorder="1" applyAlignment="1" applyProtection="1">
      <alignment vertical="center" wrapText="1"/>
    </xf>
    <xf numFmtId="164" fontId="57" fillId="0" borderId="5" xfId="1" applyNumberFormat="1" applyFont="1" applyFill="1" applyBorder="1" applyAlignment="1" applyProtection="1">
      <alignment vertical="center" wrapText="1"/>
      <protection locked="0"/>
    </xf>
    <xf numFmtId="0" fontId="81" fillId="0" borderId="5" xfId="1" applyFont="1" applyFill="1" applyBorder="1" applyAlignment="1" applyProtection="1">
      <alignment horizontal="left" vertical="center" wrapText="1" indent="1"/>
    </xf>
    <xf numFmtId="0" fontId="1" fillId="0" borderId="21" xfId="1" applyFont="1" applyFill="1" applyBorder="1"/>
    <xf numFmtId="0" fontId="23" fillId="19" borderId="55" xfId="0" applyFont="1" applyFill="1" applyBorder="1" applyAlignment="1" applyProtection="1">
      <alignment horizontal="left" vertical="center"/>
    </xf>
    <xf numFmtId="0" fontId="2" fillId="19" borderId="31" xfId="0" applyFont="1" applyFill="1" applyBorder="1" applyAlignment="1" applyProtection="1">
      <alignment vertical="center" wrapText="1"/>
    </xf>
    <xf numFmtId="0" fontId="23" fillId="19" borderId="31" xfId="0" applyFont="1" applyFill="1" applyBorder="1" applyAlignment="1" applyProtection="1">
      <alignment vertical="center" wrapText="1"/>
    </xf>
    <xf numFmtId="4" fontId="58" fillId="19" borderId="5" xfId="0" applyNumberFormat="1" applyFont="1" applyFill="1" applyBorder="1" applyAlignment="1" applyProtection="1">
      <alignment horizontal="right" vertical="center" wrapText="1"/>
      <protection locked="0"/>
    </xf>
    <xf numFmtId="4" fontId="23" fillId="19" borderId="31" xfId="45" applyNumberFormat="1" applyFont="1" applyFill="1" applyBorder="1" applyAlignment="1" applyProtection="1">
      <alignment horizontal="right" vertical="center" wrapText="1"/>
      <protection locked="0"/>
    </xf>
    <xf numFmtId="4" fontId="23" fillId="19" borderId="34" xfId="1" applyNumberFormat="1" applyFont="1" applyFill="1" applyBorder="1" applyAlignment="1" applyProtection="1">
      <alignment horizontal="right" vertical="center" wrapText="1"/>
    </xf>
    <xf numFmtId="0" fontId="23" fillId="19" borderId="25" xfId="0" applyFont="1" applyFill="1" applyBorder="1" applyAlignment="1" applyProtection="1">
      <alignment horizontal="left" vertical="center"/>
    </xf>
    <xf numFmtId="0" fontId="2" fillId="19" borderId="5" xfId="0" applyFont="1" applyFill="1" applyBorder="1" applyAlignment="1" applyProtection="1">
      <alignment vertical="center" wrapText="1"/>
    </xf>
    <xf numFmtId="0" fontId="23" fillId="19" borderId="5" xfId="0" applyFont="1" applyFill="1" applyBorder="1" applyAlignment="1" applyProtection="1">
      <alignment vertical="center" wrapText="1"/>
    </xf>
    <xf numFmtId="4" fontId="58" fillId="19" borderId="5" xfId="0" applyNumberFormat="1" applyFont="1" applyFill="1" applyBorder="1" applyAlignment="1">
      <alignment horizontal="right" vertical="center" wrapText="1"/>
    </xf>
    <xf numFmtId="4" fontId="23" fillId="19" borderId="21" xfId="45" applyNumberFormat="1" applyFont="1" applyFill="1" applyBorder="1" applyAlignment="1" applyProtection="1">
      <alignment horizontal="right" vertical="center" wrapText="1"/>
      <protection locked="0"/>
    </xf>
    <xf numFmtId="4" fontId="23" fillId="19" borderId="29" xfId="1" applyNumberFormat="1" applyFont="1" applyFill="1" applyBorder="1" applyAlignment="1" applyProtection="1">
      <alignment horizontal="right" vertical="center" wrapText="1"/>
    </xf>
    <xf numFmtId="0" fontId="57" fillId="0" borderId="32" xfId="1" applyFont="1" applyFill="1" applyBorder="1" applyAlignment="1">
      <alignment horizontal="center"/>
    </xf>
    <xf numFmtId="0" fontId="57" fillId="0" borderId="21" xfId="1" applyFont="1" applyFill="1" applyBorder="1" applyAlignment="1">
      <alignment horizontal="center"/>
    </xf>
    <xf numFmtId="0" fontId="58" fillId="19" borderId="105" xfId="0" applyFont="1" applyFill="1" applyBorder="1" applyAlignment="1">
      <alignment horizontal="left" vertical="center" wrapText="1"/>
    </xf>
    <xf numFmtId="0" fontId="58" fillId="19" borderId="22" xfId="0" applyFont="1" applyFill="1" applyBorder="1" applyAlignment="1">
      <alignment horizontal="left" vertical="center" wrapText="1"/>
    </xf>
    <xf numFmtId="0" fontId="58" fillId="19" borderId="121" xfId="0" applyFont="1" applyFill="1" applyBorder="1" applyAlignment="1">
      <alignment horizontal="left" vertical="center" wrapText="1"/>
    </xf>
    <xf numFmtId="0" fontId="46" fillId="0" borderId="25" xfId="45" applyFont="1" applyFill="1" applyBorder="1" applyAlignment="1" applyProtection="1">
      <alignment horizontal="center" vertical="center" wrapText="1"/>
    </xf>
    <xf numFmtId="0" fontId="46" fillId="0" borderId="5" xfId="45" applyFont="1" applyFill="1" applyBorder="1" applyAlignment="1" applyProtection="1">
      <alignment horizontal="center" vertical="center" wrapText="1"/>
    </xf>
    <xf numFmtId="0" fontId="46" fillId="0" borderId="105" xfId="45" applyFont="1" applyFill="1" applyBorder="1" applyAlignment="1" applyProtection="1">
      <alignment horizontal="center" vertical="center" wrapText="1"/>
    </xf>
    <xf numFmtId="0" fontId="46" fillId="0" borderId="22" xfId="45" applyFont="1" applyFill="1" applyBorder="1" applyAlignment="1" applyProtection="1">
      <alignment horizontal="center" vertical="center" wrapText="1"/>
    </xf>
    <xf numFmtId="0" fontId="46" fillId="0" borderId="106" xfId="45" applyFont="1" applyFill="1" applyBorder="1" applyAlignment="1" applyProtection="1">
      <alignment horizontal="center" vertical="center" wrapText="1"/>
    </xf>
    <xf numFmtId="0" fontId="46" fillId="0" borderId="85" xfId="45" applyFont="1" applyFill="1" applyBorder="1" applyAlignment="1" applyProtection="1">
      <alignment horizontal="center" vertical="center" wrapText="1"/>
    </xf>
    <xf numFmtId="0" fontId="46" fillId="0" borderId="81" xfId="45" applyFont="1" applyFill="1" applyBorder="1" applyAlignment="1" applyProtection="1">
      <alignment horizontal="center" vertical="center" wrapText="1"/>
    </xf>
    <xf numFmtId="0" fontId="46" fillId="0" borderId="86" xfId="45" applyFont="1" applyFill="1" applyBorder="1" applyAlignment="1" applyProtection="1">
      <alignment horizontal="center" vertical="center" wrapText="1"/>
    </xf>
    <xf numFmtId="0" fontId="46" fillId="0" borderId="55" xfId="45" applyFont="1" applyFill="1" applyBorder="1" applyAlignment="1" applyProtection="1">
      <alignment horizontal="center" vertical="center" wrapText="1"/>
    </xf>
    <xf numFmtId="0" fontId="46" fillId="0" borderId="31" xfId="45" applyFont="1" applyFill="1" applyBorder="1" applyAlignment="1" applyProtection="1">
      <alignment horizontal="center" vertical="center" wrapText="1"/>
    </xf>
    <xf numFmtId="0" fontId="61" fillId="0" borderId="110" xfId="45" applyFont="1" applyFill="1" applyBorder="1" applyAlignment="1" applyProtection="1">
      <alignment horizontal="right"/>
    </xf>
    <xf numFmtId="0" fontId="61" fillId="0" borderId="80" xfId="45" applyFont="1" applyFill="1" applyBorder="1" applyAlignment="1" applyProtection="1">
      <alignment horizontal="right"/>
    </xf>
    <xf numFmtId="0" fontId="61" fillId="0" borderId="111" xfId="45" applyFont="1" applyFill="1" applyBorder="1" applyAlignment="1" applyProtection="1">
      <alignment horizontal="right"/>
    </xf>
    <xf numFmtId="0" fontId="46" fillId="0" borderId="115" xfId="45" applyFont="1" applyFill="1" applyBorder="1" applyAlignment="1" applyProtection="1">
      <alignment horizontal="center" vertical="center"/>
      <protection locked="0"/>
    </xf>
    <xf numFmtId="0" fontId="46" fillId="0" borderId="81" xfId="45" applyFont="1" applyFill="1" applyBorder="1" applyAlignment="1" applyProtection="1">
      <alignment horizontal="center" vertical="center"/>
      <protection locked="0"/>
    </xf>
    <xf numFmtId="0" fontId="46" fillId="0" borderId="86" xfId="45" applyFont="1" applyFill="1" applyBorder="1" applyAlignment="1" applyProtection="1">
      <alignment horizontal="center" vertical="center"/>
      <protection locked="0"/>
    </xf>
    <xf numFmtId="0" fontId="46" fillId="0" borderId="41" xfId="45" applyFont="1" applyFill="1" applyBorder="1" applyAlignment="1" applyProtection="1">
      <alignment horizontal="center" vertical="center"/>
      <protection locked="0"/>
    </xf>
    <xf numFmtId="0" fontId="46" fillId="0" borderId="23" xfId="45" applyFont="1" applyFill="1" applyBorder="1" applyAlignment="1" applyProtection="1">
      <alignment horizontal="center" vertical="center"/>
      <protection locked="0"/>
    </xf>
    <xf numFmtId="0" fontId="46" fillId="0" borderId="113" xfId="45" applyFont="1" applyFill="1" applyBorder="1" applyAlignment="1" applyProtection="1">
      <alignment horizontal="center" vertical="center"/>
      <protection locked="0"/>
    </xf>
    <xf numFmtId="0" fontId="46" fillId="0" borderId="112" xfId="45" applyFont="1" applyFill="1" applyBorder="1" applyAlignment="1" applyProtection="1">
      <alignment horizontal="center" vertical="center" wrapText="1"/>
    </xf>
    <xf numFmtId="0" fontId="46" fillId="0" borderId="78" xfId="45" applyFont="1" applyFill="1" applyBorder="1" applyAlignment="1" applyProtection="1">
      <alignment horizontal="center" vertical="center" wrapText="1"/>
    </xf>
    <xf numFmtId="0" fontId="46" fillId="0" borderId="99" xfId="45" applyFont="1" applyFill="1" applyBorder="1" applyAlignment="1" applyProtection="1">
      <alignment horizontal="center" vertical="center" wrapText="1"/>
      <protection locked="0"/>
    </xf>
    <xf numFmtId="0" fontId="46" fillId="0" borderId="100" xfId="45" applyFont="1" applyFill="1" applyBorder="1" applyAlignment="1" applyProtection="1">
      <alignment horizontal="center" vertical="center" wrapText="1"/>
      <protection locked="0"/>
    </xf>
    <xf numFmtId="0" fontId="46" fillId="0" borderId="101" xfId="45" applyFont="1" applyFill="1" applyBorder="1" applyAlignment="1" applyProtection="1">
      <alignment horizontal="center" vertical="center" wrapText="1"/>
      <protection locked="0"/>
    </xf>
    <xf numFmtId="0" fontId="46" fillId="0" borderId="114" xfId="45" applyFont="1" applyFill="1" applyBorder="1" applyAlignment="1" applyProtection="1">
      <alignment vertical="center" wrapText="1"/>
    </xf>
    <xf numFmtId="0" fontId="46" fillId="0" borderId="40" xfId="45" applyFont="1" applyFill="1" applyBorder="1" applyAlignment="1" applyProtection="1">
      <alignment vertical="center" wrapText="1"/>
    </xf>
    <xf numFmtId="0" fontId="48" fillId="0" borderId="100" xfId="0" applyFont="1" applyFill="1" applyBorder="1" applyAlignment="1" applyProtection="1">
      <alignment horizontal="center" vertical="center" wrapText="1"/>
    </xf>
    <xf numFmtId="0" fontId="48" fillId="0" borderId="101" xfId="0" applyFont="1" applyFill="1" applyBorder="1" applyAlignment="1" applyProtection="1">
      <alignment horizontal="center" vertical="center" wrapText="1"/>
    </xf>
    <xf numFmtId="0" fontId="48" fillId="0" borderId="120" xfId="0" applyFont="1" applyFill="1" applyBorder="1" applyAlignment="1" applyProtection="1">
      <alignment horizontal="center" vertical="center" wrapText="1"/>
    </xf>
    <xf numFmtId="0" fontId="48" fillId="0" borderId="119" xfId="0" applyFont="1" applyFill="1" applyBorder="1" applyAlignment="1" applyProtection="1">
      <alignment horizontal="center" vertical="center" wrapText="1"/>
    </xf>
    <xf numFmtId="0" fontId="61" fillId="0" borderId="105" xfId="45" applyFont="1" applyFill="1" applyBorder="1" applyAlignment="1" applyProtection="1">
      <alignment horizontal="right"/>
    </xf>
    <xf numFmtId="0" fontId="61" fillId="0" borderId="22" xfId="45" applyFont="1" applyFill="1" applyBorder="1" applyAlignment="1" applyProtection="1">
      <alignment horizontal="right"/>
    </xf>
    <xf numFmtId="0" fontId="61" fillId="0" borderId="106" xfId="45" applyFont="1" applyFill="1" applyBorder="1" applyAlignment="1" applyProtection="1">
      <alignment horizontal="right"/>
    </xf>
    <xf numFmtId="0" fontId="46" fillId="0" borderId="75" xfId="45" applyFont="1" applyFill="1" applyBorder="1" applyAlignment="1" applyProtection="1">
      <alignment horizontal="center" vertical="center" wrapText="1"/>
    </xf>
    <xf numFmtId="0" fontId="46" fillId="0" borderId="76" xfId="45" applyFont="1" applyFill="1" applyBorder="1" applyAlignment="1" applyProtection="1">
      <alignment horizontal="center" vertical="center" wrapText="1"/>
    </xf>
    <xf numFmtId="0" fontId="46" fillId="0" borderId="115" xfId="45" applyFont="1" applyFill="1" applyBorder="1" applyAlignment="1" applyProtection="1">
      <alignment horizontal="center" vertical="center" wrapText="1"/>
      <protection locked="0"/>
    </xf>
    <xf numFmtId="0" fontId="46" fillId="0" borderId="81" xfId="45" applyFont="1" applyFill="1" applyBorder="1" applyAlignment="1" applyProtection="1">
      <alignment horizontal="center" vertical="center" wrapText="1"/>
      <protection locked="0"/>
    </xf>
    <xf numFmtId="0" fontId="46" fillId="0" borderId="86" xfId="45" applyFont="1" applyFill="1" applyBorder="1" applyAlignment="1" applyProtection="1">
      <alignment horizontal="center" vertical="center" wrapText="1"/>
      <protection locked="0"/>
    </xf>
    <xf numFmtId="0" fontId="61" fillId="0" borderId="162" xfId="45" applyFont="1" applyFill="1" applyBorder="1" applyAlignment="1" applyProtection="1">
      <alignment horizontal="right"/>
    </xf>
    <xf numFmtId="3" fontId="85" fillId="0" borderId="92" xfId="0" applyNumberFormat="1" applyFont="1" applyFill="1" applyBorder="1" applyAlignment="1"/>
    <xf numFmtId="3" fontId="85" fillId="0" borderId="93" xfId="0" applyNumberFormat="1" applyFont="1" applyFill="1" applyBorder="1" applyAlignment="1"/>
    <xf numFmtId="3" fontId="85" fillId="0" borderId="73" xfId="0" applyNumberFormat="1" applyFont="1" applyFill="1" applyBorder="1" applyAlignment="1"/>
    <xf numFmtId="3" fontId="85" fillId="0" borderId="74" xfId="0" applyNumberFormat="1" applyFont="1" applyFill="1" applyBorder="1" applyAlignment="1"/>
    <xf numFmtId="3" fontId="85" fillId="0" borderId="27" xfId="0" applyNumberFormat="1" applyFont="1" applyFill="1" applyBorder="1" applyAlignment="1"/>
    <xf numFmtId="3" fontId="85" fillId="0" borderId="26" xfId="0" applyNumberFormat="1" applyFont="1" applyFill="1" applyBorder="1" applyAlignment="1"/>
    <xf numFmtId="3" fontId="85" fillId="0" borderId="82" xfId="0" applyNumberFormat="1" applyFont="1" applyFill="1" applyBorder="1" applyAlignment="1"/>
    <xf numFmtId="3" fontId="85" fillId="0" borderId="90" xfId="0" applyNumberFormat="1" applyFont="1" applyFill="1" applyBorder="1" applyAlignment="1"/>
    <xf numFmtId="3" fontId="84" fillId="0" borderId="83" xfId="0" applyNumberFormat="1" applyFont="1" applyFill="1" applyBorder="1" applyAlignment="1"/>
    <xf numFmtId="3" fontId="84" fillId="0" borderId="88" xfId="0" applyNumberFormat="1" applyFont="1" applyFill="1" applyBorder="1" applyAlignment="1"/>
    <xf numFmtId="3" fontId="85" fillId="0" borderId="5" xfId="0" applyNumberFormat="1" applyFont="1" applyFill="1" applyBorder="1" applyAlignment="1"/>
    <xf numFmtId="3" fontId="85" fillId="0" borderId="7" xfId="0" applyNumberFormat="1" applyFont="1" applyFill="1" applyBorder="1" applyAlignment="1"/>
    <xf numFmtId="3" fontId="84" fillId="0" borderId="27" xfId="0" applyNumberFormat="1" applyFont="1" applyFill="1" applyBorder="1" applyAlignment="1"/>
    <xf numFmtId="3" fontId="84" fillId="0" borderId="26" xfId="0" applyNumberFormat="1" applyFont="1" applyFill="1" applyBorder="1" applyAlignment="1"/>
    <xf numFmtId="3" fontId="85" fillId="0" borderId="35" xfId="0" applyNumberFormat="1" applyFont="1" applyFill="1" applyBorder="1" applyAlignment="1"/>
    <xf numFmtId="3" fontId="85" fillId="0" borderId="34" xfId="0" applyNumberFormat="1" applyFont="1" applyFill="1" applyBorder="1" applyAlignment="1"/>
    <xf numFmtId="0" fontId="84" fillId="0" borderId="83" xfId="0" applyFont="1" applyBorder="1" applyAlignment="1"/>
    <xf numFmtId="0" fontId="83" fillId="0" borderId="85" xfId="0" applyFont="1" applyBorder="1" applyAlignment="1">
      <alignment horizontal="center"/>
    </xf>
    <xf numFmtId="0" fontId="83" fillId="0" borderId="81" xfId="0" applyFont="1" applyBorder="1" applyAlignment="1">
      <alignment horizontal="center"/>
    </xf>
    <xf numFmtId="0" fontId="83" fillId="0" borderId="86" xfId="0" applyFont="1" applyBorder="1" applyAlignment="1">
      <alignment horizontal="center"/>
    </xf>
    <xf numFmtId="0" fontId="85" fillId="0" borderId="41" xfId="0" applyFont="1" applyBorder="1" applyAlignment="1"/>
    <xf numFmtId="0" fontId="85" fillId="0" borderId="23" xfId="0" applyFont="1" applyBorder="1" applyAlignment="1"/>
    <xf numFmtId="0" fontId="85" fillId="0" borderId="40" xfId="0" applyFont="1" applyBorder="1" applyAlignment="1"/>
    <xf numFmtId="0" fontId="38" fillId="0" borderId="5" xfId="0" applyFont="1" applyBorder="1" applyAlignment="1">
      <alignment horizontal="center"/>
    </xf>
    <xf numFmtId="0" fontId="84" fillId="0" borderId="27" xfId="0" applyFont="1" applyBorder="1" applyAlignment="1"/>
    <xf numFmtId="0" fontId="85" fillId="0" borderId="5" xfId="0" applyFont="1" applyBorder="1" applyAlignment="1"/>
    <xf numFmtId="0" fontId="85" fillId="0" borderId="35" xfId="0" applyFont="1" applyBorder="1" applyAlignment="1"/>
    <xf numFmtId="0" fontId="85" fillId="0" borderId="73" xfId="0" applyFont="1" applyBorder="1" applyAlignment="1"/>
    <xf numFmtId="0" fontId="85" fillId="0" borderId="7" xfId="0" applyFont="1" applyBorder="1" applyAlignment="1"/>
    <xf numFmtId="0" fontId="85" fillId="0" borderId="27" xfId="0" applyFont="1" applyBorder="1" applyAlignment="1"/>
    <xf numFmtId="0" fontId="85" fillId="0" borderId="82" xfId="0" applyFont="1" applyBorder="1" applyAlignment="1"/>
    <xf numFmtId="0" fontId="85" fillId="0" borderId="92" xfId="0" applyFont="1" applyBorder="1" applyAlignment="1"/>
    <xf numFmtId="0" fontId="84" fillId="0" borderId="27" xfId="0" applyFont="1" applyFill="1" applyBorder="1" applyAlignment="1"/>
    <xf numFmtId="0" fontId="84" fillId="0" borderId="26" xfId="0" applyFont="1" applyFill="1" applyBorder="1" applyAlignment="1"/>
    <xf numFmtId="0" fontId="84" fillId="0" borderId="83" xfId="0" applyFont="1" applyFill="1" applyBorder="1" applyAlignment="1"/>
    <xf numFmtId="0" fontId="84" fillId="0" borderId="88" xfId="0" applyFont="1" applyFill="1" applyBorder="1" applyAlignment="1"/>
    <xf numFmtId="0" fontId="85" fillId="0" borderId="5" xfId="0" applyFont="1" applyFill="1" applyBorder="1" applyAlignment="1"/>
    <xf numFmtId="0" fontId="85" fillId="0" borderId="7" xfId="0" applyFont="1" applyFill="1" applyBorder="1" applyAlignment="1"/>
    <xf numFmtId="0" fontId="85" fillId="0" borderId="35" xfId="0" applyFont="1" applyFill="1" applyBorder="1" applyAlignment="1"/>
    <xf numFmtId="0" fontId="85" fillId="0" borderId="34" xfId="0" applyFont="1" applyFill="1" applyBorder="1" applyAlignment="1"/>
    <xf numFmtId="0" fontId="85" fillId="0" borderId="73" xfId="0" applyFont="1" applyFill="1" applyBorder="1" applyAlignment="1"/>
    <xf numFmtId="0" fontId="85" fillId="0" borderId="74" xfId="0" applyFont="1" applyFill="1" applyBorder="1" applyAlignment="1"/>
    <xf numFmtId="0" fontId="85" fillId="0" borderId="128" xfId="0" applyFont="1" applyBorder="1" applyAlignment="1"/>
    <xf numFmtId="0" fontId="84" fillId="0" borderId="84" xfId="0" applyFont="1" applyFill="1" applyBorder="1" applyAlignment="1"/>
    <xf numFmtId="0" fontId="84" fillId="0" borderId="97" xfId="0" applyFont="1" applyFill="1" applyBorder="1" applyAlignment="1"/>
    <xf numFmtId="3" fontId="85" fillId="0" borderId="128" xfId="0" applyNumberFormat="1" applyFont="1" applyFill="1" applyBorder="1" applyAlignment="1"/>
    <xf numFmtId="3" fontId="85" fillId="0" borderId="131" xfId="0" applyNumberFormat="1" applyFont="1" applyFill="1" applyBorder="1" applyAlignment="1"/>
    <xf numFmtId="0" fontId="38" fillId="0" borderId="5" xfId="0" applyFont="1" applyFill="1" applyBorder="1" applyAlignment="1">
      <alignment horizontal="center"/>
    </xf>
    <xf numFmtId="0" fontId="85" fillId="0" borderId="82" xfId="0" applyFont="1" applyFill="1" applyBorder="1" applyAlignment="1"/>
    <xf numFmtId="0" fontId="85" fillId="0" borderId="90" xfId="0" applyFont="1" applyFill="1" applyBorder="1" applyAlignment="1"/>
    <xf numFmtId="0" fontId="85" fillId="0" borderId="92" xfId="0" applyFont="1" applyFill="1" applyBorder="1" applyAlignment="1"/>
    <xf numFmtId="0" fontId="85" fillId="0" borderId="93" xfId="0" applyFont="1" applyFill="1" applyBorder="1" applyAlignment="1"/>
    <xf numFmtId="0" fontId="34" fillId="0" borderId="0" xfId="0" applyFont="1" applyAlignment="1">
      <alignment horizontal="center"/>
    </xf>
    <xf numFmtId="0" fontId="75" fillId="0" borderId="32" xfId="0" applyFont="1" applyBorder="1" applyAlignment="1" applyProtection="1">
      <alignment horizontal="left" vertical="center" indent="2"/>
    </xf>
    <xf numFmtId="0" fontId="75" fillId="0" borderId="21" xfId="0" applyFont="1" applyBorder="1" applyAlignment="1" applyProtection="1">
      <alignment horizontal="left" vertical="center" indent="2"/>
    </xf>
    <xf numFmtId="0" fontId="84" fillId="0" borderId="73" xfId="0" applyFont="1" applyBorder="1" applyAlignment="1"/>
    <xf numFmtId="0" fontId="83" fillId="0" borderId="72" xfId="0" applyFont="1" applyBorder="1" applyAlignment="1">
      <alignment horizontal="center"/>
    </xf>
    <xf numFmtId="0" fontId="83" fillId="0" borderId="73" xfId="0" applyFont="1" applyBorder="1" applyAlignment="1">
      <alignment horizontal="center"/>
    </xf>
    <xf numFmtId="0" fontId="32" fillId="0" borderId="6" xfId="0" applyFont="1" applyBorder="1" applyAlignment="1">
      <alignment horizontal="right"/>
    </xf>
    <xf numFmtId="0" fontId="34" fillId="0" borderId="52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0" fontId="39" fillId="0" borderId="41" xfId="0" applyFont="1" applyFill="1" applyBorder="1" applyAlignment="1">
      <alignment horizontal="center" vertical="top" wrapText="1"/>
    </xf>
    <xf numFmtId="0" fontId="39" fillId="0" borderId="23" xfId="0" applyFont="1" applyFill="1" applyBorder="1" applyAlignment="1">
      <alignment horizontal="center" vertical="top" wrapText="1"/>
    </xf>
    <xf numFmtId="0" fontId="39" fillId="0" borderId="40" xfId="0" applyFont="1" applyFill="1" applyBorder="1" applyAlignment="1">
      <alignment horizontal="center" vertical="top" wrapText="1"/>
    </xf>
    <xf numFmtId="0" fontId="64" fillId="19" borderId="66" xfId="0" applyFont="1" applyFill="1" applyBorder="1" applyAlignment="1">
      <alignment horizontal="center" vertical="top" wrapText="1"/>
    </xf>
    <xf numFmtId="0" fontId="26" fillId="19" borderId="66" xfId="0" applyFont="1" applyFill="1" applyBorder="1"/>
    <xf numFmtId="0" fontId="6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/>
    <xf numFmtId="3" fontId="31" fillId="0" borderId="0" xfId="0" applyNumberFormat="1" applyFont="1" applyFill="1" applyBorder="1" applyAlignment="1"/>
    <xf numFmtId="3" fontId="43" fillId="0" borderId="0" xfId="0" applyNumberFormat="1" applyFont="1" applyFill="1" applyBorder="1" applyAlignment="1"/>
    <xf numFmtId="0" fontId="26" fillId="0" borderId="0" xfId="0" applyFont="1" applyBorder="1" applyAlignment="1">
      <alignment horizontal="center"/>
    </xf>
    <xf numFmtId="3" fontId="86" fillId="0" borderId="52" xfId="0" applyNumberFormat="1" applyFont="1" applyFill="1" applyBorder="1" applyAlignment="1"/>
    <xf numFmtId="3" fontId="89" fillId="0" borderId="54" xfId="0" applyNumberFormat="1" applyFont="1" applyFill="1" applyBorder="1" applyAlignment="1"/>
    <xf numFmtId="3" fontId="87" fillId="0" borderId="52" xfId="0" applyNumberFormat="1" applyFont="1" applyFill="1" applyBorder="1" applyAlignment="1"/>
    <xf numFmtId="0" fontId="29" fillId="0" borderId="6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wrapText="1"/>
    </xf>
    <xf numFmtId="3" fontId="90" fillId="0" borderId="54" xfId="0" applyNumberFormat="1" applyFont="1" applyFill="1" applyBorder="1" applyAlignment="1"/>
    <xf numFmtId="3" fontId="77" fillId="0" borderId="52" xfId="0" applyNumberFormat="1" applyFont="1" applyFill="1" applyBorder="1" applyAlignment="1"/>
    <xf numFmtId="3" fontId="78" fillId="0" borderId="54" xfId="0" applyNumberFormat="1" applyFont="1" applyFill="1" applyBorder="1" applyAlignment="1"/>
    <xf numFmtId="3" fontId="87" fillId="0" borderId="138" xfId="0" applyNumberFormat="1" applyFont="1" applyFill="1" applyBorder="1" applyAlignment="1"/>
    <xf numFmtId="3" fontId="90" fillId="0" borderId="40" xfId="0" applyNumberFormat="1" applyFont="1" applyFill="1" applyBorder="1" applyAlignment="1"/>
    <xf numFmtId="0" fontId="33" fillId="0" borderId="41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 wrapText="1"/>
    </xf>
    <xf numFmtId="0" fontId="31" fillId="0" borderId="62" xfId="0" applyFont="1" applyFill="1" applyBorder="1" applyAlignment="1">
      <alignment horizontal="center"/>
    </xf>
    <xf numFmtId="0" fontId="31" fillId="0" borderId="50" xfId="0" applyFont="1" applyFill="1" applyBorder="1" applyAlignment="1">
      <alignment horizontal="center"/>
    </xf>
    <xf numFmtId="0" fontId="31" fillId="0" borderId="49" xfId="0" applyFont="1" applyFill="1" applyBorder="1" applyAlignment="1">
      <alignment horizontal="center"/>
    </xf>
    <xf numFmtId="0" fontId="42" fillId="0" borderId="165" xfId="0" applyFont="1" applyFill="1" applyBorder="1" applyAlignment="1">
      <alignment horizontal="center"/>
    </xf>
    <xf numFmtId="0" fontId="30" fillId="0" borderId="0" xfId="0" applyFont="1" applyBorder="1" applyAlignment="1">
      <alignment horizontal="center" vertical="top" wrapText="1"/>
    </xf>
    <xf numFmtId="0" fontId="26" fillId="0" borderId="0" xfId="0" applyFont="1" applyAlignment="1">
      <alignment horizontal="center" wrapText="1"/>
    </xf>
    <xf numFmtId="0" fontId="26" fillId="0" borderId="0" xfId="0" applyFont="1" applyFill="1" applyAlignment="1">
      <alignment horizontal="center" wrapText="1"/>
    </xf>
    <xf numFmtId="0" fontId="91" fillId="0" borderId="5" xfId="0" applyFont="1" applyFill="1" applyBorder="1" applyAlignment="1"/>
    <xf numFmtId="0" fontId="82" fillId="0" borderId="27" xfId="0" applyFont="1" applyFill="1" applyBorder="1" applyAlignment="1"/>
    <xf numFmtId="3" fontId="85" fillId="0" borderId="83" xfId="0" applyNumberFormat="1" applyFont="1" applyFill="1" applyBorder="1" applyAlignment="1"/>
    <xf numFmtId="0" fontId="82" fillId="0" borderId="83" xfId="0" applyFont="1" applyFill="1" applyBorder="1" applyAlignment="1"/>
    <xf numFmtId="3" fontId="85" fillId="20" borderId="5" xfId="0" applyNumberFormat="1" applyFont="1" applyFill="1" applyBorder="1" applyAlignment="1"/>
    <xf numFmtId="0" fontId="91" fillId="20" borderId="5" xfId="0" applyFont="1" applyFill="1" applyBorder="1" applyAlignment="1"/>
    <xf numFmtId="3" fontId="84" fillId="0" borderId="160" xfId="0" applyNumberFormat="1" applyFont="1" applyFill="1" applyBorder="1" applyAlignment="1"/>
    <xf numFmtId="0" fontId="82" fillId="0" borderId="160" xfId="0" applyFont="1" applyFill="1" applyBorder="1" applyAlignment="1"/>
    <xf numFmtId="3" fontId="84" fillId="0" borderId="5" xfId="0" applyNumberFormat="1" applyFont="1" applyFill="1" applyBorder="1" applyAlignment="1"/>
    <xf numFmtId="0" fontId="82" fillId="0" borderId="5" xfId="0" applyFont="1" applyFill="1" applyBorder="1" applyAlignment="1"/>
    <xf numFmtId="0" fontId="85" fillId="0" borderId="27" xfId="0" applyFont="1" applyFill="1" applyBorder="1" applyAlignment="1"/>
    <xf numFmtId="0" fontId="91" fillId="0" borderId="27" xfId="0" applyFont="1" applyFill="1" applyBorder="1" applyAlignment="1"/>
    <xf numFmtId="0" fontId="85" fillId="0" borderId="83" xfId="0" applyFont="1" applyFill="1" applyBorder="1" applyAlignment="1"/>
    <xf numFmtId="0" fontId="91" fillId="0" borderId="83" xfId="0" applyFont="1" applyFill="1" applyBorder="1" applyAlignment="1"/>
    <xf numFmtId="0" fontId="85" fillId="0" borderId="139" xfId="0" applyFont="1" applyFill="1" applyBorder="1" applyAlignment="1">
      <alignment horizontal="center"/>
    </xf>
    <xf numFmtId="0" fontId="85" fillId="0" borderId="140" xfId="0" applyFont="1" applyFill="1" applyBorder="1" applyAlignment="1">
      <alignment horizontal="center"/>
    </xf>
    <xf numFmtId="0" fontId="85" fillId="0" borderId="141" xfId="0" applyFont="1" applyFill="1" applyBorder="1" applyAlignment="1">
      <alignment horizontal="center"/>
    </xf>
    <xf numFmtId="0" fontId="91" fillId="0" borderId="142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32" fillId="0" borderId="61" xfId="0" applyFont="1" applyBorder="1" applyAlignment="1">
      <alignment horizontal="right"/>
    </xf>
    <xf numFmtId="0" fontId="26" fillId="0" borderId="120" xfId="0" applyFont="1" applyBorder="1" applyAlignment="1">
      <alignment horizontal="center"/>
    </xf>
    <xf numFmtId="0" fontId="29" fillId="0" borderId="61" xfId="0" applyFont="1" applyBorder="1" applyAlignment="1">
      <alignment horizontal="right"/>
    </xf>
    <xf numFmtId="0" fontId="29" fillId="0" borderId="0" xfId="0" applyFont="1" applyBorder="1" applyAlignment="1">
      <alignment horizontal="right"/>
    </xf>
  </cellXfs>
  <cellStyles count="47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Hiperhivatkozás" xfId="35" xr:uid="{00000000-0005-0000-0000-000021000000}"/>
    <cellStyle name="Input" xfId="36" xr:uid="{00000000-0005-0000-0000-000022000000}"/>
    <cellStyle name="Linked Cell" xfId="37" xr:uid="{00000000-0005-0000-0000-000023000000}"/>
    <cellStyle name="Már látott hiperhivatkozás" xfId="38" xr:uid="{00000000-0005-0000-0000-000024000000}"/>
    <cellStyle name="Neutral" xfId="39" xr:uid="{00000000-0005-0000-0000-000025000000}"/>
    <cellStyle name="Normál" xfId="0" builtinId="0"/>
    <cellStyle name="Normál 2" xfId="45" xr:uid="{00000000-0005-0000-0000-000027000000}"/>
    <cellStyle name="Normál 3" xfId="46" xr:uid="{00000000-0005-0000-0000-000028000000}"/>
    <cellStyle name="Normál_KVRENMUNKA" xfId="1" xr:uid="{00000000-0005-0000-0000-000029000000}"/>
    <cellStyle name="Note" xfId="40" xr:uid="{00000000-0005-0000-0000-00002A000000}"/>
    <cellStyle name="Output" xfId="41" xr:uid="{00000000-0005-0000-0000-00002B000000}"/>
    <cellStyle name="Title" xfId="42" xr:uid="{00000000-0005-0000-0000-00002C000000}"/>
    <cellStyle name="Total" xfId="43" xr:uid="{00000000-0005-0000-0000-00002D000000}"/>
    <cellStyle name="Warning Text" xfId="44" xr:uid="{00000000-0005-0000-0000-00002E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F94"/>
  <sheetViews>
    <sheetView topLeftCell="A79" zoomScaleNormal="100" zoomScaleSheetLayoutView="130" workbookViewId="0">
      <selection activeCell="K15" sqref="K15"/>
    </sheetView>
  </sheetViews>
  <sheetFormatPr defaultColWidth="8" defaultRowHeight="15.75" x14ac:dyDescent="0.25"/>
  <cols>
    <col min="1" max="1" width="6.28515625" style="874" customWidth="1"/>
    <col min="2" max="2" width="71.7109375" style="874" customWidth="1"/>
    <col min="3" max="3" width="15.7109375" style="874" customWidth="1"/>
    <col min="4" max="6" width="15.5703125" style="874" customWidth="1"/>
    <col min="7" max="16384" width="8" style="874"/>
  </cols>
  <sheetData>
    <row r="1" spans="1:6" ht="32.25" customHeight="1" thickTop="1" thickBot="1" x14ac:dyDescent="0.3">
      <c r="A1" s="61" t="s">
        <v>50</v>
      </c>
      <c r="B1" s="62" t="s">
        <v>49</v>
      </c>
      <c r="C1" s="375" t="s">
        <v>683</v>
      </c>
      <c r="D1" s="375" t="s">
        <v>684</v>
      </c>
      <c r="E1" s="375" t="s">
        <v>685</v>
      </c>
      <c r="F1" s="376" t="s">
        <v>686</v>
      </c>
    </row>
    <row r="2" spans="1:6" s="66" customFormat="1" ht="16.5" customHeight="1" thickBot="1" x14ac:dyDescent="0.25">
      <c r="A2" s="63"/>
      <c r="B2" s="64">
        <v>2</v>
      </c>
      <c r="C2" s="64">
        <v>3</v>
      </c>
      <c r="D2" s="64">
        <v>4</v>
      </c>
      <c r="E2" s="64">
        <v>4</v>
      </c>
      <c r="F2" s="65">
        <v>6</v>
      </c>
    </row>
    <row r="3" spans="1:6" s="69" customFormat="1" ht="20.100000000000001" customHeight="1" thickBot="1" x14ac:dyDescent="0.25">
      <c r="A3" s="67" t="s">
        <v>281</v>
      </c>
      <c r="B3" s="475" t="s">
        <v>447</v>
      </c>
      <c r="C3" s="467">
        <f>SUM(C4+C12+C13+C20+C31)</f>
        <v>337721774</v>
      </c>
      <c r="D3" s="467">
        <f>SUM(D4+D12+D13+D20+D31)</f>
        <v>510909809</v>
      </c>
      <c r="E3" s="467">
        <f>SUM(E4+E12+E13+E20+E31)</f>
        <v>507048293</v>
      </c>
      <c r="F3" s="468">
        <f>SUM(E3/D3%)</f>
        <v>99.244188322091901</v>
      </c>
    </row>
    <row r="4" spans="1:6" s="69" customFormat="1" ht="20.100000000000001" customHeight="1" thickBot="1" x14ac:dyDescent="0.25">
      <c r="A4" s="70" t="s">
        <v>25</v>
      </c>
      <c r="B4" s="476" t="s">
        <v>448</v>
      </c>
      <c r="C4" s="469">
        <f>SUM(C5:C11)</f>
        <v>245022765</v>
      </c>
      <c r="D4" s="469">
        <f>D5+D6+D7+D8+D9+D10+D11</f>
        <v>377860293</v>
      </c>
      <c r="E4" s="469">
        <f>E5+E6+E7+E8+E9+E10+E11</f>
        <v>377860293</v>
      </c>
      <c r="F4" s="470">
        <f>SUM(E4/D4%)</f>
        <v>100</v>
      </c>
    </row>
    <row r="5" spans="1:6" s="69" customFormat="1" ht="20.100000000000001" customHeight="1" x14ac:dyDescent="0.2">
      <c r="A5" s="171" t="s">
        <v>24</v>
      </c>
      <c r="B5" s="81" t="s">
        <v>649</v>
      </c>
      <c r="C5" s="471">
        <v>109308002</v>
      </c>
      <c r="D5" s="471">
        <v>111426075</v>
      </c>
      <c r="E5" s="471">
        <v>111426075</v>
      </c>
      <c r="F5" s="470">
        <f t="shared" ref="F5:F68" si="0">SUM(E5/D5%)</f>
        <v>100</v>
      </c>
    </row>
    <row r="6" spans="1:6" s="69" customFormat="1" ht="20.100000000000001" customHeight="1" x14ac:dyDescent="0.2">
      <c r="A6" s="171" t="s">
        <v>23</v>
      </c>
      <c r="B6" s="440" t="s">
        <v>650</v>
      </c>
      <c r="C6" s="471">
        <v>29037750</v>
      </c>
      <c r="D6" s="471">
        <v>33790584</v>
      </c>
      <c r="E6" s="471">
        <v>33790584</v>
      </c>
      <c r="F6" s="426">
        <f t="shared" si="0"/>
        <v>99.999999999999986</v>
      </c>
    </row>
    <row r="7" spans="1:6" s="69" customFormat="1" ht="20.100000000000001" customHeight="1" x14ac:dyDescent="0.2">
      <c r="A7" s="171" t="s">
        <v>21</v>
      </c>
      <c r="B7" s="440" t="s">
        <v>651</v>
      </c>
      <c r="C7" s="471">
        <v>55412361</v>
      </c>
      <c r="D7" s="471">
        <v>57057864</v>
      </c>
      <c r="E7" s="471">
        <v>57057864</v>
      </c>
      <c r="F7" s="426">
        <f t="shared" si="0"/>
        <v>100</v>
      </c>
    </row>
    <row r="8" spans="1:6" s="69" customFormat="1" ht="20.100000000000001" customHeight="1" x14ac:dyDescent="0.2">
      <c r="A8" s="171" t="s">
        <v>20</v>
      </c>
      <c r="B8" s="440" t="s">
        <v>652</v>
      </c>
      <c r="C8" s="471">
        <v>4405610</v>
      </c>
      <c r="D8" s="471">
        <v>5118710</v>
      </c>
      <c r="E8" s="471">
        <v>5118710</v>
      </c>
      <c r="F8" s="426">
        <f t="shared" si="0"/>
        <v>100</v>
      </c>
    </row>
    <row r="9" spans="1:6" s="69" customFormat="1" ht="20.100000000000001" customHeight="1" x14ac:dyDescent="0.2">
      <c r="A9" s="171" t="s">
        <v>19</v>
      </c>
      <c r="B9" s="440" t="s">
        <v>653</v>
      </c>
      <c r="C9" s="471">
        <f>46135442+'3. Polg Hiv'!D8+'4.m.Műv. és Könyv.'!D8+'5.m.Önkorm Óvoda'!D8</f>
        <v>46859042</v>
      </c>
      <c r="D9" s="471">
        <f>154101303+'3. Polg Hiv'!E8+'4.m.Műv. és Könyv.'!E8+'5.m.Önkorm Óvoda'!E8</f>
        <v>157868710</v>
      </c>
      <c r="E9" s="471">
        <f>154101303+'3. Polg Hiv'!F8+'4.m.Műv. és Könyv.'!F8+'5.m.Önkorm Óvoda'!F8</f>
        <v>157868710</v>
      </c>
      <c r="F9" s="426">
        <f t="shared" si="0"/>
        <v>100</v>
      </c>
    </row>
    <row r="10" spans="1:6" s="69" customFormat="1" ht="20.100000000000001" customHeight="1" x14ac:dyDescent="0.2">
      <c r="A10" s="173" t="s">
        <v>18</v>
      </c>
      <c r="B10" s="477" t="s">
        <v>654</v>
      </c>
      <c r="C10" s="472"/>
      <c r="D10" s="472">
        <v>12598350</v>
      </c>
      <c r="E10" s="472">
        <v>12598350</v>
      </c>
      <c r="F10" s="426">
        <f t="shared" si="0"/>
        <v>100</v>
      </c>
    </row>
    <row r="11" spans="1:6" s="69" customFormat="1" ht="20.100000000000001" customHeight="1" thickBot="1" x14ac:dyDescent="0.25">
      <c r="A11" s="173" t="s">
        <v>17</v>
      </c>
      <c r="B11" s="477" t="s">
        <v>655</v>
      </c>
      <c r="C11" s="472"/>
      <c r="D11" s="472">
        <v>0</v>
      </c>
      <c r="E11" s="472">
        <v>0</v>
      </c>
      <c r="F11" s="466">
        <v>0</v>
      </c>
    </row>
    <row r="12" spans="1:6" s="69" customFormat="1" ht="20.100000000000001" customHeight="1" thickBot="1" x14ac:dyDescent="0.25">
      <c r="A12" s="73" t="s">
        <v>12</v>
      </c>
      <c r="B12" s="476" t="s">
        <v>656</v>
      </c>
      <c r="C12" s="469">
        <v>5712535</v>
      </c>
      <c r="D12" s="469">
        <v>752000</v>
      </c>
      <c r="E12" s="469">
        <v>752000</v>
      </c>
      <c r="F12" s="470">
        <f t="shared" si="0"/>
        <v>100</v>
      </c>
    </row>
    <row r="13" spans="1:6" s="69" customFormat="1" ht="20.100000000000001" customHeight="1" thickBot="1" x14ac:dyDescent="0.25">
      <c r="A13" s="70" t="s">
        <v>11</v>
      </c>
      <c r="B13" s="476" t="s">
        <v>449</v>
      </c>
      <c r="C13" s="473">
        <f>SUM(C14:C19)</f>
        <v>60562599</v>
      </c>
      <c r="D13" s="473">
        <f>SUM(D14:D19)</f>
        <v>81468479</v>
      </c>
      <c r="E13" s="473">
        <f>SUM(E14:E19)</f>
        <v>80370798</v>
      </c>
      <c r="F13" s="177">
        <f t="shared" si="0"/>
        <v>98.652631037827518</v>
      </c>
    </row>
    <row r="14" spans="1:6" s="69" customFormat="1" ht="20.100000000000001" customHeight="1" x14ac:dyDescent="0.2">
      <c r="A14" s="74" t="s">
        <v>10</v>
      </c>
      <c r="B14" s="79" t="s">
        <v>450</v>
      </c>
      <c r="C14" s="280">
        <v>11748509</v>
      </c>
      <c r="D14" s="280">
        <v>11748509</v>
      </c>
      <c r="E14" s="280">
        <v>10650828</v>
      </c>
      <c r="F14" s="177">
        <f t="shared" si="0"/>
        <v>90.656848456259425</v>
      </c>
    </row>
    <row r="15" spans="1:6" s="69" customFormat="1" ht="20.100000000000001" customHeight="1" x14ac:dyDescent="0.2">
      <c r="A15" s="171" t="s">
        <v>9</v>
      </c>
      <c r="B15" s="440" t="s">
        <v>451</v>
      </c>
      <c r="C15" s="279">
        <v>42057910</v>
      </c>
      <c r="D15" s="279">
        <v>59338457</v>
      </c>
      <c r="E15" s="279">
        <v>59338457</v>
      </c>
      <c r="F15" s="178">
        <f t="shared" si="0"/>
        <v>100.00000000000001</v>
      </c>
    </row>
    <row r="16" spans="1:6" s="69" customFormat="1" ht="20.100000000000001" customHeight="1" x14ac:dyDescent="0.2">
      <c r="A16" s="171" t="s">
        <v>452</v>
      </c>
      <c r="B16" s="440" t="s">
        <v>453</v>
      </c>
      <c r="C16" s="279">
        <v>6556180</v>
      </c>
      <c r="D16" s="279">
        <v>7248442</v>
      </c>
      <c r="E16" s="279">
        <v>7248442</v>
      </c>
      <c r="F16" s="178">
        <f t="shared" si="0"/>
        <v>100</v>
      </c>
    </row>
    <row r="17" spans="1:6" s="69" customFormat="1" ht="20.100000000000001" customHeight="1" x14ac:dyDescent="0.2">
      <c r="A17" s="171" t="s">
        <v>454</v>
      </c>
      <c r="B17" s="440" t="s">
        <v>645</v>
      </c>
      <c r="C17" s="279">
        <v>0</v>
      </c>
      <c r="D17" s="279">
        <v>191499</v>
      </c>
      <c r="E17" s="279">
        <v>191499</v>
      </c>
      <c r="F17" s="178">
        <f t="shared" si="0"/>
        <v>100</v>
      </c>
    </row>
    <row r="18" spans="1:6" s="69" customFormat="1" ht="20.100000000000001" customHeight="1" x14ac:dyDescent="0.2">
      <c r="A18" s="171" t="s">
        <v>455</v>
      </c>
      <c r="B18" s="440" t="s">
        <v>456</v>
      </c>
      <c r="C18" s="281"/>
      <c r="D18" s="281"/>
      <c r="E18" s="281"/>
      <c r="F18" s="178"/>
    </row>
    <row r="19" spans="1:6" s="69" customFormat="1" ht="20.100000000000001" customHeight="1" thickBot="1" x14ac:dyDescent="0.25">
      <c r="A19" s="172" t="s">
        <v>457</v>
      </c>
      <c r="B19" s="478" t="s">
        <v>682</v>
      </c>
      <c r="C19" s="474">
        <v>200000</v>
      </c>
      <c r="D19" s="474">
        <v>2941572</v>
      </c>
      <c r="E19" s="474">
        <v>2941572</v>
      </c>
      <c r="F19" s="178">
        <f t="shared" si="0"/>
        <v>100</v>
      </c>
    </row>
    <row r="20" spans="1:6" s="69" customFormat="1" ht="20.100000000000001" customHeight="1" thickBot="1" x14ac:dyDescent="0.25">
      <c r="A20" s="70" t="s">
        <v>8</v>
      </c>
      <c r="B20" s="71" t="s">
        <v>458</v>
      </c>
      <c r="C20" s="75">
        <f>SUM(C21:C30)</f>
        <v>21845103</v>
      </c>
      <c r="D20" s="75">
        <f>SUM(D21:D30)</f>
        <v>50829037</v>
      </c>
      <c r="E20" s="75">
        <f>SUM(E21:E30)</f>
        <v>48065202</v>
      </c>
      <c r="F20" s="177">
        <f t="shared" si="0"/>
        <v>94.56248797316384</v>
      </c>
    </row>
    <row r="21" spans="1:6" s="69" customFormat="1" ht="20.100000000000001" customHeight="1" x14ac:dyDescent="0.2">
      <c r="A21" s="76" t="s">
        <v>47</v>
      </c>
      <c r="B21" s="72" t="s">
        <v>549</v>
      </c>
      <c r="C21" s="280"/>
      <c r="D21" s="127">
        <v>17142778</v>
      </c>
      <c r="E21" s="127">
        <v>17203538</v>
      </c>
      <c r="F21" s="177">
        <f t="shared" ref="F21" si="1">SUM(E21/D21%)</f>
        <v>100.35443496964145</v>
      </c>
    </row>
    <row r="22" spans="1:6" s="69" customFormat="1" ht="20.100000000000001" customHeight="1" x14ac:dyDescent="0.2">
      <c r="A22" s="76" t="s">
        <v>550</v>
      </c>
      <c r="B22" s="144" t="s">
        <v>551</v>
      </c>
      <c r="C22" s="279">
        <f>'2.m Önkormányzati feladatok'!D9+'3. Polg Hiv'!D11+'4.m.Műv. és Könyv.'!D11+'5.m.Önkorm Óvoda'!D11</f>
        <v>4716177</v>
      </c>
      <c r="D22" s="279">
        <f>'2.m Önkormányzati feladatok'!E9+'3. Polg Hiv'!E11+'4.m.Műv. és Könyv.'!E11+'5.m.Önkorm Óvoda'!E11</f>
        <v>7863514</v>
      </c>
      <c r="E22" s="279">
        <f>'2.m Önkormányzati feladatok'!F9+'3. Polg Hiv'!F11+'4.m.Műv. és Könyv.'!F11+'5.m.Önkorm Óvoda'!F11</f>
        <v>7863514</v>
      </c>
      <c r="F22" s="178">
        <f t="shared" si="0"/>
        <v>100</v>
      </c>
    </row>
    <row r="23" spans="1:6" s="69" customFormat="1" ht="20.100000000000001" customHeight="1" x14ac:dyDescent="0.2">
      <c r="A23" s="76" t="s">
        <v>552</v>
      </c>
      <c r="B23" s="144" t="s">
        <v>553</v>
      </c>
      <c r="C23" s="510">
        <f>'2.m Önkormányzati feladatok'!D10+'3. Polg Hiv'!D12+'4.m.Műv. és Könyv.'!D12+'5.m.Önkorm Óvoda'!D12</f>
        <v>1154725</v>
      </c>
      <c r="D23" s="510">
        <f>'2.m Önkormányzati feladatok'!E10+'3. Polg Hiv'!E12+'4.m.Műv. és Könyv.'!E12+'5.m.Önkorm Óvoda'!E12</f>
        <v>1199335</v>
      </c>
      <c r="E23" s="510">
        <f>'2.m Önkormányzati feladatok'!F10+'3. Polg Hiv'!F12+'4.m.Műv. és Könyv.'!F12+'5.m.Önkorm Óvoda'!F12</f>
        <v>1199335</v>
      </c>
      <c r="F23" s="178">
        <f t="shared" si="0"/>
        <v>100</v>
      </c>
    </row>
    <row r="24" spans="1:6" s="69" customFormat="1" ht="20.100000000000001" customHeight="1" x14ac:dyDescent="0.2">
      <c r="A24" s="76" t="s">
        <v>554</v>
      </c>
      <c r="B24" s="144" t="s">
        <v>555</v>
      </c>
      <c r="C24" s="145">
        <f>'2.m Önkormányzati feladatok'!D11+'3. Polg Hiv'!D13+'4.m.Műv. és Könyv.'!D13+'5.m.Önkorm Óvoda'!D13</f>
        <v>1085193</v>
      </c>
      <c r="D24" s="145">
        <f>'2.m Önkormányzati feladatok'!E11+'3. Polg Hiv'!E13+'4.m.Műv. és Könyv.'!E13+'5.m.Önkorm Óvoda'!E13</f>
        <v>2453867</v>
      </c>
      <c r="E24" s="145">
        <f>'2.m Önkormányzati feladatok'!F11+'3. Polg Hiv'!F13+'4.m.Műv. és Könyv.'!F13+'5.m.Önkorm Óvoda'!F13</f>
        <v>2453867</v>
      </c>
      <c r="F24" s="178">
        <f t="shared" ref="F24:F25" si="2">SUM(E24/D24%)</f>
        <v>100.00000000000001</v>
      </c>
    </row>
    <row r="25" spans="1:6" s="69" customFormat="1" ht="20.100000000000001" customHeight="1" x14ac:dyDescent="0.2">
      <c r="A25" s="76" t="s">
        <v>556</v>
      </c>
      <c r="B25" s="144" t="s">
        <v>557</v>
      </c>
      <c r="C25" s="145">
        <f>'2.m Önkormányzati feladatok'!D12+'3. Polg Hiv'!D14+'4.m.Műv. és Könyv.'!D14+'5.m.Önkorm Óvoda'!D14</f>
        <v>8080211</v>
      </c>
      <c r="D25" s="145">
        <f>'2.m Önkormányzati feladatok'!E12+'3. Polg Hiv'!E14+'4.m.Műv. és Könyv.'!E14+'5.m.Önkorm Óvoda'!E14</f>
        <v>9160148</v>
      </c>
      <c r="E25" s="145">
        <f>'2.m Önkormányzati feladatok'!F12+'3. Polg Hiv'!F14+'4.m.Műv. és Könyv.'!F14+'5.m.Önkorm Óvoda'!F14</f>
        <v>9160148</v>
      </c>
      <c r="F25" s="178">
        <f t="shared" si="2"/>
        <v>100</v>
      </c>
    </row>
    <row r="26" spans="1:6" s="69" customFormat="1" ht="20.100000000000001" customHeight="1" x14ac:dyDescent="0.2">
      <c r="A26" s="76" t="s">
        <v>558</v>
      </c>
      <c r="B26" s="144" t="s">
        <v>559</v>
      </c>
      <c r="C26" s="145">
        <f>'2.m Önkormányzati feladatok'!D13+'3. Polg Hiv'!D15+'4.m.Műv. és Könyv.'!D15+'5.m.Önkorm Óvoda'!D15</f>
        <v>3667797</v>
      </c>
      <c r="D26" s="145">
        <f>'2.m Önkormányzati feladatok'!E13+'3. Polg Hiv'!E15+'4.m.Műv. és Könyv.'!E15+'5.m.Önkorm Óvoda'!E15</f>
        <v>8256840</v>
      </c>
      <c r="E26" s="145">
        <f>'2.m Önkormányzati feladatok'!F13+'3. Polg Hiv'!F15+'4.m.Műv. és Könyv.'!F15+'5.m.Önkorm Óvoda'!F15</f>
        <v>8273245</v>
      </c>
      <c r="F26" s="178">
        <f t="shared" si="0"/>
        <v>100.19868375795099</v>
      </c>
    </row>
    <row r="27" spans="1:6" s="69" customFormat="1" ht="20.100000000000001" customHeight="1" x14ac:dyDescent="0.2">
      <c r="A27" s="76" t="s">
        <v>560</v>
      </c>
      <c r="B27" s="144" t="s">
        <v>561</v>
      </c>
      <c r="C27" s="480">
        <f>'2.m Önkormányzati feladatok'!D14+'3. Polg Hiv'!D16+'4.m.Műv. és Könyv.'!D16+'5.m.Önkorm Óvoda'!D16</f>
        <v>2841000</v>
      </c>
      <c r="D27" s="480">
        <f>'2.m Önkormányzati feladatok'!E14+'3. Polg Hiv'!E16+'4.m.Műv. és Könyv.'!E16+'5.m.Önkorm Óvoda'!E16</f>
        <v>2841000</v>
      </c>
      <c r="E27" s="480">
        <f>'2.m Önkormányzati feladatok'!F14+'3. Polg Hiv'!F16+'4.m.Műv. és Könyv.'!F16+'5.m.Önkorm Óvoda'!F16</f>
        <v>0</v>
      </c>
      <c r="F27" s="178">
        <v>0</v>
      </c>
    </row>
    <row r="28" spans="1:6" s="69" customFormat="1" ht="20.100000000000001" customHeight="1" x14ac:dyDescent="0.2">
      <c r="A28" s="76" t="s">
        <v>646</v>
      </c>
      <c r="B28" s="479" t="s">
        <v>647</v>
      </c>
      <c r="C28" s="480">
        <f>'2.m Önkormányzati feladatok'!D15</f>
        <v>300000</v>
      </c>
      <c r="D28" s="480">
        <f>'2.m Önkormányzati feladatok'!E15</f>
        <v>589870</v>
      </c>
      <c r="E28" s="480">
        <f>'2.m Önkormányzati feladatok'!F15</f>
        <v>589870</v>
      </c>
      <c r="F28" s="178">
        <f t="shared" si="0"/>
        <v>100</v>
      </c>
    </row>
    <row r="29" spans="1:6" s="69" customFormat="1" ht="20.100000000000001" customHeight="1" x14ac:dyDescent="0.2">
      <c r="A29" s="76" t="s">
        <v>562</v>
      </c>
      <c r="B29" s="440" t="s">
        <v>637</v>
      </c>
      <c r="C29" s="279">
        <f>'2.m Önkormányzati feladatok'!D16+'3. Polg Hiv'!D18</f>
        <v>0</v>
      </c>
      <c r="D29" s="145">
        <f>'2.m Önkormányzati feladatok'!E16+'3. Polg Hiv'!E18</f>
        <v>411990</v>
      </c>
      <c r="E29" s="145">
        <f>'2.m Önkormányzati feladatok'!F16+'3. Polg Hiv'!F18</f>
        <v>411990</v>
      </c>
      <c r="F29" s="178">
        <f t="shared" si="0"/>
        <v>100.00000000000001</v>
      </c>
    </row>
    <row r="30" spans="1:6" s="69" customFormat="1" ht="20.100000000000001" customHeight="1" thickBot="1" x14ac:dyDescent="0.25">
      <c r="A30" s="76" t="s">
        <v>648</v>
      </c>
      <c r="B30" s="148" t="s">
        <v>528</v>
      </c>
      <c r="C30" s="282">
        <f>'2.m Önkormányzati feladatok'!D17+'3. Polg Hiv'!D19+'4.m.Műv. és Könyv.'!D18+'5.m.Önkorm Óvoda'!D18</f>
        <v>0</v>
      </c>
      <c r="D30" s="149">
        <f>'2.m Önkormányzati feladatok'!E17+'3. Polg Hiv'!E19+'4.m.Műv. és Könyv.'!E18+'5.m.Önkorm Óvoda'!E18</f>
        <v>909695</v>
      </c>
      <c r="E30" s="149">
        <f>'2.m Önkormányzati feladatok'!F17+'3. Polg Hiv'!F19+'4.m.Műv. és Könyv.'!F18+'5.m.Önkorm Óvoda'!F18</f>
        <v>909695</v>
      </c>
      <c r="F30" s="179">
        <f>SUM(E30/D30%)</f>
        <v>99.999999999999986</v>
      </c>
    </row>
    <row r="31" spans="1:6" s="69" customFormat="1" ht="20.100000000000001" customHeight="1" thickBot="1" x14ac:dyDescent="0.25">
      <c r="A31" s="70" t="s">
        <v>6</v>
      </c>
      <c r="B31" s="77" t="s">
        <v>363</v>
      </c>
      <c r="C31" s="523">
        <v>4578772</v>
      </c>
      <c r="D31" s="279"/>
      <c r="E31" s="75"/>
      <c r="F31" s="179">
        <v>0</v>
      </c>
    </row>
    <row r="32" spans="1:6" s="69" customFormat="1" ht="20.100000000000001" customHeight="1" x14ac:dyDescent="0.2">
      <c r="A32" s="76" t="s">
        <v>5</v>
      </c>
      <c r="B32" s="194" t="s">
        <v>460</v>
      </c>
      <c r="C32" s="522"/>
      <c r="D32" s="283"/>
      <c r="E32" s="283"/>
      <c r="F32" s="177"/>
    </row>
    <row r="33" spans="1:6" s="69" customFormat="1" ht="20.100000000000001" customHeight="1" x14ac:dyDescent="0.2">
      <c r="A33" s="171" t="s">
        <v>4</v>
      </c>
      <c r="B33" s="195" t="s">
        <v>563</v>
      </c>
      <c r="C33" s="341"/>
      <c r="D33" s="279"/>
      <c r="E33" s="279"/>
      <c r="F33" s="178"/>
    </row>
    <row r="34" spans="1:6" s="69" customFormat="1" ht="20.100000000000001" customHeight="1" thickBot="1" x14ac:dyDescent="0.25">
      <c r="A34" s="171" t="s">
        <v>461</v>
      </c>
      <c r="B34" s="195" t="s">
        <v>495</v>
      </c>
      <c r="C34" s="341">
        <v>5712535</v>
      </c>
      <c r="D34" s="341">
        <v>752000</v>
      </c>
      <c r="E34" s="417">
        <v>752000</v>
      </c>
      <c r="F34" s="178">
        <f t="shared" si="0"/>
        <v>100</v>
      </c>
    </row>
    <row r="35" spans="1:6" s="69" customFormat="1" ht="20.100000000000001" customHeight="1" thickBot="1" x14ac:dyDescent="0.25">
      <c r="A35" s="67" t="s">
        <v>3</v>
      </c>
      <c r="B35" s="68" t="s">
        <v>537</v>
      </c>
      <c r="C35" s="511">
        <f>SUM(C36+C37)</f>
        <v>1307155795</v>
      </c>
      <c r="D35" s="511">
        <f>SUM(D36+D37)</f>
        <v>1352804194</v>
      </c>
      <c r="E35" s="511">
        <f>SUM(E36+E37)</f>
        <v>1028630581</v>
      </c>
      <c r="F35" s="177">
        <f t="shared" si="0"/>
        <v>76.036915435523852</v>
      </c>
    </row>
    <row r="36" spans="1:6" s="69" customFormat="1" ht="20.100000000000001" customHeight="1" thickBot="1" x14ac:dyDescent="0.25">
      <c r="A36" s="67" t="s">
        <v>46</v>
      </c>
      <c r="B36" s="68" t="s">
        <v>626</v>
      </c>
      <c r="C36" s="75"/>
      <c r="D36" s="75"/>
      <c r="E36" s="75"/>
      <c r="F36" s="177"/>
    </row>
    <row r="37" spans="1:6" s="69" customFormat="1" ht="20.100000000000001" customHeight="1" thickBot="1" x14ac:dyDescent="0.25">
      <c r="A37" s="70" t="s">
        <v>92</v>
      </c>
      <c r="B37" s="71" t="s">
        <v>564</v>
      </c>
      <c r="C37" s="482">
        <f>SUM(C38+C39+C40+C41)</f>
        <v>1307155795</v>
      </c>
      <c r="D37" s="482">
        <f>SUM(D38+D39+D40+D41)</f>
        <v>1352804194</v>
      </c>
      <c r="E37" s="482">
        <f>SUM(E38+E39+E40+E41)</f>
        <v>1028630581</v>
      </c>
      <c r="F37" s="177">
        <f t="shared" si="0"/>
        <v>76.036915435523852</v>
      </c>
    </row>
    <row r="38" spans="1:6" s="69" customFormat="1" ht="20.100000000000001" customHeight="1" x14ac:dyDescent="0.2">
      <c r="A38" s="74" t="s">
        <v>462</v>
      </c>
      <c r="B38" s="79" t="s">
        <v>463</v>
      </c>
      <c r="C38" s="280"/>
      <c r="D38" s="280"/>
      <c r="E38" s="280"/>
      <c r="F38" s="177"/>
    </row>
    <row r="39" spans="1:6" s="69" customFormat="1" ht="20.100000000000001" customHeight="1" x14ac:dyDescent="0.2">
      <c r="A39" s="171" t="s">
        <v>464</v>
      </c>
      <c r="B39" s="144" t="s">
        <v>465</v>
      </c>
      <c r="C39" s="279"/>
      <c r="D39" s="279"/>
      <c r="E39" s="279"/>
      <c r="F39" s="178"/>
    </row>
    <row r="40" spans="1:6" s="69" customFormat="1" ht="20.100000000000001" customHeight="1" x14ac:dyDescent="0.2">
      <c r="A40" s="171" t="s">
        <v>466</v>
      </c>
      <c r="B40" s="144" t="s">
        <v>565</v>
      </c>
      <c r="C40" s="279"/>
      <c r="D40" s="279"/>
      <c r="E40" s="279"/>
      <c r="F40" s="178"/>
    </row>
    <row r="41" spans="1:6" s="69" customFormat="1" ht="20.100000000000001" customHeight="1" thickBot="1" x14ac:dyDescent="0.25">
      <c r="A41" s="171" t="s">
        <v>467</v>
      </c>
      <c r="B41" s="512" t="s">
        <v>566</v>
      </c>
      <c r="C41" s="513">
        <f>C42+C43</f>
        <v>1307155795</v>
      </c>
      <c r="D41" s="513">
        <f>D42+D43</f>
        <v>1352804194</v>
      </c>
      <c r="E41" s="513">
        <f>E42+E43</f>
        <v>1028630581</v>
      </c>
      <c r="F41" s="426">
        <f t="shared" si="0"/>
        <v>76.036915435523852</v>
      </c>
    </row>
    <row r="42" spans="1:6" s="69" customFormat="1" ht="20.100000000000001" customHeight="1" thickBot="1" x14ac:dyDescent="0.25">
      <c r="A42" s="171" t="s">
        <v>468</v>
      </c>
      <c r="B42" s="196" t="s">
        <v>687</v>
      </c>
      <c r="C42" s="149">
        <v>1307155795</v>
      </c>
      <c r="D42" s="145">
        <v>0</v>
      </c>
      <c r="E42" s="145">
        <v>0</v>
      </c>
      <c r="F42" s="178">
        <v>0</v>
      </c>
    </row>
    <row r="43" spans="1:6" s="69" customFormat="1" ht="20.100000000000001" customHeight="1" x14ac:dyDescent="0.2">
      <c r="A43" s="171" t="s">
        <v>469</v>
      </c>
      <c r="B43" s="196" t="s">
        <v>688</v>
      </c>
      <c r="C43" s="169">
        <v>0</v>
      </c>
      <c r="D43" s="486">
        <v>1352804194</v>
      </c>
      <c r="E43" s="486">
        <v>1028630581</v>
      </c>
      <c r="F43" s="178">
        <f t="shared" si="0"/>
        <v>76.036915435523852</v>
      </c>
    </row>
    <row r="44" spans="1:6" s="69" customFormat="1" ht="20.100000000000001" customHeight="1" thickBot="1" x14ac:dyDescent="0.25">
      <c r="A44" s="171" t="s">
        <v>470</v>
      </c>
      <c r="B44" s="487"/>
      <c r="C44" s="149"/>
      <c r="D44" s="149"/>
      <c r="E44" s="149"/>
      <c r="F44" s="179"/>
    </row>
    <row r="45" spans="1:6" s="69" customFormat="1" ht="20.100000000000001" customHeight="1" thickBot="1" x14ac:dyDescent="0.25">
      <c r="A45" s="70" t="s">
        <v>289</v>
      </c>
      <c r="B45" s="515" t="s">
        <v>471</v>
      </c>
      <c r="C45" s="473">
        <f>SUM(C3+C35)</f>
        <v>1644877569</v>
      </c>
      <c r="D45" s="473">
        <f>SUM(D3+D35)</f>
        <v>1863714003</v>
      </c>
      <c r="E45" s="473">
        <f>SUM(E3+E35)</f>
        <v>1535678874</v>
      </c>
      <c r="F45" s="177">
        <f t="shared" si="0"/>
        <v>82.398848295824067</v>
      </c>
    </row>
    <row r="46" spans="1:6" s="69" customFormat="1" ht="20.100000000000001" customHeight="1" thickBot="1" x14ac:dyDescent="0.25">
      <c r="A46" s="80" t="s">
        <v>472</v>
      </c>
      <c r="B46" s="516" t="s">
        <v>473</v>
      </c>
      <c r="C46" s="482">
        <f>SUM(C47:C49)</f>
        <v>10000000</v>
      </c>
      <c r="D46" s="482">
        <f>SUM(D47:D49)</f>
        <v>10000000</v>
      </c>
      <c r="E46" s="482">
        <f>SUM(E47:E49)</f>
        <v>8921989</v>
      </c>
      <c r="F46" s="177"/>
    </row>
    <row r="47" spans="1:6" s="69" customFormat="1" ht="20.100000000000001" customHeight="1" x14ac:dyDescent="0.2">
      <c r="A47" s="76" t="s">
        <v>474</v>
      </c>
      <c r="B47" s="195" t="s">
        <v>568</v>
      </c>
      <c r="C47" s="280"/>
      <c r="D47" s="280"/>
      <c r="E47" s="280"/>
      <c r="F47" s="177"/>
    </row>
    <row r="48" spans="1:6" s="69" customFormat="1" ht="20.100000000000001" customHeight="1" thickBot="1" x14ac:dyDescent="0.25">
      <c r="A48" s="171" t="s">
        <v>475</v>
      </c>
      <c r="B48" s="195" t="s">
        <v>569</v>
      </c>
      <c r="C48" s="514">
        <v>10000000</v>
      </c>
      <c r="D48" s="514">
        <v>10000000</v>
      </c>
      <c r="E48" s="514">
        <v>0</v>
      </c>
      <c r="F48" s="466">
        <f t="shared" si="0"/>
        <v>0</v>
      </c>
    </row>
    <row r="49" spans="1:6" s="69" customFormat="1" ht="20.100000000000001" customHeight="1" thickBot="1" x14ac:dyDescent="0.25">
      <c r="A49" s="171" t="s">
        <v>476</v>
      </c>
      <c r="B49" s="517" t="s">
        <v>587</v>
      </c>
      <c r="C49" s="518">
        <v>0</v>
      </c>
      <c r="D49" s="464">
        <v>0</v>
      </c>
      <c r="E49" s="464">
        <v>8921989</v>
      </c>
      <c r="F49" s="466"/>
    </row>
    <row r="50" spans="1:6" s="69" customFormat="1" ht="20.100000000000001" customHeight="1" thickBot="1" x14ac:dyDescent="0.25">
      <c r="A50" s="73" t="s">
        <v>477</v>
      </c>
      <c r="B50" s="476" t="s">
        <v>368</v>
      </c>
      <c r="C50" s="482">
        <f>SUM(C51:C52)</f>
        <v>147948902</v>
      </c>
      <c r="D50" s="482">
        <f>SUM(D51:D52)</f>
        <v>1148124248</v>
      </c>
      <c r="E50" s="482">
        <f>SUM(E51:E52)</f>
        <v>1148124248</v>
      </c>
      <c r="F50" s="470">
        <f t="shared" si="0"/>
        <v>100</v>
      </c>
    </row>
    <row r="51" spans="1:6" s="69" customFormat="1" ht="20.100000000000001" customHeight="1" x14ac:dyDescent="0.2">
      <c r="A51" s="284" t="s">
        <v>43</v>
      </c>
      <c r="B51" s="81" t="s">
        <v>567</v>
      </c>
      <c r="C51" s="519">
        <f>147705007+'3. Polg Hiv'!D27+'4.m.Műv. és Könyv.'!D24+'5.m.Önkorm Óvoda'!D24</f>
        <v>147948902</v>
      </c>
      <c r="D51" s="519">
        <f>1147187236+'3. Polg Hiv'!E27+'4.m.Műv. és Könyv.'!E24+'5.m.Önkorm Óvoda'!E24</f>
        <v>1148124248</v>
      </c>
      <c r="E51" s="519">
        <f>1147187236+'3. Polg Hiv'!F27+'4.m.Műv. és Könyv.'!F24+'5.m.Önkorm Óvoda'!F24</f>
        <v>1148124248</v>
      </c>
      <c r="F51" s="470">
        <f t="shared" si="0"/>
        <v>100</v>
      </c>
    </row>
    <row r="52" spans="1:6" s="69" customFormat="1" ht="20.100000000000001" customHeight="1" thickBot="1" x14ac:dyDescent="0.25">
      <c r="A52" s="285" t="s">
        <v>42</v>
      </c>
      <c r="B52" s="286" t="s">
        <v>567</v>
      </c>
      <c r="C52" s="282"/>
      <c r="D52" s="282"/>
      <c r="E52" s="282"/>
      <c r="F52" s="182"/>
    </row>
    <row r="53" spans="1:6" s="69" customFormat="1" ht="20.100000000000001" customHeight="1" thickTop="1" thickBot="1" x14ac:dyDescent="0.25">
      <c r="A53" s="205" t="s">
        <v>478</v>
      </c>
      <c r="B53" s="520" t="s">
        <v>479</v>
      </c>
      <c r="C53" s="521">
        <f>SUM(C45+C46+C50)</f>
        <v>1802826471</v>
      </c>
      <c r="D53" s="521">
        <f>SUM(D45+D46+D50)</f>
        <v>3021838251</v>
      </c>
      <c r="E53" s="521">
        <f>SUM(E45+E46+E50)</f>
        <v>2692725111</v>
      </c>
      <c r="F53" s="206">
        <f t="shared" si="0"/>
        <v>89.10884327143954</v>
      </c>
    </row>
    <row r="54" spans="1:6" ht="28.5" customHeight="1" thickTop="1" thickBot="1" x14ac:dyDescent="0.3">
      <c r="A54" s="61" t="s">
        <v>39</v>
      </c>
      <c r="B54" s="62" t="s">
        <v>38</v>
      </c>
      <c r="C54" s="375" t="s">
        <v>720</v>
      </c>
      <c r="D54" s="375" t="s">
        <v>675</v>
      </c>
      <c r="E54" s="375" t="s">
        <v>721</v>
      </c>
      <c r="F54" s="376" t="s">
        <v>722</v>
      </c>
    </row>
    <row r="55" spans="1:6" s="66" customFormat="1" ht="20.100000000000001" customHeight="1" thickBot="1" x14ac:dyDescent="0.25">
      <c r="A55" s="63">
        <v>1</v>
      </c>
      <c r="B55" s="64">
        <v>2</v>
      </c>
      <c r="C55" s="64">
        <v>3</v>
      </c>
      <c r="D55" s="64">
        <v>4</v>
      </c>
      <c r="E55" s="64">
        <v>4</v>
      </c>
      <c r="F55" s="177">
        <f t="shared" si="0"/>
        <v>100</v>
      </c>
    </row>
    <row r="56" spans="1:6" ht="20.100000000000001" customHeight="1" thickBot="1" x14ac:dyDescent="0.3">
      <c r="A56" s="67" t="s">
        <v>281</v>
      </c>
      <c r="B56" s="198" t="s">
        <v>588</v>
      </c>
      <c r="C56" s="875">
        <f>SUM(C57+C58+C59+C60+C65)</f>
        <v>372905959</v>
      </c>
      <c r="D56" s="875">
        <f>SUM(D57+D58+D59+D60+D65)</f>
        <v>587131121</v>
      </c>
      <c r="E56" s="875">
        <f>SUM(E57+E58+E59+E60+E65)</f>
        <v>517888548</v>
      </c>
      <c r="F56" s="177">
        <f t="shared" si="0"/>
        <v>88.206625313598394</v>
      </c>
    </row>
    <row r="57" spans="1:6" ht="20.100000000000001" customHeight="1" thickBot="1" x14ac:dyDescent="0.3">
      <c r="A57" s="74" t="s">
        <v>1</v>
      </c>
      <c r="B57" s="79" t="s">
        <v>570</v>
      </c>
      <c r="C57" s="524">
        <f>SUM('2.m Önkormányzati feladatok'!D37+'3. Polg Hiv'!D34+'4.m.Műv. és Könyv.'!D31+'5.m.Önkorm Óvoda'!D31)</f>
        <v>169388834</v>
      </c>
      <c r="D57" s="524">
        <f>SUM('2.m Önkormányzati feladatok'!E37+'3. Polg Hiv'!E34+'4.m.Műv. és Könyv.'!E31+'5.m.Önkorm Óvoda'!E31)</f>
        <v>278491768</v>
      </c>
      <c r="E57" s="524">
        <f>SUM('2.m Önkormányzati feladatok'!F37+'3. Polg Hiv'!F34+'4.m.Műv. és Könyv.'!F31+'5.m.Önkorm Óvoda'!F31)</f>
        <v>234275448</v>
      </c>
      <c r="F57" s="470">
        <f t="shared" si="0"/>
        <v>84.122934649903186</v>
      </c>
    </row>
    <row r="58" spans="1:6" ht="20.100000000000001" customHeight="1" thickBot="1" x14ac:dyDescent="0.3">
      <c r="A58" s="171" t="s">
        <v>0</v>
      </c>
      <c r="B58" s="440" t="s">
        <v>571</v>
      </c>
      <c r="C58" s="524">
        <f>SUM('2.m Önkormányzati feladatok'!D38+'3. Polg Hiv'!D35+'4.m.Műv. és Könyv.'!D32+'5.m.Önkorm Óvoda'!D32)</f>
        <v>30161906</v>
      </c>
      <c r="D58" s="524">
        <f>SUM('2.m Önkormányzati feladatok'!E38+'3. Polg Hiv'!E35+'4.m.Műv. és Könyv.'!E32+'5.m.Önkorm Óvoda'!E32)</f>
        <v>40827122</v>
      </c>
      <c r="E58" s="524">
        <f>SUM('2.m Önkormányzati feladatok'!F38+'3. Polg Hiv'!F35+'4.m.Műv. és Könyv.'!F32+'5.m.Önkorm Óvoda'!F32)</f>
        <v>35805887</v>
      </c>
      <c r="F58" s="426">
        <f t="shared" si="0"/>
        <v>87.701227140134932</v>
      </c>
    </row>
    <row r="59" spans="1:6" ht="20.100000000000001" customHeight="1" x14ac:dyDescent="0.25">
      <c r="A59" s="171" t="s">
        <v>36</v>
      </c>
      <c r="B59" s="440" t="s">
        <v>572</v>
      </c>
      <c r="C59" s="524">
        <f>SUM('2.m Önkormányzati feladatok'!D39+'3. Polg Hiv'!D36+'4.m.Műv. és Könyv.'!D33+'5.m.Önkorm Óvoda'!D33)</f>
        <v>127885372</v>
      </c>
      <c r="D59" s="524">
        <f>SUM('2.m Önkormányzati feladatok'!E39+'3. Polg Hiv'!E36+'4.m.Műv. és Könyv.'!E33+'5.m.Önkorm Óvoda'!E33)</f>
        <v>229536055</v>
      </c>
      <c r="E59" s="524">
        <f>SUM('2.m Önkormányzati feladatok'!F39+'3. Polg Hiv'!F36+'4.m.Műv. és Könyv.'!F33+'5.m.Önkorm Óvoda'!F33)</f>
        <v>214605660</v>
      </c>
      <c r="F59" s="426">
        <f t="shared" si="0"/>
        <v>93.495403151369842</v>
      </c>
    </row>
    <row r="60" spans="1:6" ht="20.100000000000001" customHeight="1" thickBot="1" x14ac:dyDescent="0.3">
      <c r="A60" s="171" t="s">
        <v>35</v>
      </c>
      <c r="B60" s="440" t="s">
        <v>56</v>
      </c>
      <c r="C60" s="525">
        <f>SUM(C61:C64)</f>
        <v>36375000</v>
      </c>
      <c r="D60" s="525">
        <f>SUM(D61:D64)</f>
        <v>20432846</v>
      </c>
      <c r="E60" s="525">
        <f>SUM(E61:E64)</f>
        <v>19098846</v>
      </c>
      <c r="F60" s="426">
        <f t="shared" si="0"/>
        <v>93.471296166965686</v>
      </c>
    </row>
    <row r="61" spans="1:6" ht="20.100000000000001" customHeight="1" thickBot="1" x14ac:dyDescent="0.3">
      <c r="A61" s="171" t="s">
        <v>34</v>
      </c>
      <c r="B61" s="157" t="s">
        <v>641</v>
      </c>
      <c r="C61" s="524">
        <f>SUM('2.m Önkormányzati feladatok'!D41+'3. Polg Hiv'!D38+'4.m.Műv. és Könyv.'!D35+'5.m.Önkorm Óvoda'!D35)</f>
        <v>0</v>
      </c>
      <c r="D61" s="524">
        <f>SUM('2.m Önkormányzati feladatok'!E41+'3. Polg Hiv'!E38+'4.m.Műv. és Könyv.'!E35+'5.m.Önkorm Óvoda'!E35)</f>
        <v>0</v>
      </c>
      <c r="E61" s="524"/>
      <c r="F61" s="426"/>
    </row>
    <row r="62" spans="1:6" ht="20.100000000000001" customHeight="1" thickBot="1" x14ac:dyDescent="0.3">
      <c r="A62" s="171" t="s">
        <v>32</v>
      </c>
      <c r="B62" s="157" t="s">
        <v>574</v>
      </c>
      <c r="C62" s="524">
        <f>SUM('2.m Önkormányzati feladatok'!D42+'3. Polg Hiv'!D39+'4.m.Műv. és Könyv.'!D36+'5.m.Önkorm Óvoda'!D36)</f>
        <v>0</v>
      </c>
      <c r="D62" s="524">
        <f>SUM('2.m Önkormányzati feladatok'!E42+'3. Polg Hiv'!E39+'4.m.Műv. és Könyv.'!E36+'5.m.Önkorm Óvoda'!E36)</f>
        <v>0</v>
      </c>
      <c r="E62" s="524"/>
      <c r="F62" s="426"/>
    </row>
    <row r="63" spans="1:6" ht="20.100000000000001" customHeight="1" thickBot="1" x14ac:dyDescent="0.3">
      <c r="A63" s="171" t="s">
        <v>31</v>
      </c>
      <c r="B63" s="161" t="s">
        <v>689</v>
      </c>
      <c r="C63" s="524">
        <f>SUM('2.m Önkormányzati feladatok'!D43+'3. Polg Hiv'!D40+'4.m.Műv. és Könyv.'!D37+'5.m.Önkorm Óvoda'!D37)</f>
        <v>0</v>
      </c>
      <c r="D63" s="524">
        <v>0</v>
      </c>
      <c r="E63" s="524">
        <v>18661266</v>
      </c>
      <c r="F63" s="426">
        <v>0</v>
      </c>
    </row>
    <row r="64" spans="1:6" ht="20.100000000000001" customHeight="1" x14ac:dyDescent="0.25">
      <c r="A64" s="171" t="s">
        <v>30</v>
      </c>
      <c r="B64" s="161" t="s">
        <v>531</v>
      </c>
      <c r="C64" s="524">
        <f>SUM('2.m Önkormányzati feladatok'!D44+'3. Polg Hiv'!D41+'4.m.Műv. és Könyv.'!D38+'5.m.Önkorm Óvoda'!D38)</f>
        <v>36375000</v>
      </c>
      <c r="D64" s="524">
        <f>SUM('2.m Önkormányzati feladatok'!E44+'3. Polg Hiv'!E41+'4.m.Műv. és Könyv.'!E38+'5.m.Önkorm Óvoda'!E38)</f>
        <v>20432846</v>
      </c>
      <c r="E64" s="524">
        <v>437580</v>
      </c>
      <c r="F64" s="426">
        <v>0</v>
      </c>
    </row>
    <row r="65" spans="1:6" ht="20.100000000000001" customHeight="1" thickBot="1" x14ac:dyDescent="0.3">
      <c r="A65" s="171" t="s">
        <v>29</v>
      </c>
      <c r="B65" s="440" t="s">
        <v>33</v>
      </c>
      <c r="C65" s="525">
        <f>SUM(C66:C68)</f>
        <v>9094847</v>
      </c>
      <c r="D65" s="525">
        <f>SUM(D66:D68)</f>
        <v>17843330</v>
      </c>
      <c r="E65" s="525">
        <f>SUM(E66:E68)</f>
        <v>14102707</v>
      </c>
      <c r="F65" s="426">
        <f t="shared" si="0"/>
        <v>79.036295355183142</v>
      </c>
    </row>
    <row r="66" spans="1:6" ht="20.100000000000001" customHeight="1" thickBot="1" x14ac:dyDescent="0.3">
      <c r="A66" s="171" t="s">
        <v>28</v>
      </c>
      <c r="B66" s="157" t="s">
        <v>502</v>
      </c>
      <c r="C66" s="524">
        <f>SUM('2.m Önkormányzati feladatok'!D46+'3. Polg Hiv'!D43+'4.m.Műv. és Könyv.'!D40+'5.m.Önkorm Óvoda'!D40)</f>
        <v>500000</v>
      </c>
      <c r="D66" s="524">
        <f>SUM('2.m Önkormányzati feladatok'!E46+'3. Polg Hiv'!E43+'4.m.Műv. és Könyv.'!E40+'5.m.Önkorm Óvoda'!E40)</f>
        <v>8203960</v>
      </c>
      <c r="E66" s="524">
        <f>SUM('2.m Önkormányzati feladatok'!F46+'3. Polg Hiv'!F43+'4.m.Műv. és Könyv.'!F40+'5.m.Önkorm Óvoda'!F40)</f>
        <v>7553155</v>
      </c>
      <c r="F66" s="426">
        <f t="shared" si="0"/>
        <v>92.067184627911388</v>
      </c>
    </row>
    <row r="67" spans="1:6" ht="20.100000000000001" customHeight="1" thickBot="1" x14ac:dyDescent="0.3">
      <c r="A67" s="83" t="s">
        <v>27</v>
      </c>
      <c r="B67" s="157" t="s">
        <v>504</v>
      </c>
      <c r="C67" s="524">
        <f>SUM('2.m Önkormányzati feladatok'!D47+'3. Polg Hiv'!D44+'4.m.Műv. és Könyv.'!D41+'5.m.Önkorm Óvoda'!D41)</f>
        <v>5875327</v>
      </c>
      <c r="D67" s="524">
        <f>SUM('2.m Önkormányzati feladatok'!E47+'3. Polg Hiv'!E44+'4.m.Műv. és Könyv.'!E41+'5.m.Önkorm Óvoda'!E41)</f>
        <v>6919850</v>
      </c>
      <c r="E67" s="524">
        <f>SUM('2.m Önkormányzati feladatok'!F47+'3. Polg Hiv'!F44+'4.m.Műv. és Könyv.'!F41+'5.m.Önkorm Óvoda'!F41)</f>
        <v>4785147</v>
      </c>
      <c r="F67" s="426">
        <f t="shared" si="0"/>
        <v>69.151022059726728</v>
      </c>
    </row>
    <row r="68" spans="1:6" ht="20.100000000000001" customHeight="1" thickBot="1" x14ac:dyDescent="0.3">
      <c r="A68" s="171" t="s">
        <v>26</v>
      </c>
      <c r="B68" s="157" t="s">
        <v>506</v>
      </c>
      <c r="C68" s="524">
        <f>SUM('2.m Önkormányzati feladatok'!D48+'3. Polg Hiv'!D45+'4.m.Műv. és Könyv.'!D42+'5.m.Önkorm Óvoda'!D42)</f>
        <v>2719520</v>
      </c>
      <c r="D68" s="524">
        <f>SUM('2.m Önkormányzati feladatok'!E48+'3. Polg Hiv'!E45+'4.m.Műv. és Könyv.'!E42+'5.m.Önkorm Óvoda'!E42)</f>
        <v>2719520</v>
      </c>
      <c r="E68" s="524">
        <f>SUM('2.m Önkormányzati feladatok'!F48+'3. Polg Hiv'!F45+'4.m.Műv. és Könyv.'!F42+'5.m.Önkorm Óvoda'!F42)</f>
        <v>1764405</v>
      </c>
      <c r="F68" s="466">
        <f t="shared" si="0"/>
        <v>64.879280167088311</v>
      </c>
    </row>
    <row r="69" spans="1:6" ht="20.100000000000001" customHeight="1" thickBot="1" x14ac:dyDescent="0.3">
      <c r="A69" s="70" t="s">
        <v>289</v>
      </c>
      <c r="B69" s="437" t="s">
        <v>481</v>
      </c>
      <c r="C69" s="876">
        <f>SUM(C70+C76+C81)</f>
        <v>1422419728</v>
      </c>
      <c r="D69" s="876">
        <f>SUM(D70+D76+D81)</f>
        <v>2427206346</v>
      </c>
      <c r="E69" s="876">
        <f>SUM(E70+E76+E81)</f>
        <v>1593394264</v>
      </c>
      <c r="F69" s="470">
        <f t="shared" ref="F69:F91" si="3">SUM(E69/D69%)</f>
        <v>65.647251896234124</v>
      </c>
    </row>
    <row r="70" spans="1:6" ht="20.100000000000001" customHeight="1" thickBot="1" x14ac:dyDescent="0.3">
      <c r="A70" s="207" t="s">
        <v>24</v>
      </c>
      <c r="B70" s="476" t="s">
        <v>507</v>
      </c>
      <c r="C70" s="877">
        <f>SUM(C71:C75)</f>
        <v>1363146079</v>
      </c>
      <c r="D70" s="877">
        <f>SUM(D71:D75)</f>
        <v>2340421739</v>
      </c>
      <c r="E70" s="877">
        <f>SUM(E71:E75)</f>
        <v>1544697743</v>
      </c>
      <c r="F70" s="412">
        <f t="shared" si="3"/>
        <v>66.000828707906649</v>
      </c>
    </row>
    <row r="71" spans="1:6" ht="20.100000000000001" customHeight="1" thickBot="1" x14ac:dyDescent="0.3">
      <c r="A71" s="76" t="s">
        <v>23</v>
      </c>
      <c r="B71" s="86" t="s">
        <v>482</v>
      </c>
      <c r="C71" s="202">
        <f>SUM('2.m Önkormányzati feladatok'!D51+'3. Polg Hiv'!D48+'4.m.Műv. és Könyv.'!D45+'5.m.Önkorm Óvoda'!D45)</f>
        <v>0</v>
      </c>
      <c r="D71" s="202">
        <f>SUM('2.m Önkormányzati feladatok'!E51+'3. Polg Hiv'!E48+'4.m.Műv. és Könyv.'!E45+'5.m.Önkorm Óvoda'!E45)</f>
        <v>0</v>
      </c>
      <c r="E71" s="202">
        <f>SUM('2.m Önkormányzati feladatok'!F51+'3. Polg Hiv'!F48+'4.m.Műv. és Könyv.'!F45+'5.m.Önkorm Óvoda'!F45)</f>
        <v>0</v>
      </c>
      <c r="F71" s="206"/>
    </row>
    <row r="72" spans="1:6" ht="20.100000000000001" customHeight="1" thickBot="1" x14ac:dyDescent="0.3">
      <c r="A72" s="76" t="s">
        <v>21</v>
      </c>
      <c r="B72" s="157" t="s">
        <v>510</v>
      </c>
      <c r="C72" s="524">
        <f>SUM('2.m Önkormányzati feladatok'!D52+'3. Polg Hiv'!D49+'4.m.Műv. és Könyv.'!D46+'5.m.Önkorm Óvoda'!D46)</f>
        <v>1071176604</v>
      </c>
      <c r="D72" s="524">
        <f>SUM('2.m Önkormányzati feladatok'!E52+'3. Polg Hiv'!E49+'4.m.Műv. és Könyv.'!E46+'5.m.Önkorm Óvoda'!E46)</f>
        <v>2104614785</v>
      </c>
      <c r="E72" s="524">
        <f>SUM('2.m Önkormányzati feladatok'!F52+'3. Polg Hiv'!F49+'4.m.Műv. és Könyv.'!F46+'5.m.Önkorm Óvoda'!F46)</f>
        <v>1535051199</v>
      </c>
      <c r="F72" s="426">
        <f t="shared" si="3"/>
        <v>72.937395001717618</v>
      </c>
    </row>
    <row r="73" spans="1:6" ht="20.100000000000001" customHeight="1" thickBot="1" x14ac:dyDescent="0.3">
      <c r="A73" s="76" t="s">
        <v>20</v>
      </c>
      <c r="B73" s="157" t="s">
        <v>512</v>
      </c>
      <c r="C73" s="524">
        <f>SUM('2.m Önkormányzati feladatok'!D53+'3. Polg Hiv'!D50+'4.m.Műv. és Könyv.'!D47+'5.m.Önkorm Óvoda'!D47)</f>
        <v>0</v>
      </c>
      <c r="D73" s="524">
        <f>SUM('2.m Önkormányzati feladatok'!E53+'3. Polg Hiv'!E50+'4.m.Műv. és Könyv.'!E47+'5.m.Önkorm Óvoda'!E47)</f>
        <v>433779</v>
      </c>
      <c r="E73" s="524">
        <f>SUM('2.m Önkormányzati feladatok'!F53+'3. Polg Hiv'!F50+'4.m.Műv. és Könyv.'!F47+'5.m.Önkorm Óvoda'!F47)</f>
        <v>433779</v>
      </c>
      <c r="F73" s="426">
        <f t="shared" si="3"/>
        <v>100</v>
      </c>
    </row>
    <row r="74" spans="1:6" ht="20.100000000000001" customHeight="1" thickBot="1" x14ac:dyDescent="0.3">
      <c r="A74" s="76" t="s">
        <v>19</v>
      </c>
      <c r="B74" s="157" t="s">
        <v>514</v>
      </c>
      <c r="C74" s="524">
        <f>SUM('2.m Önkormányzati feladatok'!D54+'3. Polg Hiv'!D51+'4.m.Műv. és Könyv.'!D48+'5.m.Önkorm Óvoda'!D48)</f>
        <v>2166765</v>
      </c>
      <c r="D74" s="524">
        <f>SUM('2.m Önkormányzati feladatok'!E54+'3. Polg Hiv'!E51+'4.m.Műv. és Könyv.'!E48+'5.m.Önkorm Óvoda'!E48)</f>
        <v>15914801</v>
      </c>
      <c r="E74" s="524">
        <f>SUM('2.m Önkormányzati feladatok'!F54+'3. Polg Hiv'!F51+'4.m.Műv. és Könyv.'!F48+'5.m.Önkorm Óvoda'!F48)</f>
        <v>7395310</v>
      </c>
      <c r="F74" s="426">
        <f t="shared" si="3"/>
        <v>46.468127374008631</v>
      </c>
    </row>
    <row r="75" spans="1:6" ht="20.100000000000001" customHeight="1" thickBot="1" x14ac:dyDescent="0.3">
      <c r="A75" s="83" t="s">
        <v>18</v>
      </c>
      <c r="B75" s="427" t="s">
        <v>516</v>
      </c>
      <c r="C75" s="524">
        <f>SUM('2.m Önkormányzati feladatok'!D55+'3. Polg Hiv'!D52+'4.m.Műv. és Könyv.'!D49+'5.m.Önkorm Óvoda'!D49)</f>
        <v>289802710</v>
      </c>
      <c r="D75" s="524">
        <f>SUM('2.m Önkormányzati feladatok'!E55+'3. Polg Hiv'!E52+'4.m.Műv. és Könyv.'!E49+'5.m.Önkorm Óvoda'!E49)</f>
        <v>219458374</v>
      </c>
      <c r="E75" s="524">
        <f>SUM('2.m Önkormányzati feladatok'!F55+'3. Polg Hiv'!F52+'4.m.Műv. és Könyv.'!F49+'5.m.Önkorm Óvoda'!F49)</f>
        <v>1817455</v>
      </c>
      <c r="F75" s="526">
        <f t="shared" si="3"/>
        <v>0.82815477344236577</v>
      </c>
    </row>
    <row r="76" spans="1:6" ht="20.100000000000001" customHeight="1" thickBot="1" x14ac:dyDescent="0.3">
      <c r="A76" s="207" t="s">
        <v>17</v>
      </c>
      <c r="B76" s="476" t="s">
        <v>22</v>
      </c>
      <c r="C76" s="877">
        <f>SUM(C77:C80)</f>
        <v>59273649</v>
      </c>
      <c r="D76" s="877">
        <f>SUM(D77:D80)</f>
        <v>83009844</v>
      </c>
      <c r="E76" s="877">
        <f>SUM(E77:E80)</f>
        <v>44922024</v>
      </c>
      <c r="F76" s="412">
        <f t="shared" si="3"/>
        <v>54.11650213437337</v>
      </c>
    </row>
    <row r="77" spans="1:6" ht="20.100000000000001" customHeight="1" thickBot="1" x14ac:dyDescent="0.3">
      <c r="A77" s="76" t="s">
        <v>16</v>
      </c>
      <c r="B77" s="86" t="s">
        <v>518</v>
      </c>
      <c r="C77" s="524">
        <f>SUM('2.m Önkormányzati feladatok'!D57+'3. Polg Hiv'!D54+'4.m.Műv. és Könyv.'!D51+'5.m.Önkorm Óvoda'!D51)</f>
        <v>46672165</v>
      </c>
      <c r="D77" s="524">
        <f>SUM('2.m Önkormányzati feladatok'!E57+'3. Polg Hiv'!E54+'4.m.Műv. és Könyv.'!E51+'5.m.Önkorm Óvoda'!E51)</f>
        <v>65731398</v>
      </c>
      <c r="E77" s="524">
        <f>SUM('2.m Önkormányzati feladatok'!F57+'3. Polg Hiv'!F54+'4.m.Műv. és Könyv.'!F51+'5.m.Önkorm Óvoda'!F51)</f>
        <v>35371676</v>
      </c>
      <c r="F77" s="439">
        <f t="shared" si="3"/>
        <v>53.812450482188133</v>
      </c>
    </row>
    <row r="78" spans="1:6" ht="20.100000000000001" customHeight="1" thickBot="1" x14ac:dyDescent="0.3">
      <c r="A78" s="76" t="s">
        <v>15</v>
      </c>
      <c r="B78" s="161" t="s">
        <v>532</v>
      </c>
      <c r="C78" s="524">
        <f>SUM('2.m Önkormányzati feladatok'!D58+'3. Polg Hiv'!D55+'4.m.Műv. és Könyv.'!D52+'5.m.Önkorm Óvoda'!D52)</f>
        <v>0</v>
      </c>
      <c r="D78" s="524">
        <f>SUM('2.m Önkormányzati feladatok'!E58+'3. Polg Hiv'!E55+'4.m.Műv. és Könyv.'!E52+'5.m.Önkorm Óvoda'!E52)</f>
        <v>0</v>
      </c>
      <c r="E78" s="524">
        <f>SUM('2.m Önkormányzati feladatok'!F58+'3. Polg Hiv'!F55+'4.m.Műv. és Könyv.'!F52+'5.m.Önkorm Óvoda'!F52)</f>
        <v>0</v>
      </c>
      <c r="F78" s="426"/>
    </row>
    <row r="79" spans="1:6" ht="20.100000000000001" customHeight="1" thickBot="1" x14ac:dyDescent="0.3">
      <c r="A79" s="83" t="s">
        <v>14</v>
      </c>
      <c r="B79" s="161" t="s">
        <v>521</v>
      </c>
      <c r="C79" s="524">
        <f>SUM('2.m Önkormányzati feladatok'!D59+'3. Polg Hiv'!D56+'4.m.Műv. és Könyv.'!D53+'5.m.Önkorm Óvoda'!D53)</f>
        <v>0</v>
      </c>
      <c r="D79" s="524">
        <f>SUM('2.m Önkormányzati feladatok'!E59+'3. Polg Hiv'!E56+'4.m.Műv. és Könyv.'!E53+'5.m.Önkorm Óvoda'!E53)</f>
        <v>0</v>
      </c>
      <c r="E79" s="524">
        <f>SUM('2.m Önkormányzati feladatok'!F59+'3. Polg Hiv'!F56+'4.m.Műv. és Könyv.'!F53+'5.m.Önkorm Óvoda'!F53)</f>
        <v>0</v>
      </c>
      <c r="F79" s="439"/>
    </row>
    <row r="80" spans="1:6" ht="20.100000000000001" customHeight="1" thickBot="1" x14ac:dyDescent="0.3">
      <c r="A80" s="173" t="s">
        <v>13</v>
      </c>
      <c r="B80" s="161" t="s">
        <v>523</v>
      </c>
      <c r="C80" s="524">
        <f>SUM('2.m Önkormányzati feladatok'!D60+'3. Polg Hiv'!D57+'4.m.Műv. és Könyv.'!D54+'5.m.Önkorm Óvoda'!D54)</f>
        <v>12601484</v>
      </c>
      <c r="D80" s="524">
        <f>SUM('2.m Önkormányzati feladatok'!E60+'3. Polg Hiv'!E57+'4.m.Műv. és Könyv.'!E54+'5.m.Önkorm Óvoda'!E54)</f>
        <v>17278446</v>
      </c>
      <c r="E80" s="524">
        <f>SUM('2.m Önkormányzati feladatok'!F60+'3. Polg Hiv'!F57+'4.m.Műv. és Könyv.'!F54+'5.m.Önkorm Óvoda'!F54)</f>
        <v>9550348</v>
      </c>
      <c r="F80" s="466">
        <f t="shared" si="3"/>
        <v>55.273188341127437</v>
      </c>
    </row>
    <row r="81" spans="1:6" ht="20.100000000000001" customHeight="1" thickBot="1" x14ac:dyDescent="0.3">
      <c r="A81" s="83" t="s">
        <v>657</v>
      </c>
      <c r="B81" s="437" t="s">
        <v>627</v>
      </c>
      <c r="C81" s="527"/>
      <c r="D81" s="527">
        <v>3774763</v>
      </c>
      <c r="E81" s="527">
        <v>3774497</v>
      </c>
      <c r="F81" s="466">
        <f t="shared" si="3"/>
        <v>99.992953199975744</v>
      </c>
    </row>
    <row r="82" spans="1:6" ht="20.100000000000001" customHeight="1" thickBot="1" x14ac:dyDescent="0.3">
      <c r="A82" s="70" t="s">
        <v>472</v>
      </c>
      <c r="B82" s="878" t="s">
        <v>7</v>
      </c>
      <c r="C82" s="876">
        <f>SUM(C69+C56)</f>
        <v>1795325687</v>
      </c>
      <c r="D82" s="876">
        <f>SUM(D69+D56)</f>
        <v>3014337467</v>
      </c>
      <c r="E82" s="876">
        <f>SUM(E69+E56)</f>
        <v>2111282812</v>
      </c>
      <c r="F82" s="470">
        <f t="shared" si="3"/>
        <v>70.041355193758065</v>
      </c>
    </row>
    <row r="83" spans="1:6" ht="20.100000000000001" customHeight="1" thickBot="1" x14ac:dyDescent="0.3">
      <c r="A83" s="70" t="s">
        <v>477</v>
      </c>
      <c r="B83" s="84" t="s">
        <v>575</v>
      </c>
      <c r="C83" s="85">
        <f>SUM(C88+C84)</f>
        <v>7500784</v>
      </c>
      <c r="D83" s="85">
        <f>SUM(D88+D84)</f>
        <v>7500784</v>
      </c>
      <c r="E83" s="85">
        <f>SUM(E88+E84)</f>
        <v>7500784</v>
      </c>
      <c r="F83" s="177">
        <f t="shared" si="3"/>
        <v>100</v>
      </c>
    </row>
    <row r="84" spans="1:6" ht="20.100000000000001" customHeight="1" x14ac:dyDescent="0.25">
      <c r="A84" s="76" t="s">
        <v>10</v>
      </c>
      <c r="B84" s="81" t="s">
        <v>576</v>
      </c>
      <c r="C84" s="175">
        <f>SUM(C87+C86+C85)</f>
        <v>0</v>
      </c>
      <c r="D84" s="175">
        <f>SUM(D87+D86+D85)</f>
        <v>0</v>
      </c>
      <c r="E84" s="175">
        <f>SUM(E87+E86+E85)</f>
        <v>0</v>
      </c>
      <c r="F84" s="177"/>
    </row>
    <row r="85" spans="1:6" ht="20.100000000000001" customHeight="1" x14ac:dyDescent="0.25">
      <c r="A85" s="76" t="s">
        <v>577</v>
      </c>
      <c r="B85" s="86" t="s">
        <v>578</v>
      </c>
      <c r="C85" s="174"/>
      <c r="D85" s="174"/>
      <c r="E85" s="174"/>
      <c r="F85" s="178"/>
    </row>
    <row r="86" spans="1:6" ht="20.100000000000001" customHeight="1" x14ac:dyDescent="0.25">
      <c r="A86" s="76" t="s">
        <v>579</v>
      </c>
      <c r="B86" s="86" t="s">
        <v>580</v>
      </c>
      <c r="C86" s="174"/>
      <c r="D86" s="174"/>
      <c r="E86" s="174"/>
      <c r="F86" s="178"/>
    </row>
    <row r="87" spans="1:6" ht="20.100000000000001" customHeight="1" x14ac:dyDescent="0.25">
      <c r="A87" s="76" t="s">
        <v>581</v>
      </c>
      <c r="B87" s="86" t="s">
        <v>582</v>
      </c>
      <c r="C87" s="174"/>
      <c r="D87" s="174"/>
      <c r="E87" s="174"/>
      <c r="F87" s="178"/>
    </row>
    <row r="88" spans="1:6" ht="20.100000000000001" customHeight="1" thickBot="1" x14ac:dyDescent="0.3">
      <c r="A88" s="76" t="s">
        <v>583</v>
      </c>
      <c r="B88" s="72" t="s">
        <v>483</v>
      </c>
      <c r="C88" s="174">
        <f>SUM(C90+C89)</f>
        <v>7500784</v>
      </c>
      <c r="D88" s="174">
        <f>SUM(D90+D89)</f>
        <v>7500784</v>
      </c>
      <c r="E88" s="174">
        <f>SUM(E90+E89)</f>
        <v>7500784</v>
      </c>
      <c r="F88" s="178">
        <f t="shared" si="3"/>
        <v>100</v>
      </c>
    </row>
    <row r="89" spans="1:6" ht="20.100000000000001" customHeight="1" thickBot="1" x14ac:dyDescent="0.3">
      <c r="A89" s="76" t="s">
        <v>584</v>
      </c>
      <c r="B89" s="197" t="s">
        <v>585</v>
      </c>
      <c r="C89" s="202">
        <f>SUM('2.m Önkormányzati feladatok'!D68+'3. Polg Hiv'!D65+'4.m.Műv. és Könyv.'!D62+'5.m.Önkorm Óvoda'!D63)</f>
        <v>0</v>
      </c>
      <c r="D89" s="202">
        <f>SUM('2.m Önkormányzati feladatok'!E68+'3. Polg Hiv'!E65+'4.m.Műv. és Könyv.'!E62+'5.m.Önkorm Óvoda'!E63)</f>
        <v>0</v>
      </c>
      <c r="E89" s="202">
        <f>SUM('2.m Önkormányzati feladatok'!F68+'3. Polg Hiv'!F65+'4.m.Műv. és Könyv.'!F62+'5.m.Önkorm Óvoda'!F63)</f>
        <v>0</v>
      </c>
      <c r="F89" s="178"/>
    </row>
    <row r="90" spans="1:6" ht="20.100000000000001" customHeight="1" thickBot="1" x14ac:dyDescent="0.3">
      <c r="A90" s="83" t="s">
        <v>586</v>
      </c>
      <c r="B90" s="517" t="s">
        <v>658</v>
      </c>
      <c r="C90" s="524">
        <v>7500784</v>
      </c>
      <c r="D90" s="524">
        <v>7500784</v>
      </c>
      <c r="E90" s="524">
        <v>7500784</v>
      </c>
      <c r="F90" s="526">
        <f t="shared" si="3"/>
        <v>100</v>
      </c>
    </row>
    <row r="91" spans="1:6" ht="20.100000000000001" customHeight="1" thickBot="1" x14ac:dyDescent="0.3">
      <c r="A91" s="70" t="s">
        <v>478</v>
      </c>
      <c r="B91" s="200" t="s">
        <v>484</v>
      </c>
      <c r="C91" s="85">
        <f>SUM(C82+C83)</f>
        <v>1802826471</v>
      </c>
      <c r="D91" s="85">
        <f>SUM(D82+D83)</f>
        <v>3021838251</v>
      </c>
      <c r="E91" s="85">
        <f>SUM(E82+E83)</f>
        <v>2118783596</v>
      </c>
      <c r="F91" s="180">
        <f t="shared" si="3"/>
        <v>70.115718314798713</v>
      </c>
    </row>
    <row r="92" spans="1:6" s="87" customFormat="1" ht="16.5" thickBot="1" x14ac:dyDescent="0.3">
      <c r="A92" s="892" t="s">
        <v>485</v>
      </c>
      <c r="B92" s="893"/>
      <c r="C92" s="893"/>
      <c r="D92" s="879"/>
      <c r="E92" s="204"/>
      <c r="F92" s="181"/>
    </row>
    <row r="93" spans="1:6" ht="17.25" customHeight="1" thickTop="1" thickBot="1" x14ac:dyDescent="0.3">
      <c r="A93" s="82">
        <v>1</v>
      </c>
      <c r="B93" s="88" t="s">
        <v>486</v>
      </c>
      <c r="C93" s="89">
        <f>SUM(C53-C91)</f>
        <v>0</v>
      </c>
      <c r="D93" s="89">
        <f>SUM(D53-D91)</f>
        <v>0</v>
      </c>
      <c r="E93" s="89">
        <f>SUM(E53-E91)</f>
        <v>573941515</v>
      </c>
      <c r="F93" s="199"/>
    </row>
    <row r="94" spans="1:6" ht="16.5" thickTop="1" x14ac:dyDescent="0.25"/>
  </sheetData>
  <mergeCells count="1">
    <mergeCell ref="A92:C92"/>
  </mergeCells>
  <printOptions horizontalCentered="1" headings="1" gridLines="1"/>
  <pageMargins left="0.15748031496062992" right="0.15748031496062992" top="1.4566929133858268" bottom="1.2598425196850394" header="0.35433070866141736" footer="0.59055118110236227"/>
  <pageSetup paperSize="9" scale="60" fitToWidth="3" fitToHeight="2" orientation="portrait" r:id="rId1"/>
  <headerFooter alignWithMargins="0">
    <oddHeader>&amp;C&amp;"Times New Roman CE,Félkövér"&amp;12
&amp;14Önkormányzat 2019. évi összevont mérlegének előirányzata és teljesítése 
&amp;R&amp;"Times New Roman CE,Félkövér dőlt" 1. melléklet a 9/2020. (V.8.) önkormányzati rendelethez, 
adatok Ft-ban</oddHeader>
  </headerFooter>
  <rowBreaks count="1" manualBreakCount="1">
    <brk id="5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2:J21"/>
  <sheetViews>
    <sheetView zoomScaleNormal="100" workbookViewId="0">
      <selection activeCell="E26" sqref="E26"/>
    </sheetView>
  </sheetViews>
  <sheetFormatPr defaultRowHeight="15" x14ac:dyDescent="0.25"/>
  <cols>
    <col min="1" max="1" width="4.28515625" customWidth="1"/>
    <col min="2" max="2" width="53" bestFit="1" customWidth="1"/>
    <col min="3" max="3" width="33.140625" customWidth="1"/>
    <col min="4" max="4" width="14.85546875" customWidth="1"/>
    <col min="5" max="5" width="13.85546875" customWidth="1"/>
    <col min="6" max="6" width="14.42578125" customWidth="1"/>
    <col min="7" max="7" width="11.5703125" customWidth="1"/>
  </cols>
  <sheetData>
    <row r="2" spans="1:10" ht="15.75" x14ac:dyDescent="0.25">
      <c r="A2" s="988" t="s">
        <v>607</v>
      </c>
      <c r="B2" s="988"/>
      <c r="C2" s="988"/>
      <c r="D2" s="988"/>
      <c r="E2" s="988"/>
      <c r="F2" s="988"/>
      <c r="G2" s="988"/>
    </row>
    <row r="3" spans="1:10" ht="15.75" thickBo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10" ht="37.5" thickTop="1" thickBot="1" x14ac:dyDescent="0.3">
      <c r="A4" s="31" t="s">
        <v>50</v>
      </c>
      <c r="B4" s="32" t="s">
        <v>89</v>
      </c>
      <c r="C4" s="32" t="s">
        <v>90</v>
      </c>
      <c r="D4" s="62" t="s">
        <v>683</v>
      </c>
      <c r="E4" s="62" t="s">
        <v>684</v>
      </c>
      <c r="F4" s="33" t="s">
        <v>690</v>
      </c>
      <c r="G4" s="34" t="s">
        <v>691</v>
      </c>
      <c r="H4" s="3"/>
      <c r="I4" s="56"/>
      <c r="J4" s="183"/>
    </row>
    <row r="5" spans="1:10" ht="15.75" x14ac:dyDescent="0.25">
      <c r="A5" s="260" t="s">
        <v>2</v>
      </c>
      <c r="B5" s="528" t="s">
        <v>91</v>
      </c>
      <c r="C5" s="529" t="s">
        <v>542</v>
      </c>
      <c r="D5" s="530">
        <v>175000</v>
      </c>
      <c r="E5" s="530">
        <v>175000</v>
      </c>
      <c r="F5" s="531">
        <v>175000</v>
      </c>
      <c r="G5" s="532">
        <f t="shared" ref="G5:G13" si="0">SUM(F5/E5)*100</f>
        <v>100</v>
      </c>
      <c r="H5" s="3"/>
      <c r="I5" s="56"/>
      <c r="J5" s="183"/>
    </row>
    <row r="6" spans="1:10" ht="15.75" x14ac:dyDescent="0.25">
      <c r="A6" s="336" t="s">
        <v>25</v>
      </c>
      <c r="B6" s="533" t="s">
        <v>618</v>
      </c>
      <c r="C6" s="534" t="s">
        <v>542</v>
      </c>
      <c r="D6" s="535">
        <v>150000</v>
      </c>
      <c r="E6" s="535">
        <v>150000</v>
      </c>
      <c r="F6" s="536">
        <v>175000</v>
      </c>
      <c r="G6" s="532">
        <f t="shared" si="0"/>
        <v>116.66666666666667</v>
      </c>
      <c r="H6" s="3"/>
      <c r="I6" s="56"/>
      <c r="J6" s="183"/>
    </row>
    <row r="7" spans="1:10" ht="24.95" customHeight="1" x14ac:dyDescent="0.25">
      <c r="A7" s="336" t="s">
        <v>12</v>
      </c>
      <c r="B7" s="533" t="s">
        <v>619</v>
      </c>
      <c r="C7" s="534" t="s">
        <v>543</v>
      </c>
      <c r="D7" s="535">
        <v>487894</v>
      </c>
      <c r="E7" s="537">
        <v>487894</v>
      </c>
      <c r="F7" s="539">
        <v>487894</v>
      </c>
      <c r="G7" s="532">
        <f t="shared" si="0"/>
        <v>100</v>
      </c>
      <c r="H7" s="3"/>
      <c r="I7" s="185"/>
      <c r="J7" s="184"/>
    </row>
    <row r="8" spans="1:10" ht="24.95" customHeight="1" x14ac:dyDescent="0.25">
      <c r="A8" s="336" t="s">
        <v>11</v>
      </c>
      <c r="B8" s="533" t="s">
        <v>540</v>
      </c>
      <c r="C8" s="541" t="s">
        <v>659</v>
      </c>
      <c r="D8" s="535">
        <v>1500000</v>
      </c>
      <c r="E8" s="537">
        <v>1500000</v>
      </c>
      <c r="F8" s="539">
        <v>1000000</v>
      </c>
      <c r="G8" s="532">
        <f t="shared" si="0"/>
        <v>66.666666666666657</v>
      </c>
      <c r="H8" s="3"/>
      <c r="I8" s="185"/>
      <c r="J8" s="184"/>
    </row>
    <row r="9" spans="1:10" ht="24.95" customHeight="1" x14ac:dyDescent="0.25">
      <c r="A9" s="336" t="s">
        <v>8</v>
      </c>
      <c r="B9" s="533" t="s">
        <v>541</v>
      </c>
      <c r="C9" s="542" t="s">
        <v>693</v>
      </c>
      <c r="D9" s="535">
        <v>224520</v>
      </c>
      <c r="E9" s="535">
        <v>224520</v>
      </c>
      <c r="F9" s="539">
        <v>-27360</v>
      </c>
      <c r="G9" s="532">
        <f t="shared" si="0"/>
        <v>-12.18599679315874</v>
      </c>
      <c r="H9" s="3"/>
      <c r="I9" s="185"/>
      <c r="J9" s="184"/>
    </row>
    <row r="10" spans="1:10" ht="26.45" customHeight="1" x14ac:dyDescent="0.25">
      <c r="A10" s="336" t="s">
        <v>6</v>
      </c>
      <c r="B10" s="545" t="s">
        <v>502</v>
      </c>
      <c r="C10" s="542" t="s">
        <v>544</v>
      </c>
      <c r="D10" s="535">
        <v>500000</v>
      </c>
      <c r="E10" s="537">
        <v>8203960</v>
      </c>
      <c r="F10" s="539">
        <v>7553155</v>
      </c>
      <c r="G10" s="532">
        <f t="shared" si="0"/>
        <v>92.067184627911402</v>
      </c>
      <c r="H10" s="3"/>
      <c r="I10" s="185"/>
      <c r="J10" s="184"/>
    </row>
    <row r="11" spans="1:10" ht="30.6" customHeight="1" x14ac:dyDescent="0.25">
      <c r="A11" s="336" t="s">
        <v>3</v>
      </c>
      <c r="B11" s="540" t="s">
        <v>628</v>
      </c>
      <c r="C11" s="534" t="s">
        <v>543</v>
      </c>
      <c r="D11" s="535">
        <v>795000</v>
      </c>
      <c r="E11" s="537">
        <v>795000</v>
      </c>
      <c r="F11" s="539">
        <v>680000</v>
      </c>
      <c r="G11" s="532">
        <f t="shared" si="0"/>
        <v>85.534591194968556</v>
      </c>
      <c r="H11" s="3"/>
      <c r="I11" s="185"/>
      <c r="J11" s="184"/>
    </row>
    <row r="12" spans="1:10" ht="24.95" customHeight="1" x14ac:dyDescent="0.25">
      <c r="A12" s="336" t="s">
        <v>46</v>
      </c>
      <c r="B12" s="533" t="s">
        <v>620</v>
      </c>
      <c r="C12" s="534" t="s">
        <v>543</v>
      </c>
      <c r="D12" s="535">
        <v>200000</v>
      </c>
      <c r="E12" s="537">
        <v>200000</v>
      </c>
      <c r="F12" s="539">
        <v>0</v>
      </c>
      <c r="G12" s="532">
        <f t="shared" si="0"/>
        <v>0</v>
      </c>
      <c r="H12" s="3"/>
      <c r="I12" s="3"/>
      <c r="J12" s="184"/>
    </row>
    <row r="13" spans="1:10" ht="24.95" customHeight="1" x14ac:dyDescent="0.25">
      <c r="A13" s="336" t="s">
        <v>92</v>
      </c>
      <c r="B13" s="533" t="s">
        <v>597</v>
      </c>
      <c r="C13" s="534" t="s">
        <v>621</v>
      </c>
      <c r="D13" s="535">
        <v>62433</v>
      </c>
      <c r="E13" s="537">
        <v>62433</v>
      </c>
      <c r="F13" s="538">
        <v>62433</v>
      </c>
      <c r="G13" s="532">
        <f t="shared" si="0"/>
        <v>100</v>
      </c>
      <c r="H13" s="3"/>
      <c r="I13" s="3"/>
      <c r="J13" s="184"/>
    </row>
    <row r="14" spans="1:10" ht="24.95" customHeight="1" x14ac:dyDescent="0.25">
      <c r="A14" s="336" t="s">
        <v>45</v>
      </c>
      <c r="B14" s="533" t="s">
        <v>598</v>
      </c>
      <c r="C14" s="534" t="s">
        <v>545</v>
      </c>
      <c r="D14" s="535">
        <v>0</v>
      </c>
      <c r="E14" s="537">
        <v>0</v>
      </c>
      <c r="F14" s="539">
        <v>91025</v>
      </c>
      <c r="G14" s="532"/>
      <c r="H14" s="3"/>
      <c r="I14" s="3"/>
      <c r="J14" s="184"/>
    </row>
    <row r="15" spans="1:10" ht="31.15" customHeight="1" x14ac:dyDescent="0.25">
      <c r="A15" s="336" t="s">
        <v>41</v>
      </c>
      <c r="B15" s="540" t="s">
        <v>622</v>
      </c>
      <c r="C15" s="534" t="s">
        <v>599</v>
      </c>
      <c r="D15" s="535">
        <v>5000000</v>
      </c>
      <c r="E15" s="537">
        <v>5000000</v>
      </c>
      <c r="F15" s="538">
        <v>2500000</v>
      </c>
      <c r="G15" s="532">
        <f>SUM(F15/E15)*100</f>
        <v>50</v>
      </c>
      <c r="H15" s="3"/>
      <c r="I15" s="3"/>
      <c r="J15" s="184"/>
    </row>
    <row r="16" spans="1:10" ht="15.75" x14ac:dyDescent="0.25">
      <c r="A16" s="336" t="s">
        <v>95</v>
      </c>
      <c r="B16" s="534" t="s">
        <v>692</v>
      </c>
      <c r="C16" s="542" t="s">
        <v>695</v>
      </c>
      <c r="D16" s="543"/>
      <c r="E16" s="544">
        <v>1044523</v>
      </c>
      <c r="F16" s="538">
        <v>1384820</v>
      </c>
      <c r="G16" s="532">
        <f>SUM(F16/E16)*100</f>
        <v>132.57917728953791</v>
      </c>
      <c r="H16" s="57"/>
    </row>
    <row r="17" spans="1:7" ht="16.5" thickBot="1" x14ac:dyDescent="0.3">
      <c r="A17" s="336" t="s">
        <v>96</v>
      </c>
      <c r="B17" s="534" t="s">
        <v>629</v>
      </c>
      <c r="C17" s="534" t="s">
        <v>694</v>
      </c>
      <c r="D17" s="543"/>
      <c r="E17" s="544"/>
      <c r="F17" s="538">
        <v>20740</v>
      </c>
      <c r="G17" s="532">
        <v>0</v>
      </c>
    </row>
    <row r="18" spans="1:7" ht="16.5" thickBot="1" x14ac:dyDescent="0.3">
      <c r="A18" s="989" t="s">
        <v>109</v>
      </c>
      <c r="B18" s="990"/>
      <c r="C18" s="386"/>
      <c r="D18" s="546">
        <f>SUM(D5:D17)</f>
        <v>9094847</v>
      </c>
      <c r="E18" s="546">
        <f>SUM(E5:E17)</f>
        <v>17843330</v>
      </c>
      <c r="F18" s="547">
        <f>SUM(F5:F17)</f>
        <v>14102707</v>
      </c>
      <c r="G18" s="548">
        <f>SUM(F18/E18)*100</f>
        <v>79.036295355183142</v>
      </c>
    </row>
    <row r="19" spans="1:7" ht="15.75" thickTop="1" x14ac:dyDescent="0.25"/>
    <row r="21" spans="1:7" x14ac:dyDescent="0.25">
      <c r="E21" s="184"/>
    </row>
  </sheetData>
  <mergeCells count="2">
    <mergeCell ref="A2:G2"/>
    <mergeCell ref="A18:B18"/>
  </mergeCells>
  <conditionalFormatting sqref="E18">
    <cfRule type="cellIs" dxfId="2" priority="3" stopIfTrue="1" operator="equal">
      <formula>0</formula>
    </cfRule>
  </conditionalFormatting>
  <conditionalFormatting sqref="D18">
    <cfRule type="cellIs" dxfId="1" priority="4" stopIfTrue="1" operator="equal">
      <formula>0</formula>
    </cfRule>
  </conditionalFormatting>
  <conditionalFormatting sqref="F18">
    <cfRule type="cellIs" dxfId="0" priority="1" stopIfTrue="1" operator="equal">
      <formula>0</formula>
    </cfRule>
  </conditionalFormatting>
  <pageMargins left="0.19685039370078741" right="0.15748031496062992" top="0.74803149606299213" bottom="0.74803149606299213" header="0.31496062992125984" footer="0.31496062992125984"/>
  <pageSetup paperSize="9" scale="80" orientation="portrait" r:id="rId1"/>
  <headerFooter>
    <oddHeader>&amp;R 10. melléklet a ...../2020. ......... önkormányzati rendelethez, 
adatok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2:I28"/>
  <sheetViews>
    <sheetView zoomScaleNormal="100" workbookViewId="0">
      <selection activeCell="E18" sqref="E18"/>
    </sheetView>
  </sheetViews>
  <sheetFormatPr defaultRowHeight="15" x14ac:dyDescent="0.25"/>
  <cols>
    <col min="1" max="1" width="4" customWidth="1"/>
    <col min="2" max="2" width="5.85546875" customWidth="1"/>
    <col min="4" max="4" width="45.42578125" customWidth="1"/>
    <col min="5" max="5" width="15.42578125" customWidth="1"/>
  </cols>
  <sheetData>
    <row r="2" spans="1:9" ht="15.75" x14ac:dyDescent="0.25">
      <c r="A2" s="3"/>
      <c r="B2" s="3"/>
      <c r="C2" s="3"/>
      <c r="D2" s="28" t="s">
        <v>290</v>
      </c>
      <c r="E2" s="3"/>
      <c r="F2" s="3"/>
      <c r="G2" s="3"/>
    </row>
    <row r="3" spans="1:9" ht="27" customHeight="1" thickBot="1" x14ac:dyDescent="0.3">
      <c r="A3" s="3"/>
      <c r="B3" s="3"/>
      <c r="C3" s="3"/>
      <c r="D3" s="3"/>
      <c r="E3" s="21"/>
      <c r="F3" s="3"/>
      <c r="G3" s="3"/>
    </row>
    <row r="4" spans="1:9" s="22" customFormat="1" ht="16.5" thickTop="1" thickBot="1" x14ac:dyDescent="0.3">
      <c r="A4" s="665"/>
      <c r="B4" s="666"/>
      <c r="C4" s="666" t="s">
        <v>111</v>
      </c>
      <c r="D4" s="666" t="s">
        <v>112</v>
      </c>
      <c r="E4" s="667" t="s">
        <v>113</v>
      </c>
      <c r="F4" s="27"/>
      <c r="G4" s="27"/>
    </row>
    <row r="5" spans="1:9" ht="16.5" thickTop="1" thickBot="1" x14ac:dyDescent="0.3">
      <c r="A5" s="668" t="s">
        <v>2</v>
      </c>
      <c r="B5" s="669" t="s">
        <v>281</v>
      </c>
      <c r="C5" s="963" t="s">
        <v>282</v>
      </c>
      <c r="D5" s="991"/>
      <c r="E5" s="670">
        <f>E7+E8+E9+E10+E11+E12</f>
        <v>358893</v>
      </c>
      <c r="F5" s="3"/>
      <c r="G5" s="3"/>
    </row>
    <row r="6" spans="1:9" ht="15.75" thickTop="1" x14ac:dyDescent="0.25">
      <c r="A6" s="671" t="s">
        <v>25</v>
      </c>
      <c r="B6" s="672"/>
      <c r="C6" s="673" t="s">
        <v>283</v>
      </c>
      <c r="D6" s="672"/>
      <c r="E6" s="674"/>
      <c r="F6" s="3"/>
      <c r="G6" s="3"/>
    </row>
    <row r="7" spans="1:9" x14ac:dyDescent="0.25">
      <c r="A7" s="675" t="s">
        <v>12</v>
      </c>
      <c r="B7" s="676"/>
      <c r="C7" s="676"/>
      <c r="D7" s="676" t="s">
        <v>284</v>
      </c>
      <c r="E7" s="677">
        <v>62000</v>
      </c>
      <c r="F7" s="3"/>
      <c r="G7" s="3"/>
    </row>
    <row r="8" spans="1:9" x14ac:dyDescent="0.25">
      <c r="A8" s="675" t="s">
        <v>11</v>
      </c>
      <c r="B8" s="676"/>
      <c r="C8" s="676"/>
      <c r="D8" s="676" t="s">
        <v>285</v>
      </c>
      <c r="E8" s="677">
        <v>0</v>
      </c>
      <c r="F8" s="3"/>
      <c r="G8" s="3"/>
    </row>
    <row r="9" spans="1:9" x14ac:dyDescent="0.25">
      <c r="A9" s="675" t="s">
        <v>8</v>
      </c>
      <c r="B9" s="676"/>
      <c r="C9" s="676"/>
      <c r="D9" s="676" t="s">
        <v>286</v>
      </c>
      <c r="E9" s="677">
        <v>0</v>
      </c>
      <c r="F9" s="3"/>
      <c r="G9" s="3"/>
    </row>
    <row r="10" spans="1:9" x14ac:dyDescent="0.25">
      <c r="A10" s="675" t="s">
        <v>6</v>
      </c>
      <c r="B10" s="676"/>
      <c r="C10" s="676"/>
      <c r="D10" s="676" t="s">
        <v>287</v>
      </c>
      <c r="E10" s="677">
        <v>2393</v>
      </c>
      <c r="F10" s="3"/>
      <c r="G10" s="3"/>
      <c r="I10" s="296"/>
    </row>
    <row r="11" spans="1:9" x14ac:dyDescent="0.25">
      <c r="A11" s="675" t="s">
        <v>3</v>
      </c>
      <c r="B11" s="676"/>
      <c r="C11" s="676"/>
      <c r="D11" s="676" t="s">
        <v>288</v>
      </c>
      <c r="E11" s="677">
        <v>0</v>
      </c>
      <c r="F11" s="3"/>
      <c r="G11" s="3"/>
    </row>
    <row r="12" spans="1:9" x14ac:dyDescent="0.25">
      <c r="A12" s="675" t="s">
        <v>46</v>
      </c>
      <c r="B12" s="676"/>
      <c r="C12" s="676"/>
      <c r="D12" s="676" t="s">
        <v>661</v>
      </c>
      <c r="E12" s="677">
        <v>294500</v>
      </c>
      <c r="F12" s="3"/>
      <c r="G12" s="3"/>
    </row>
    <row r="13" spans="1:9" ht="15.75" thickBot="1" x14ac:dyDescent="0.3">
      <c r="A13" s="678"/>
      <c r="B13" s="679"/>
      <c r="C13" s="679"/>
      <c r="D13" s="679"/>
      <c r="E13" s="680"/>
      <c r="F13" s="289"/>
      <c r="G13" s="3"/>
    </row>
    <row r="14" spans="1:9" ht="20.100000000000001" customHeight="1" thickTop="1" thickBot="1" x14ac:dyDescent="0.3">
      <c r="A14" s="992" t="s">
        <v>600</v>
      </c>
      <c r="B14" s="993"/>
      <c r="C14" s="993"/>
      <c r="D14" s="993"/>
      <c r="E14" s="681">
        <f>SUM(E5)</f>
        <v>358893</v>
      </c>
      <c r="F14" s="3"/>
      <c r="G14" s="3"/>
    </row>
    <row r="15" spans="1:9" ht="20.100000000000001" customHeight="1" thickTop="1" x14ac:dyDescent="0.25">
      <c r="A15" s="3"/>
      <c r="B15" s="3"/>
      <c r="C15" s="3"/>
      <c r="D15" s="3"/>
      <c r="E15" s="3"/>
      <c r="F15" s="3"/>
      <c r="G15" s="3"/>
    </row>
    <row r="16" spans="1:9" ht="20.100000000000001" customHeight="1" x14ac:dyDescent="0.25">
      <c r="A16" s="3"/>
      <c r="B16" s="3"/>
      <c r="C16" s="3"/>
      <c r="D16" s="3"/>
      <c r="E16" s="3"/>
      <c r="F16" s="3"/>
      <c r="G16" s="3"/>
    </row>
    <row r="17" spans="1:7" ht="20.100000000000001" customHeight="1" x14ac:dyDescent="0.25">
      <c r="A17" s="3"/>
      <c r="B17" s="3"/>
      <c r="C17" s="3"/>
      <c r="D17" s="3"/>
      <c r="E17" s="3"/>
      <c r="F17" s="3"/>
      <c r="G17" s="3"/>
    </row>
    <row r="18" spans="1:7" ht="20.100000000000001" customHeight="1" x14ac:dyDescent="0.25">
      <c r="A18" s="3"/>
      <c r="B18" s="3"/>
      <c r="C18" s="3"/>
      <c r="D18" s="3"/>
      <c r="E18" s="3"/>
      <c r="F18" s="3"/>
      <c r="G18" s="3"/>
    </row>
    <row r="19" spans="1:7" ht="20.100000000000001" customHeight="1" x14ac:dyDescent="0.25">
      <c r="A19" s="3"/>
      <c r="B19" s="3"/>
      <c r="C19" s="3"/>
      <c r="D19" s="3"/>
      <c r="E19" s="3"/>
      <c r="F19" s="3"/>
      <c r="G19" s="3"/>
    </row>
    <row r="20" spans="1:7" ht="20.100000000000001" customHeight="1" x14ac:dyDescent="0.25">
      <c r="A20" s="3"/>
      <c r="B20" s="3"/>
      <c r="C20" s="3"/>
      <c r="D20" s="3"/>
      <c r="E20" s="3"/>
      <c r="F20" s="3"/>
      <c r="G20" s="3"/>
    </row>
    <row r="21" spans="1:7" ht="20.100000000000001" customHeight="1" x14ac:dyDescent="0.25">
      <c r="A21" s="3"/>
      <c r="B21" s="3"/>
      <c r="C21" s="3"/>
      <c r="D21" s="3"/>
      <c r="E21" s="3"/>
      <c r="F21" s="3"/>
      <c r="G21" s="3"/>
    </row>
    <row r="22" spans="1:7" ht="20.100000000000001" customHeight="1" x14ac:dyDescent="0.25"/>
    <row r="23" spans="1:7" ht="20.100000000000001" customHeight="1" x14ac:dyDescent="0.25"/>
    <row r="24" spans="1:7" ht="20.100000000000001" customHeight="1" x14ac:dyDescent="0.25"/>
    <row r="25" spans="1:7" ht="20.100000000000001" customHeight="1" x14ac:dyDescent="0.25"/>
    <row r="26" spans="1:7" ht="20.100000000000001" customHeight="1" x14ac:dyDescent="0.25"/>
    <row r="27" spans="1:7" ht="20.100000000000001" customHeight="1" x14ac:dyDescent="0.25"/>
    <row r="28" spans="1:7" ht="20.100000000000001" customHeight="1" x14ac:dyDescent="0.25"/>
  </sheetData>
  <mergeCells count="2">
    <mergeCell ref="C5:D5"/>
    <mergeCell ref="A14:D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 &amp;R 11. melléklet a 9/2020. (V.8.) önkormányzati rendelethez, 
adatok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J13"/>
  <sheetViews>
    <sheetView topLeftCell="B1" zoomScale="118" zoomScaleNormal="118" workbookViewId="0">
      <selection activeCell="K5" sqref="K5"/>
    </sheetView>
  </sheetViews>
  <sheetFormatPr defaultRowHeight="15" x14ac:dyDescent="0.25"/>
  <cols>
    <col min="1" max="1" width="3.42578125" hidden="1" customWidth="1"/>
    <col min="2" max="2" width="4" customWidth="1"/>
    <col min="3" max="3" width="3.42578125" customWidth="1"/>
    <col min="4" max="4" width="39.140625" customWidth="1"/>
    <col min="5" max="5" width="11.85546875" customWidth="1"/>
    <col min="6" max="6" width="11.28515625" customWidth="1"/>
    <col min="7" max="7" width="11" customWidth="1"/>
    <col min="8" max="8" width="11.5703125" customWidth="1"/>
    <col min="9" max="9" width="12.42578125" customWidth="1"/>
  </cols>
  <sheetData>
    <row r="1" spans="1:10" x14ac:dyDescent="0.25">
      <c r="I1" s="3"/>
    </row>
    <row r="2" spans="1:10" ht="15.75" x14ac:dyDescent="0.25">
      <c r="A2" s="3"/>
      <c r="B2" s="3"/>
      <c r="C2" s="3"/>
      <c r="D2" s="988" t="s">
        <v>280</v>
      </c>
      <c r="E2" s="988"/>
      <c r="F2" s="988"/>
      <c r="G2" s="988"/>
      <c r="H2" s="988"/>
      <c r="I2" s="988"/>
      <c r="J2" s="3"/>
    </row>
    <row r="3" spans="1:10" ht="15.75" thickBot="1" x14ac:dyDescent="0.3">
      <c r="A3" s="3"/>
      <c r="B3" s="3"/>
      <c r="C3" s="3"/>
      <c r="D3" s="3"/>
      <c r="E3" s="3"/>
      <c r="F3" s="3"/>
      <c r="G3" s="3"/>
      <c r="H3" s="994"/>
      <c r="I3" s="994"/>
      <c r="J3" s="3"/>
    </row>
    <row r="4" spans="1:10" x14ac:dyDescent="0.25">
      <c r="A4" s="3"/>
      <c r="B4" s="4"/>
      <c r="C4" s="5" t="s">
        <v>111</v>
      </c>
      <c r="D4" s="5" t="s">
        <v>112</v>
      </c>
      <c r="E4" s="5" t="s">
        <v>113</v>
      </c>
      <c r="F4" s="5" t="s">
        <v>114</v>
      </c>
      <c r="G4" s="5" t="s">
        <v>115</v>
      </c>
      <c r="H4" s="5" t="s">
        <v>116</v>
      </c>
      <c r="I4" s="6" t="s">
        <v>117</v>
      </c>
      <c r="J4" s="3"/>
    </row>
    <row r="5" spans="1:10" ht="15.75" x14ac:dyDescent="0.25">
      <c r="A5" s="3"/>
      <c r="B5" s="12" t="s">
        <v>2</v>
      </c>
      <c r="C5" s="10"/>
      <c r="D5" s="995" t="s">
        <v>123</v>
      </c>
      <c r="E5" s="996"/>
      <c r="F5" s="996"/>
      <c r="G5" s="996"/>
      <c r="H5" s="996"/>
      <c r="I5" s="997"/>
      <c r="J5" s="3"/>
    </row>
    <row r="6" spans="1:10" ht="44.25" customHeight="1" x14ac:dyDescent="0.25">
      <c r="A6" s="3"/>
      <c r="B6" s="13" t="s">
        <v>25</v>
      </c>
      <c r="C6" s="7"/>
      <c r="D6" s="15" t="s">
        <v>118</v>
      </c>
      <c r="E6" s="11" t="s">
        <v>119</v>
      </c>
      <c r="F6" s="11" t="s">
        <v>120</v>
      </c>
      <c r="G6" s="15" t="s">
        <v>121</v>
      </c>
      <c r="H6" s="11" t="s">
        <v>124</v>
      </c>
      <c r="I6" s="14" t="s">
        <v>126</v>
      </c>
      <c r="J6" s="3"/>
    </row>
    <row r="7" spans="1:10" x14ac:dyDescent="0.25">
      <c r="A7" s="3"/>
      <c r="B7" s="13" t="s">
        <v>12</v>
      </c>
      <c r="C7" s="8" t="s">
        <v>2</v>
      </c>
      <c r="D7" s="8" t="s">
        <v>25</v>
      </c>
      <c r="E7" s="8" t="s">
        <v>12</v>
      </c>
      <c r="F7" s="8" t="s">
        <v>11</v>
      </c>
      <c r="G7" s="8" t="s">
        <v>8</v>
      </c>
      <c r="H7" s="8" t="s">
        <v>6</v>
      </c>
      <c r="I7" s="9" t="s">
        <v>3</v>
      </c>
      <c r="J7" s="3"/>
    </row>
    <row r="8" spans="1:10" ht="15.75" thickBot="1" x14ac:dyDescent="0.3">
      <c r="A8" s="3"/>
      <c r="B8" s="13" t="s">
        <v>11</v>
      </c>
      <c r="C8" s="8" t="s">
        <v>2</v>
      </c>
      <c r="D8" s="549" t="s">
        <v>122</v>
      </c>
      <c r="E8" s="149">
        <v>67754848</v>
      </c>
      <c r="F8" s="149">
        <v>71885003</v>
      </c>
      <c r="G8" s="464">
        <v>71885003</v>
      </c>
      <c r="H8" s="550">
        <f>F8-G8</f>
        <v>0</v>
      </c>
      <c r="I8" s="551">
        <f>G8/F8</f>
        <v>1</v>
      </c>
      <c r="J8" s="3"/>
    </row>
    <row r="9" spans="1:10" x14ac:dyDescent="0.25">
      <c r="A9" s="3"/>
      <c r="B9" s="13" t="s">
        <v>8</v>
      </c>
      <c r="C9" s="8" t="s">
        <v>25</v>
      </c>
      <c r="D9" s="549" t="s">
        <v>609</v>
      </c>
      <c r="E9" s="417">
        <v>11335519</v>
      </c>
      <c r="F9" s="417">
        <v>11862404</v>
      </c>
      <c r="G9" s="417">
        <v>11862404</v>
      </c>
      <c r="H9" s="550">
        <f>F9-G9</f>
        <v>0</v>
      </c>
      <c r="I9" s="551">
        <f t="shared" ref="I9:I11" si="0">G9/F9</f>
        <v>1</v>
      </c>
      <c r="J9" s="3"/>
    </row>
    <row r="10" spans="1:10" x14ac:dyDescent="0.25">
      <c r="A10" s="3"/>
      <c r="B10" s="13" t="s">
        <v>6</v>
      </c>
      <c r="C10" s="8" t="s">
        <v>12</v>
      </c>
      <c r="D10" s="549" t="s">
        <v>125</v>
      </c>
      <c r="E10" s="416">
        <v>30146966</v>
      </c>
      <c r="F10" s="416">
        <v>33980045</v>
      </c>
      <c r="G10" s="417">
        <v>33980045</v>
      </c>
      <c r="H10" s="550">
        <f t="shared" ref="H10" si="1">F10-G10</f>
        <v>0</v>
      </c>
      <c r="I10" s="551">
        <f t="shared" si="0"/>
        <v>1</v>
      </c>
      <c r="J10" s="3"/>
    </row>
    <row r="11" spans="1:10" ht="15.75" thickBot="1" x14ac:dyDescent="0.3">
      <c r="A11" s="3"/>
      <c r="B11" s="30" t="s">
        <v>3</v>
      </c>
      <c r="C11" s="16" t="s">
        <v>11</v>
      </c>
      <c r="D11" s="552" t="s">
        <v>127</v>
      </c>
      <c r="E11" s="553">
        <f>SUM(E8:E10)</f>
        <v>109237333</v>
      </c>
      <c r="F11" s="553">
        <f t="shared" ref="F11:H11" si="2">SUM(F8:F10)</f>
        <v>117727452</v>
      </c>
      <c r="G11" s="553">
        <f t="shared" si="2"/>
        <v>117727452</v>
      </c>
      <c r="H11" s="553">
        <f t="shared" si="2"/>
        <v>0</v>
      </c>
      <c r="I11" s="554">
        <f t="shared" si="0"/>
        <v>1</v>
      </c>
      <c r="J11" s="3"/>
    </row>
    <row r="12" spans="1:1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</sheetData>
  <mergeCells count="3">
    <mergeCell ref="H3:I3"/>
    <mergeCell ref="D5:I5"/>
    <mergeCell ref="D2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&amp;R12. melléklet a 9/2020. (V.8.) önkormányzati rendelethez, 
adatok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I117"/>
  <sheetViews>
    <sheetView topLeftCell="A7" zoomScaleNormal="100" workbookViewId="0">
      <selection activeCell="G1" sqref="G1"/>
    </sheetView>
  </sheetViews>
  <sheetFormatPr defaultRowHeight="15" x14ac:dyDescent="0.25"/>
  <cols>
    <col min="1" max="1" width="6.28515625" customWidth="1"/>
    <col min="2" max="2" width="74.85546875" customWidth="1"/>
    <col min="3" max="3" width="16.42578125" customWidth="1"/>
    <col min="4" max="4" width="20.140625" customWidth="1"/>
  </cols>
  <sheetData>
    <row r="1" spans="1:4" ht="18.95" customHeight="1" thickBot="1" x14ac:dyDescent="0.3">
      <c r="A1" s="998" t="s">
        <v>128</v>
      </c>
      <c r="B1" s="999"/>
      <c r="C1" s="999"/>
      <c r="D1" s="1000"/>
    </row>
    <row r="2" spans="1:4" ht="18.95" customHeight="1" thickBot="1" x14ac:dyDescent="0.3">
      <c r="A2" s="291"/>
      <c r="B2" s="292" t="s">
        <v>129</v>
      </c>
      <c r="C2" s="292" t="s">
        <v>130</v>
      </c>
      <c r="D2" s="292" t="s">
        <v>131</v>
      </c>
    </row>
    <row r="3" spans="1:4" ht="18.95" customHeight="1" thickBot="1" x14ac:dyDescent="0.3">
      <c r="A3" s="291"/>
      <c r="B3" s="555" t="s">
        <v>132</v>
      </c>
      <c r="C3" s="556"/>
      <c r="D3" s="556"/>
    </row>
    <row r="4" spans="1:4" ht="18" customHeight="1" thickBot="1" x14ac:dyDescent="0.3">
      <c r="A4" s="293">
        <v>1</v>
      </c>
      <c r="B4" s="557" t="s">
        <v>133</v>
      </c>
      <c r="C4" s="558">
        <v>4027244</v>
      </c>
      <c r="D4" s="558">
        <v>2576464</v>
      </c>
    </row>
    <row r="5" spans="1:4" ht="18" customHeight="1" thickBot="1" x14ac:dyDescent="0.3">
      <c r="A5" s="293">
        <v>2</v>
      </c>
      <c r="B5" s="557" t="s">
        <v>134</v>
      </c>
      <c r="C5" s="558">
        <v>1065945</v>
      </c>
      <c r="D5" s="558">
        <v>1044191</v>
      </c>
    </row>
    <row r="6" spans="1:4" ht="18" customHeight="1" thickBot="1" x14ac:dyDescent="0.3">
      <c r="A6" s="293">
        <v>3</v>
      </c>
      <c r="B6" s="557" t="s">
        <v>135</v>
      </c>
      <c r="C6" s="558">
        <v>0</v>
      </c>
      <c r="D6" s="558">
        <v>0</v>
      </c>
    </row>
    <row r="7" spans="1:4" ht="18.95" customHeight="1" thickBot="1" x14ac:dyDescent="0.3">
      <c r="A7" s="294">
        <v>4</v>
      </c>
      <c r="B7" s="555" t="s">
        <v>136</v>
      </c>
      <c r="C7" s="559">
        <f>SUM(C4:C6)</f>
        <v>5093189</v>
      </c>
      <c r="D7" s="559">
        <f>SUM(D4:D6)</f>
        <v>3620655</v>
      </c>
    </row>
    <row r="8" spans="1:4" ht="18" customHeight="1" thickBot="1" x14ac:dyDescent="0.3">
      <c r="A8" s="293">
        <v>5</v>
      </c>
      <c r="B8" s="557" t="s">
        <v>137</v>
      </c>
      <c r="C8" s="558">
        <v>2462424630</v>
      </c>
      <c r="D8" s="558">
        <v>2612443451</v>
      </c>
    </row>
    <row r="9" spans="1:4" ht="18" customHeight="1" thickBot="1" x14ac:dyDescent="0.3">
      <c r="A9" s="293">
        <v>6</v>
      </c>
      <c r="B9" s="557" t="s">
        <v>138</v>
      </c>
      <c r="C9" s="558">
        <v>64656969</v>
      </c>
      <c r="D9" s="558">
        <v>54943347</v>
      </c>
    </row>
    <row r="10" spans="1:4" ht="18" customHeight="1" thickBot="1" x14ac:dyDescent="0.3">
      <c r="A10" s="293">
        <v>7</v>
      </c>
      <c r="B10" s="557" t="s">
        <v>139</v>
      </c>
      <c r="C10" s="558">
        <v>0</v>
      </c>
      <c r="D10" s="558">
        <v>0</v>
      </c>
    </row>
    <row r="11" spans="1:4" ht="18" customHeight="1" thickBot="1" x14ac:dyDescent="0.3">
      <c r="A11" s="293">
        <v>8</v>
      </c>
      <c r="B11" s="557" t="s">
        <v>140</v>
      </c>
      <c r="C11" s="558">
        <v>358692421</v>
      </c>
      <c r="D11" s="558">
        <v>1693859089</v>
      </c>
    </row>
    <row r="12" spans="1:4" ht="18" customHeight="1" thickBot="1" x14ac:dyDescent="0.3">
      <c r="A12" s="293">
        <v>9</v>
      </c>
      <c r="B12" s="557" t="s">
        <v>141</v>
      </c>
      <c r="C12" s="558"/>
      <c r="D12" s="558"/>
    </row>
    <row r="13" spans="1:4" ht="21" customHeight="1" thickBot="1" x14ac:dyDescent="0.3">
      <c r="A13" s="294">
        <v>10</v>
      </c>
      <c r="B13" s="555" t="s">
        <v>142</v>
      </c>
      <c r="C13" s="559">
        <f>SUM(C8:C12)</f>
        <v>2885774020</v>
      </c>
      <c r="D13" s="559">
        <f>SUM(D8:D12)</f>
        <v>4361245887</v>
      </c>
    </row>
    <row r="14" spans="1:4" ht="18" customHeight="1" thickBot="1" x14ac:dyDescent="0.3">
      <c r="A14" s="293">
        <v>11</v>
      </c>
      <c r="B14" s="557" t="s">
        <v>143</v>
      </c>
      <c r="C14" s="558">
        <v>24429900</v>
      </c>
      <c r="D14" s="558">
        <v>24429900</v>
      </c>
    </row>
    <row r="15" spans="1:4" ht="18" customHeight="1" thickBot="1" x14ac:dyDescent="0.3">
      <c r="A15" s="293">
        <v>12</v>
      </c>
      <c r="B15" s="557" t="s">
        <v>144</v>
      </c>
      <c r="C15" s="558">
        <v>0</v>
      </c>
      <c r="D15" s="558">
        <v>0</v>
      </c>
    </row>
    <row r="16" spans="1:4" ht="18" customHeight="1" thickBot="1" x14ac:dyDescent="0.3">
      <c r="A16" s="293">
        <v>13</v>
      </c>
      <c r="B16" s="557" t="s">
        <v>145</v>
      </c>
      <c r="C16" s="558">
        <v>0</v>
      </c>
      <c r="D16" s="558">
        <v>0</v>
      </c>
    </row>
    <row r="17" spans="1:4" ht="18" customHeight="1" thickBot="1" x14ac:dyDescent="0.3">
      <c r="A17" s="294">
        <v>14</v>
      </c>
      <c r="B17" s="555" t="s">
        <v>146</v>
      </c>
      <c r="C17" s="559">
        <f>SUM(C14:C16)</f>
        <v>24429900</v>
      </c>
      <c r="D17" s="559">
        <f>SUM(D14:D16)</f>
        <v>24429900</v>
      </c>
    </row>
    <row r="18" spans="1:4" ht="18" customHeight="1" thickBot="1" x14ac:dyDescent="0.3">
      <c r="A18" s="293">
        <v>15</v>
      </c>
      <c r="B18" s="557" t="s">
        <v>147</v>
      </c>
      <c r="C18" s="558">
        <v>0</v>
      </c>
      <c r="D18" s="558">
        <v>0</v>
      </c>
    </row>
    <row r="19" spans="1:4" ht="18" customHeight="1" thickBot="1" x14ac:dyDescent="0.3">
      <c r="A19" s="293">
        <v>16</v>
      </c>
      <c r="B19" s="557" t="s">
        <v>148</v>
      </c>
      <c r="C19" s="558">
        <v>0</v>
      </c>
      <c r="D19" s="558">
        <v>0</v>
      </c>
    </row>
    <row r="20" spans="1:4" ht="21" customHeight="1" thickBot="1" x14ac:dyDescent="0.3">
      <c r="A20" s="294">
        <v>17</v>
      </c>
      <c r="B20" s="555" t="s">
        <v>149</v>
      </c>
      <c r="C20" s="559">
        <f>SUM(C18:C19)</f>
        <v>0</v>
      </c>
      <c r="D20" s="559">
        <f>SUM(D18:D19)</f>
        <v>0</v>
      </c>
    </row>
    <row r="21" spans="1:4" ht="39" customHeight="1" thickBot="1" x14ac:dyDescent="0.3">
      <c r="A21" s="294">
        <v>18</v>
      </c>
      <c r="B21" s="555" t="s">
        <v>232</v>
      </c>
      <c r="C21" s="559">
        <f>SUM(C7+C13+C17+C20)</f>
        <v>2915297109</v>
      </c>
      <c r="D21" s="559">
        <f>SUM(D7+D13+D17+D20)</f>
        <v>4389296442</v>
      </c>
    </row>
    <row r="22" spans="1:4" ht="18" customHeight="1" thickBot="1" x14ac:dyDescent="0.3">
      <c r="A22" s="293">
        <v>19</v>
      </c>
      <c r="B22" s="557" t="s">
        <v>150</v>
      </c>
      <c r="C22" s="685">
        <v>5896300</v>
      </c>
      <c r="D22" s="558">
        <v>0</v>
      </c>
    </row>
    <row r="23" spans="1:4" ht="18" customHeight="1" thickBot="1" x14ac:dyDescent="0.3">
      <c r="A23" s="293">
        <v>20</v>
      </c>
      <c r="B23" s="557" t="s">
        <v>151</v>
      </c>
      <c r="C23" s="558">
        <v>0</v>
      </c>
      <c r="D23" s="558">
        <v>0</v>
      </c>
    </row>
    <row r="24" spans="1:4" ht="18" customHeight="1" thickBot="1" x14ac:dyDescent="0.3">
      <c r="A24" s="293">
        <v>21</v>
      </c>
      <c r="B24" s="557" t="s">
        <v>152</v>
      </c>
      <c r="C24" s="558">
        <v>0</v>
      </c>
      <c r="D24" s="558">
        <v>0</v>
      </c>
    </row>
    <row r="25" spans="1:4" ht="18" customHeight="1" thickBot="1" x14ac:dyDescent="0.3">
      <c r="A25" s="293">
        <v>22</v>
      </c>
      <c r="B25" s="557" t="s">
        <v>153</v>
      </c>
      <c r="C25" s="558">
        <v>66380866</v>
      </c>
      <c r="D25" s="558">
        <v>63091341</v>
      </c>
    </row>
    <row r="26" spans="1:4" ht="18" customHeight="1" thickBot="1" x14ac:dyDescent="0.3">
      <c r="A26" s="293">
        <v>23</v>
      </c>
      <c r="B26" s="557" t="s">
        <v>154</v>
      </c>
      <c r="C26" s="558">
        <v>0</v>
      </c>
      <c r="D26" s="558">
        <v>0</v>
      </c>
    </row>
    <row r="27" spans="1:4" ht="21" customHeight="1" thickBot="1" x14ac:dyDescent="0.3">
      <c r="A27" s="294">
        <v>24</v>
      </c>
      <c r="B27" s="555" t="s">
        <v>155</v>
      </c>
      <c r="C27" s="559">
        <f>SUM(C22:C26)</f>
        <v>72277166</v>
      </c>
      <c r="D27" s="559">
        <f>SUM(D22:D26)</f>
        <v>63091341</v>
      </c>
    </row>
    <row r="28" spans="1:4" ht="18" customHeight="1" thickBot="1" x14ac:dyDescent="0.3">
      <c r="A28" s="293">
        <v>25</v>
      </c>
      <c r="B28" s="557" t="s">
        <v>156</v>
      </c>
      <c r="C28" s="558">
        <v>0</v>
      </c>
      <c r="D28" s="558">
        <v>0</v>
      </c>
    </row>
    <row r="29" spans="1:4" ht="18" customHeight="1" thickBot="1" x14ac:dyDescent="0.3">
      <c r="A29" s="293">
        <v>26</v>
      </c>
      <c r="B29" s="557" t="s">
        <v>157</v>
      </c>
      <c r="C29" s="558">
        <v>0</v>
      </c>
      <c r="D29" s="558">
        <v>0</v>
      </c>
    </row>
    <row r="30" spans="1:4" ht="21" customHeight="1" thickBot="1" x14ac:dyDescent="0.3">
      <c r="A30" s="294">
        <v>27</v>
      </c>
      <c r="B30" s="555" t="s">
        <v>158</v>
      </c>
      <c r="C30" s="559">
        <f>SUM(C28:C29)</f>
        <v>0</v>
      </c>
      <c r="D30" s="559">
        <f>SUM(D28:D29)</f>
        <v>0</v>
      </c>
    </row>
    <row r="31" spans="1:4" ht="34.5" customHeight="1" thickBot="1" x14ac:dyDescent="0.3">
      <c r="A31" s="294">
        <v>28</v>
      </c>
      <c r="B31" s="555" t="s">
        <v>233</v>
      </c>
      <c r="C31" s="559">
        <f>SUM(C27+C30)</f>
        <v>72277166</v>
      </c>
      <c r="D31" s="559">
        <f>SUM(D27+D30)</f>
        <v>63091341</v>
      </c>
    </row>
    <row r="32" spans="1:4" ht="18" customHeight="1" thickBot="1" x14ac:dyDescent="0.3">
      <c r="A32" s="293">
        <v>29</v>
      </c>
      <c r="B32" s="557" t="s">
        <v>159</v>
      </c>
      <c r="C32" s="558">
        <v>0</v>
      </c>
      <c r="D32" s="558">
        <v>0</v>
      </c>
    </row>
    <row r="33" spans="1:4" ht="18" customHeight="1" thickBot="1" x14ac:dyDescent="0.3">
      <c r="A33" s="293">
        <v>30</v>
      </c>
      <c r="B33" s="557" t="s">
        <v>160</v>
      </c>
      <c r="C33" s="560">
        <v>298490</v>
      </c>
      <c r="D33" s="560">
        <v>597585</v>
      </c>
    </row>
    <row r="34" spans="1:4" ht="18" customHeight="1" thickBot="1" x14ac:dyDescent="0.3">
      <c r="A34" s="293">
        <v>31</v>
      </c>
      <c r="B34" s="557" t="s">
        <v>161</v>
      </c>
      <c r="C34" s="561">
        <v>147446562</v>
      </c>
      <c r="D34" s="561">
        <v>286812254</v>
      </c>
    </row>
    <row r="35" spans="1:4" ht="18" customHeight="1" thickBot="1" x14ac:dyDescent="0.3">
      <c r="A35" s="293">
        <v>32</v>
      </c>
      <c r="B35" s="557" t="s">
        <v>162</v>
      </c>
      <c r="C35" s="558">
        <v>671988</v>
      </c>
      <c r="D35" s="558">
        <v>32123467</v>
      </c>
    </row>
    <row r="36" spans="1:4" ht="18" customHeight="1" thickBot="1" x14ac:dyDescent="0.3">
      <c r="A36" s="293">
        <v>33</v>
      </c>
      <c r="B36" s="557" t="s">
        <v>163</v>
      </c>
      <c r="C36" s="558">
        <v>0</v>
      </c>
      <c r="D36" s="558">
        <v>0</v>
      </c>
    </row>
    <row r="37" spans="1:4" ht="21" customHeight="1" thickBot="1" x14ac:dyDescent="0.3">
      <c r="A37" s="294">
        <v>34</v>
      </c>
      <c r="B37" s="555" t="s">
        <v>234</v>
      </c>
      <c r="C37" s="559">
        <f>SUM(C32:C36)</f>
        <v>148417040</v>
      </c>
      <c r="D37" s="559">
        <f>SUM(D32:D36)</f>
        <v>319533306</v>
      </c>
    </row>
    <row r="38" spans="1:4" ht="18" customHeight="1" thickBot="1" x14ac:dyDescent="0.3">
      <c r="A38" s="293">
        <v>35</v>
      </c>
      <c r="B38" s="557" t="s">
        <v>164</v>
      </c>
      <c r="C38" s="558">
        <v>0</v>
      </c>
      <c r="D38" s="558">
        <v>0</v>
      </c>
    </row>
    <row r="39" spans="1:4" ht="18" customHeight="1" thickBot="1" x14ac:dyDescent="0.3">
      <c r="A39" s="293">
        <v>36</v>
      </c>
      <c r="B39" s="557" t="s">
        <v>165</v>
      </c>
      <c r="C39" s="558">
        <v>0</v>
      </c>
      <c r="D39" s="558">
        <v>0</v>
      </c>
    </row>
    <row r="40" spans="1:4" ht="18" customHeight="1" thickBot="1" x14ac:dyDescent="0.3">
      <c r="A40" s="293">
        <v>37</v>
      </c>
      <c r="B40" s="557" t="s">
        <v>166</v>
      </c>
      <c r="C40" s="558">
        <v>73647033</v>
      </c>
      <c r="D40" s="558">
        <v>45413321</v>
      </c>
    </row>
    <row r="41" spans="1:4" ht="18" customHeight="1" thickBot="1" x14ac:dyDescent="0.3">
      <c r="A41" s="293">
        <v>38</v>
      </c>
      <c r="B41" s="557" t="s">
        <v>167</v>
      </c>
      <c r="C41" s="558">
        <v>4476947</v>
      </c>
      <c r="D41" s="558">
        <v>827944</v>
      </c>
    </row>
    <row r="42" spans="1:4" ht="18" customHeight="1" thickBot="1" x14ac:dyDescent="0.3">
      <c r="A42" s="293">
        <v>39</v>
      </c>
      <c r="B42" s="557" t="s">
        <v>168</v>
      </c>
      <c r="C42" s="558">
        <v>0</v>
      </c>
      <c r="D42" s="558">
        <v>0</v>
      </c>
    </row>
    <row r="43" spans="1:4" ht="18" customHeight="1" thickBot="1" x14ac:dyDescent="0.3">
      <c r="A43" s="293">
        <v>40</v>
      </c>
      <c r="B43" s="557" t="s">
        <v>169</v>
      </c>
      <c r="C43" s="558">
        <v>0</v>
      </c>
      <c r="D43" s="558">
        <v>0</v>
      </c>
    </row>
    <row r="44" spans="1:4" ht="18" customHeight="1" thickBot="1" x14ac:dyDescent="0.3">
      <c r="A44" s="293">
        <v>41</v>
      </c>
      <c r="B44" s="557" t="s">
        <v>170</v>
      </c>
      <c r="C44" s="558">
        <v>0</v>
      </c>
      <c r="D44" s="558">
        <v>0</v>
      </c>
    </row>
    <row r="45" spans="1:4" ht="18" customHeight="1" thickBot="1" x14ac:dyDescent="0.3">
      <c r="A45" s="293">
        <v>42</v>
      </c>
      <c r="B45" s="557" t="s">
        <v>171</v>
      </c>
      <c r="C45" s="558">
        <v>0</v>
      </c>
      <c r="D45" s="558">
        <v>0</v>
      </c>
    </row>
    <row r="46" spans="1:4" ht="21" customHeight="1" thickBot="1" x14ac:dyDescent="0.3">
      <c r="A46" s="294">
        <v>43</v>
      </c>
      <c r="B46" s="555" t="s">
        <v>172</v>
      </c>
      <c r="C46" s="559">
        <f>SUM(C38:C45)</f>
        <v>78123980</v>
      </c>
      <c r="D46" s="559">
        <f>SUM(D38:D45)</f>
        <v>46241265</v>
      </c>
    </row>
    <row r="47" spans="1:4" ht="18" customHeight="1" thickBot="1" x14ac:dyDescent="0.3">
      <c r="A47" s="293">
        <v>44</v>
      </c>
      <c r="B47" s="562" t="s">
        <v>173</v>
      </c>
      <c r="C47" s="558">
        <v>0</v>
      </c>
      <c r="D47" s="558">
        <v>0</v>
      </c>
    </row>
    <row r="48" spans="1:4" ht="18" customHeight="1" thickBot="1" x14ac:dyDescent="0.3">
      <c r="A48" s="293">
        <v>45</v>
      </c>
      <c r="B48" s="562" t="s">
        <v>174</v>
      </c>
      <c r="C48" s="558">
        <v>0</v>
      </c>
      <c r="D48" s="558">
        <v>0</v>
      </c>
    </row>
    <row r="49" spans="1:4" ht="18" customHeight="1" thickBot="1" x14ac:dyDescent="0.3">
      <c r="A49" s="293">
        <v>46</v>
      </c>
      <c r="B49" s="557" t="s">
        <v>175</v>
      </c>
      <c r="C49" s="558">
        <v>0</v>
      </c>
      <c r="D49" s="558">
        <v>27675691</v>
      </c>
    </row>
    <row r="50" spans="1:4" ht="18" customHeight="1" thickBot="1" x14ac:dyDescent="0.3">
      <c r="A50" s="293">
        <v>47</v>
      </c>
      <c r="B50" s="557" t="s">
        <v>176</v>
      </c>
      <c r="C50" s="558">
        <v>0</v>
      </c>
      <c r="D50" s="558">
        <v>0</v>
      </c>
    </row>
    <row r="51" spans="1:4" ht="18" customHeight="1" thickBot="1" x14ac:dyDescent="0.3">
      <c r="A51" s="293">
        <v>48</v>
      </c>
      <c r="B51" s="557" t="s">
        <v>177</v>
      </c>
      <c r="C51" s="558">
        <v>0</v>
      </c>
      <c r="D51" s="558">
        <v>0</v>
      </c>
    </row>
    <row r="52" spans="1:4" ht="18" customHeight="1" thickBot="1" x14ac:dyDescent="0.3">
      <c r="A52" s="293">
        <v>49</v>
      </c>
      <c r="B52" s="557" t="s">
        <v>178</v>
      </c>
      <c r="C52" s="558">
        <v>0</v>
      </c>
      <c r="D52" s="558">
        <v>0</v>
      </c>
    </row>
    <row r="53" spans="1:4" ht="18" customHeight="1" thickBot="1" x14ac:dyDescent="0.3">
      <c r="A53" s="293">
        <v>50</v>
      </c>
      <c r="B53" s="562" t="s">
        <v>179</v>
      </c>
      <c r="C53" s="558">
        <v>0</v>
      </c>
      <c r="D53" s="558">
        <v>0</v>
      </c>
    </row>
    <row r="54" spans="1:4" ht="21" customHeight="1" thickBot="1" x14ac:dyDescent="0.3">
      <c r="A54" s="294">
        <v>51</v>
      </c>
      <c r="B54" s="555" t="s">
        <v>180</v>
      </c>
      <c r="C54" s="559">
        <f>SUM(C47:C53)</f>
        <v>0</v>
      </c>
      <c r="D54" s="559">
        <f>SUM(D47:D53)</f>
        <v>27675691</v>
      </c>
    </row>
    <row r="55" spans="1:4" ht="18" customHeight="1" thickBot="1" x14ac:dyDescent="0.3">
      <c r="A55" s="293">
        <v>52</v>
      </c>
      <c r="B55" s="557" t="s">
        <v>181</v>
      </c>
      <c r="C55" s="558">
        <v>1007462662</v>
      </c>
      <c r="D55" s="558">
        <v>262301537</v>
      </c>
    </row>
    <row r="56" spans="1:4" ht="18" customHeight="1" thickBot="1" x14ac:dyDescent="0.3">
      <c r="A56" s="293">
        <v>53</v>
      </c>
      <c r="B56" s="557" t="s">
        <v>182</v>
      </c>
      <c r="C56" s="558">
        <v>0</v>
      </c>
      <c r="D56" s="558">
        <v>0</v>
      </c>
    </row>
    <row r="57" spans="1:4" ht="18" customHeight="1" thickBot="1" x14ac:dyDescent="0.3">
      <c r="A57" s="293">
        <v>54</v>
      </c>
      <c r="B57" s="557" t="s">
        <v>183</v>
      </c>
      <c r="C57" s="558">
        <v>0</v>
      </c>
      <c r="D57" s="558">
        <v>0</v>
      </c>
    </row>
    <row r="58" spans="1:4" ht="18" customHeight="1" thickBot="1" x14ac:dyDescent="0.3">
      <c r="A58" s="293">
        <v>55</v>
      </c>
      <c r="B58" s="557" t="s">
        <v>184</v>
      </c>
      <c r="C58" s="558">
        <v>1040000</v>
      </c>
      <c r="D58" s="558">
        <v>1000000</v>
      </c>
    </row>
    <row r="59" spans="1:4" ht="18" customHeight="1" thickBot="1" x14ac:dyDescent="0.3">
      <c r="A59" s="293">
        <v>56</v>
      </c>
      <c r="B59" s="557" t="s">
        <v>185</v>
      </c>
      <c r="C59" s="558">
        <v>0</v>
      </c>
      <c r="D59" s="558">
        <v>0</v>
      </c>
    </row>
    <row r="60" spans="1:4" ht="18" customHeight="1" thickBot="1" x14ac:dyDescent="0.3">
      <c r="A60" s="293">
        <v>57</v>
      </c>
      <c r="B60" s="557" t="s">
        <v>186</v>
      </c>
      <c r="C60" s="558">
        <v>0</v>
      </c>
      <c r="D60" s="558">
        <v>0</v>
      </c>
    </row>
    <row r="61" spans="1:4" ht="18" customHeight="1" thickBot="1" x14ac:dyDescent="0.3">
      <c r="A61" s="293">
        <v>58</v>
      </c>
      <c r="B61" s="557" t="s">
        <v>187</v>
      </c>
      <c r="C61" s="558">
        <v>0</v>
      </c>
      <c r="D61" s="558">
        <v>0</v>
      </c>
    </row>
    <row r="62" spans="1:4" ht="21" customHeight="1" thickBot="1" x14ac:dyDescent="0.3">
      <c r="A62" s="294">
        <v>59</v>
      </c>
      <c r="B62" s="555" t="s">
        <v>188</v>
      </c>
      <c r="C62" s="559">
        <f>SUM(C55:C61)</f>
        <v>1008502662</v>
      </c>
      <c r="D62" s="559">
        <f>SUM(D55:D61)</f>
        <v>263301537</v>
      </c>
    </row>
    <row r="63" spans="1:4" ht="21" customHeight="1" thickBot="1" x14ac:dyDescent="0.3">
      <c r="A63" s="294">
        <v>60</v>
      </c>
      <c r="B63" s="555" t="s">
        <v>235</v>
      </c>
      <c r="C63" s="559">
        <f>SUM(C46+C54+C62)</f>
        <v>1086626642</v>
      </c>
      <c r="D63" s="559">
        <f>SUM(D46+D54+D62)</f>
        <v>337218493</v>
      </c>
    </row>
    <row r="64" spans="1:4" ht="21" customHeight="1" thickBot="1" x14ac:dyDescent="0.3">
      <c r="A64" s="294">
        <v>61</v>
      </c>
      <c r="B64" s="563" t="s">
        <v>601</v>
      </c>
      <c r="C64" s="559">
        <v>237457</v>
      </c>
      <c r="D64" s="559">
        <v>403229887</v>
      </c>
    </row>
    <row r="65" spans="1:9" ht="21" customHeight="1" thickBot="1" x14ac:dyDescent="0.3">
      <c r="A65" s="294">
        <v>62</v>
      </c>
      <c r="B65" s="563" t="s">
        <v>660</v>
      </c>
      <c r="C65" s="559">
        <v>367795</v>
      </c>
      <c r="D65" s="559">
        <v>0</v>
      </c>
    </row>
    <row r="66" spans="1:9" ht="21" customHeight="1" thickBot="1" x14ac:dyDescent="0.3">
      <c r="A66" s="293">
        <v>63</v>
      </c>
      <c r="B66" s="563" t="s">
        <v>602</v>
      </c>
      <c r="C66" s="559">
        <v>-57823285</v>
      </c>
      <c r="D66" s="559">
        <v>-408746003</v>
      </c>
    </row>
    <row r="67" spans="1:9" ht="21" customHeight="1" thickBot="1" x14ac:dyDescent="0.3">
      <c r="A67" s="293">
        <v>64</v>
      </c>
      <c r="B67" s="555" t="s">
        <v>236</v>
      </c>
      <c r="C67" s="559">
        <f>SUM(C64:C66)</f>
        <v>-57218033</v>
      </c>
      <c r="D67" s="559">
        <f>SUM(D64:D66)</f>
        <v>-5516116</v>
      </c>
    </row>
    <row r="68" spans="1:9" ht="18" customHeight="1" thickBot="1" x14ac:dyDescent="0.3">
      <c r="A68" s="293">
        <v>65</v>
      </c>
      <c r="B68" s="557" t="s">
        <v>189</v>
      </c>
      <c r="C68" s="558">
        <v>0</v>
      </c>
      <c r="D68" s="558">
        <v>0</v>
      </c>
      <c r="I68" s="290"/>
    </row>
    <row r="69" spans="1:9" ht="18" customHeight="1" thickBot="1" x14ac:dyDescent="0.3">
      <c r="A69" s="294">
        <v>65</v>
      </c>
      <c r="B69" s="557" t="s">
        <v>190</v>
      </c>
      <c r="C69" s="558">
        <v>238790</v>
      </c>
      <c r="D69" s="558">
        <v>132824</v>
      </c>
    </row>
    <row r="70" spans="1:9" ht="18" customHeight="1" thickBot="1" x14ac:dyDescent="0.3">
      <c r="A70" s="294">
        <v>66</v>
      </c>
      <c r="B70" s="557" t="s">
        <v>191</v>
      </c>
      <c r="C70" s="558">
        <v>0</v>
      </c>
      <c r="D70" s="558">
        <v>0</v>
      </c>
    </row>
    <row r="71" spans="1:9" ht="21" customHeight="1" thickBot="1" x14ac:dyDescent="0.3">
      <c r="A71" s="294">
        <v>67</v>
      </c>
      <c r="B71" s="555" t="s">
        <v>237</v>
      </c>
      <c r="C71" s="559">
        <f>SUM(C68:C70)</f>
        <v>238790</v>
      </c>
      <c r="D71" s="559">
        <f>SUM(D68:D70)</f>
        <v>132824</v>
      </c>
    </row>
    <row r="72" spans="1:9" ht="21" customHeight="1" thickBot="1" x14ac:dyDescent="0.3">
      <c r="A72" s="293">
        <v>68</v>
      </c>
      <c r="B72" s="682" t="s">
        <v>192</v>
      </c>
      <c r="C72" s="683">
        <f>SUM(C7+C13+C17+C27+C30+C37+C46+C54+C62+C67+C71)</f>
        <v>4165638714</v>
      </c>
      <c r="D72" s="683">
        <f>SUM(D7+D13+D17+D27+D30+D37+D46+D54+D62+D67+D71)</f>
        <v>5103756290</v>
      </c>
    </row>
    <row r="73" spans="1:9" ht="21" customHeight="1" thickBot="1" x14ac:dyDescent="0.3">
      <c r="A73" s="293">
        <v>69</v>
      </c>
      <c r="B73" s="555" t="s">
        <v>193</v>
      </c>
      <c r="C73" s="559"/>
      <c r="D73" s="559"/>
    </row>
    <row r="74" spans="1:9" ht="18" customHeight="1" thickBot="1" x14ac:dyDescent="0.3">
      <c r="A74" s="293">
        <v>70</v>
      </c>
      <c r="B74" s="557" t="s">
        <v>194</v>
      </c>
      <c r="C74" s="558">
        <v>1964907000</v>
      </c>
      <c r="D74" s="558">
        <v>1964907000</v>
      </c>
    </row>
    <row r="75" spans="1:9" ht="18" customHeight="1" thickBot="1" x14ac:dyDescent="0.3">
      <c r="A75" s="293">
        <v>71</v>
      </c>
      <c r="B75" s="557" t="s">
        <v>195</v>
      </c>
      <c r="C75" s="558">
        <v>712137692</v>
      </c>
      <c r="D75" s="558">
        <v>388589439</v>
      </c>
    </row>
    <row r="76" spans="1:9" ht="18" customHeight="1" thickBot="1" x14ac:dyDescent="0.3">
      <c r="A76" s="293">
        <v>72</v>
      </c>
      <c r="B76" s="557" t="s">
        <v>196</v>
      </c>
      <c r="C76" s="558">
        <v>139184000</v>
      </c>
      <c r="D76" s="558">
        <v>139184000</v>
      </c>
    </row>
    <row r="77" spans="1:9" ht="18" customHeight="1" thickBot="1" x14ac:dyDescent="0.3">
      <c r="A77" s="293">
        <v>73</v>
      </c>
      <c r="B77" s="557" t="s">
        <v>197</v>
      </c>
      <c r="C77" s="558">
        <v>-173221060</v>
      </c>
      <c r="D77" s="558">
        <v>-110119459</v>
      </c>
    </row>
    <row r="78" spans="1:9" ht="18" customHeight="1" thickBot="1" x14ac:dyDescent="0.3">
      <c r="A78" s="294">
        <v>74</v>
      </c>
      <c r="B78" s="557" t="s">
        <v>198</v>
      </c>
      <c r="C78" s="558">
        <v>0</v>
      </c>
      <c r="D78" s="558">
        <v>0</v>
      </c>
    </row>
    <row r="79" spans="1:9" ht="18" customHeight="1" thickBot="1" x14ac:dyDescent="0.3">
      <c r="A79" s="293">
        <v>75</v>
      </c>
      <c r="B79" s="557" t="s">
        <v>199</v>
      </c>
      <c r="C79" s="558">
        <v>63101601</v>
      </c>
      <c r="D79" s="558">
        <v>15779323</v>
      </c>
    </row>
    <row r="80" spans="1:9" ht="21" customHeight="1" thickBot="1" x14ac:dyDescent="0.3">
      <c r="A80" s="293">
        <v>76</v>
      </c>
      <c r="B80" s="555" t="s">
        <v>238</v>
      </c>
      <c r="C80" s="564">
        <f>SUM(C74:C79)</f>
        <v>2706109233</v>
      </c>
      <c r="D80" s="564">
        <f>SUM(D74:D79)</f>
        <v>2398340303</v>
      </c>
    </row>
    <row r="81" spans="1:4" ht="18" customHeight="1" thickBot="1" x14ac:dyDescent="0.3">
      <c r="A81" s="293">
        <v>77</v>
      </c>
      <c r="B81" s="557" t="s">
        <v>200</v>
      </c>
      <c r="C81" s="558">
        <v>0</v>
      </c>
      <c r="D81" s="558">
        <v>0</v>
      </c>
    </row>
    <row r="82" spans="1:4" ht="18" customHeight="1" thickBot="1" x14ac:dyDescent="0.3">
      <c r="A82" s="293">
        <v>78</v>
      </c>
      <c r="B82" s="557" t="s">
        <v>201</v>
      </c>
      <c r="C82" s="558">
        <v>0</v>
      </c>
      <c r="D82" s="558">
        <v>0</v>
      </c>
    </row>
    <row r="83" spans="1:4" ht="18" customHeight="1" thickBot="1" x14ac:dyDescent="0.3">
      <c r="A83" s="293">
        <v>79</v>
      </c>
      <c r="B83" s="557" t="s">
        <v>202</v>
      </c>
      <c r="C83" s="558">
        <v>5519</v>
      </c>
      <c r="D83" s="558">
        <v>0</v>
      </c>
    </row>
    <row r="84" spans="1:4" ht="18" customHeight="1" thickBot="1" x14ac:dyDescent="0.3">
      <c r="A84" s="293">
        <v>80</v>
      </c>
      <c r="B84" s="557" t="s">
        <v>203</v>
      </c>
      <c r="C84" s="558">
        <v>8000</v>
      </c>
      <c r="D84" s="558">
        <v>0</v>
      </c>
    </row>
    <row r="85" spans="1:4" ht="18" customHeight="1" thickBot="1" x14ac:dyDescent="0.3">
      <c r="A85" s="293">
        <v>81</v>
      </c>
      <c r="B85" s="557" t="s">
        <v>204</v>
      </c>
      <c r="C85" s="558">
        <v>0</v>
      </c>
      <c r="D85" s="558">
        <v>0</v>
      </c>
    </row>
    <row r="86" spans="1:4" ht="18" customHeight="1" thickBot="1" x14ac:dyDescent="0.3">
      <c r="A86" s="293">
        <v>82</v>
      </c>
      <c r="B86" s="557" t="s">
        <v>205</v>
      </c>
      <c r="C86" s="558">
        <v>0</v>
      </c>
      <c r="D86" s="558">
        <v>0</v>
      </c>
    </row>
    <row r="87" spans="1:4" ht="18" customHeight="1" thickBot="1" x14ac:dyDescent="0.3">
      <c r="A87" s="293">
        <v>83</v>
      </c>
      <c r="B87" s="557" t="s">
        <v>206</v>
      </c>
      <c r="C87" s="558">
        <v>3399710</v>
      </c>
      <c r="D87" s="558">
        <v>0</v>
      </c>
    </row>
    <row r="88" spans="1:4" ht="18" customHeight="1" thickBot="1" x14ac:dyDescent="0.3">
      <c r="A88" s="294">
        <v>84</v>
      </c>
      <c r="B88" s="557" t="s">
        <v>207</v>
      </c>
      <c r="C88" s="558">
        <v>0</v>
      </c>
      <c r="D88" s="558">
        <v>0</v>
      </c>
    </row>
    <row r="89" spans="1:4" ht="18" customHeight="1" thickBot="1" x14ac:dyDescent="0.3">
      <c r="A89" s="293">
        <v>85</v>
      </c>
      <c r="B89" s="557" t="s">
        <v>208</v>
      </c>
      <c r="C89" s="558">
        <v>0</v>
      </c>
      <c r="D89" s="558">
        <v>0</v>
      </c>
    </row>
    <row r="90" spans="1:4" ht="21" customHeight="1" thickBot="1" x14ac:dyDescent="0.3">
      <c r="A90" s="293">
        <v>86</v>
      </c>
      <c r="B90" s="555" t="s">
        <v>209</v>
      </c>
      <c r="C90" s="559">
        <f>SUM(C81:C89)</f>
        <v>3413229</v>
      </c>
      <c r="D90" s="559">
        <f>SUM(D81:D89)</f>
        <v>0</v>
      </c>
    </row>
    <row r="91" spans="1:4" ht="18" customHeight="1" thickBot="1" x14ac:dyDescent="0.3">
      <c r="A91" s="293">
        <v>87</v>
      </c>
      <c r="B91" s="557" t="s">
        <v>210</v>
      </c>
      <c r="C91" s="558">
        <v>0</v>
      </c>
      <c r="D91" s="558">
        <v>0</v>
      </c>
    </row>
    <row r="92" spans="1:4" ht="18" customHeight="1" thickBot="1" x14ac:dyDescent="0.3">
      <c r="A92" s="293">
        <v>88</v>
      </c>
      <c r="B92" s="557" t="s">
        <v>211</v>
      </c>
      <c r="C92" s="558">
        <v>0</v>
      </c>
      <c r="D92" s="558">
        <v>0</v>
      </c>
    </row>
    <row r="93" spans="1:4" ht="18" customHeight="1" thickBot="1" x14ac:dyDescent="0.3">
      <c r="A93" s="293">
        <v>89</v>
      </c>
      <c r="B93" s="557" t="s">
        <v>212</v>
      </c>
      <c r="C93" s="558">
        <v>0</v>
      </c>
      <c r="D93" s="558">
        <v>0</v>
      </c>
    </row>
    <row r="94" spans="1:4" ht="18" customHeight="1" thickBot="1" x14ac:dyDescent="0.3">
      <c r="A94" s="293">
        <v>90</v>
      </c>
      <c r="B94" s="557" t="s">
        <v>213</v>
      </c>
      <c r="C94" s="558">
        <v>0</v>
      </c>
      <c r="D94" s="558">
        <v>0</v>
      </c>
    </row>
    <row r="95" spans="1:4" ht="18" customHeight="1" thickBot="1" x14ac:dyDescent="0.3">
      <c r="A95" s="293">
        <v>91</v>
      </c>
      <c r="B95" s="557" t="s">
        <v>214</v>
      </c>
      <c r="C95" s="558">
        <v>0</v>
      </c>
      <c r="D95" s="558">
        <v>0</v>
      </c>
    </row>
    <row r="96" spans="1:4" ht="18" customHeight="1" thickBot="1" x14ac:dyDescent="0.3">
      <c r="A96" s="293">
        <v>92</v>
      </c>
      <c r="B96" s="557" t="s">
        <v>215</v>
      </c>
      <c r="C96" s="558">
        <v>0</v>
      </c>
      <c r="D96" s="558">
        <v>0</v>
      </c>
    </row>
    <row r="97" spans="1:4" ht="18" customHeight="1" thickBot="1" x14ac:dyDescent="0.3">
      <c r="A97" s="293">
        <v>93</v>
      </c>
      <c r="B97" s="557" t="s">
        <v>216</v>
      </c>
      <c r="C97" s="558">
        <v>0</v>
      </c>
      <c r="D97" s="558">
        <v>0</v>
      </c>
    </row>
    <row r="98" spans="1:4" ht="18" customHeight="1" thickBot="1" x14ac:dyDescent="0.3">
      <c r="A98" s="294">
        <v>94</v>
      </c>
      <c r="B98" s="557" t="s">
        <v>217</v>
      </c>
      <c r="C98" s="558">
        <v>0</v>
      </c>
      <c r="D98" s="558">
        <v>0</v>
      </c>
    </row>
    <row r="99" spans="1:4" ht="18" customHeight="1" thickBot="1" x14ac:dyDescent="0.3">
      <c r="A99" s="293">
        <v>95</v>
      </c>
      <c r="B99" s="557" t="s">
        <v>218</v>
      </c>
      <c r="C99" s="558">
        <v>7500784</v>
      </c>
      <c r="D99" s="558">
        <v>8921989</v>
      </c>
    </row>
    <row r="100" spans="1:4" ht="21" customHeight="1" thickBot="1" x14ac:dyDescent="0.3">
      <c r="A100" s="293">
        <v>96</v>
      </c>
      <c r="B100" s="555" t="s">
        <v>219</v>
      </c>
      <c r="C100" s="559">
        <f>SUM(C91:C99)</f>
        <v>7500784</v>
      </c>
      <c r="D100" s="559">
        <f>SUM(D91:D99)</f>
        <v>8921989</v>
      </c>
    </row>
    <row r="101" spans="1:4" ht="18" customHeight="1" thickBot="1" x14ac:dyDescent="0.3">
      <c r="A101" s="293">
        <v>97</v>
      </c>
      <c r="B101" s="557" t="s">
        <v>220</v>
      </c>
      <c r="C101" s="558">
        <v>0</v>
      </c>
      <c r="D101" s="558">
        <v>0</v>
      </c>
    </row>
    <row r="102" spans="1:4" ht="18" customHeight="1" thickBot="1" x14ac:dyDescent="0.3">
      <c r="A102" s="293">
        <v>98</v>
      </c>
      <c r="B102" s="557" t="s">
        <v>221</v>
      </c>
      <c r="C102" s="558"/>
      <c r="D102" s="558">
        <v>6500</v>
      </c>
    </row>
    <row r="103" spans="1:4" ht="18" customHeight="1" thickBot="1" x14ac:dyDescent="0.3">
      <c r="A103" s="293">
        <v>99</v>
      </c>
      <c r="B103" s="557" t="s">
        <v>222</v>
      </c>
      <c r="C103" s="558">
        <v>568690</v>
      </c>
      <c r="D103" s="558">
        <v>292269</v>
      </c>
    </row>
    <row r="104" spans="1:4" ht="18" customHeight="1" thickBot="1" x14ac:dyDescent="0.3">
      <c r="A104" s="293">
        <v>100</v>
      </c>
      <c r="B104" s="557" t="s">
        <v>223</v>
      </c>
      <c r="C104" s="558">
        <v>0</v>
      </c>
      <c r="D104" s="558">
        <v>0</v>
      </c>
    </row>
    <row r="105" spans="1:4" ht="18" customHeight="1" thickBot="1" x14ac:dyDescent="0.3">
      <c r="A105" s="293">
        <v>101</v>
      </c>
      <c r="B105" s="557" t="s">
        <v>224</v>
      </c>
      <c r="C105" s="558">
        <v>0</v>
      </c>
      <c r="D105" s="558">
        <v>0</v>
      </c>
    </row>
    <row r="106" spans="1:4" ht="18" customHeight="1" thickBot="1" x14ac:dyDescent="0.3">
      <c r="A106" s="294">
        <v>102</v>
      </c>
      <c r="B106" s="557" t="s">
        <v>225</v>
      </c>
      <c r="C106" s="558">
        <v>0</v>
      </c>
      <c r="D106" s="558">
        <v>0</v>
      </c>
    </row>
    <row r="107" spans="1:4" ht="18" customHeight="1" thickBot="1" x14ac:dyDescent="0.3">
      <c r="A107" s="294">
        <v>103</v>
      </c>
      <c r="B107" s="557" t="s">
        <v>226</v>
      </c>
      <c r="C107" s="558">
        <v>0</v>
      </c>
      <c r="D107" s="558">
        <v>0</v>
      </c>
    </row>
    <row r="108" spans="1:4" ht="21" customHeight="1" thickBot="1" x14ac:dyDescent="0.3">
      <c r="A108" s="294">
        <v>104</v>
      </c>
      <c r="B108" s="555" t="s">
        <v>227</v>
      </c>
      <c r="C108" s="559">
        <f>SUM(C101:C107)</f>
        <v>568690</v>
      </c>
      <c r="D108" s="559">
        <f>SUM(D101:D107)</f>
        <v>298769</v>
      </c>
    </row>
    <row r="109" spans="1:4" ht="21" customHeight="1" thickBot="1" x14ac:dyDescent="0.3">
      <c r="A109" s="294">
        <v>105</v>
      </c>
      <c r="B109" s="555" t="s">
        <v>239</v>
      </c>
      <c r="C109" s="559">
        <f>SUM(C90+C100+C108)</f>
        <v>11482703</v>
      </c>
      <c r="D109" s="559">
        <f>SUM(D90+D100+D108)</f>
        <v>9220758</v>
      </c>
    </row>
    <row r="110" spans="1:4" ht="21" customHeight="1" thickBot="1" x14ac:dyDescent="0.3">
      <c r="A110" s="293">
        <v>106</v>
      </c>
      <c r="B110" s="555" t="s">
        <v>240</v>
      </c>
      <c r="C110" s="559">
        <v>0</v>
      </c>
      <c r="D110" s="559">
        <v>0</v>
      </c>
    </row>
    <row r="111" spans="1:4" ht="27" customHeight="1" thickBot="1" x14ac:dyDescent="0.3">
      <c r="A111" s="293">
        <v>107</v>
      </c>
      <c r="B111" s="555" t="s">
        <v>241</v>
      </c>
      <c r="C111" s="559">
        <v>0</v>
      </c>
      <c r="D111" s="559">
        <v>0</v>
      </c>
    </row>
    <row r="112" spans="1:4" ht="18" customHeight="1" thickBot="1" x14ac:dyDescent="0.3">
      <c r="A112" s="293">
        <v>108</v>
      </c>
      <c r="B112" s="557" t="s">
        <v>228</v>
      </c>
      <c r="C112" s="558">
        <v>0</v>
      </c>
      <c r="D112" s="558">
        <v>0</v>
      </c>
    </row>
    <row r="113" spans="1:4" ht="18" customHeight="1" thickBot="1" x14ac:dyDescent="0.3">
      <c r="A113" s="294">
        <v>109</v>
      </c>
      <c r="B113" s="557" t="s">
        <v>229</v>
      </c>
      <c r="C113" s="558">
        <v>17022123</v>
      </c>
      <c r="D113" s="558">
        <v>19544953</v>
      </c>
    </row>
    <row r="114" spans="1:4" ht="18" customHeight="1" thickBot="1" x14ac:dyDescent="0.3">
      <c r="A114" s="294">
        <v>110</v>
      </c>
      <c r="B114" s="557" t="s">
        <v>230</v>
      </c>
      <c r="C114" s="558">
        <v>1431024655</v>
      </c>
      <c r="D114" s="558">
        <v>2676650276</v>
      </c>
    </row>
    <row r="115" spans="1:4" ht="21" customHeight="1" thickBot="1" x14ac:dyDescent="0.3">
      <c r="A115" s="294">
        <v>109</v>
      </c>
      <c r="B115" s="555" t="s">
        <v>242</v>
      </c>
      <c r="C115" s="559">
        <f>SUM(C112:C114)</f>
        <v>1448046778</v>
      </c>
      <c r="D115" s="559">
        <f>SUM(D112:D114)</f>
        <v>2696195229</v>
      </c>
    </row>
    <row r="116" spans="1:4" ht="21" customHeight="1" thickBot="1" x14ac:dyDescent="0.3">
      <c r="A116" s="684">
        <v>110</v>
      </c>
      <c r="B116" s="682" t="s">
        <v>231</v>
      </c>
      <c r="C116" s="683">
        <f>SUM(C80+C109+C115)</f>
        <v>4165638714</v>
      </c>
      <c r="D116" s="683">
        <f>SUM(D80+D109+D115)</f>
        <v>5103756290</v>
      </c>
    </row>
    <row r="117" spans="1:4" ht="21" customHeight="1" x14ac:dyDescent="0.25">
      <c r="B117" s="60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&amp;R13. melléklet a 9/2020. (V.8.) önkormányzati rendelethez, 
adatok  Ft-ban</oddHeader>
  </headerFooter>
  <rowBreaks count="1" manualBreakCount="1"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4:N20"/>
  <sheetViews>
    <sheetView zoomScale="120" zoomScaleNormal="120" workbookViewId="0">
      <selection activeCell="H8" sqref="H8"/>
    </sheetView>
  </sheetViews>
  <sheetFormatPr defaultRowHeight="15" x14ac:dyDescent="0.25"/>
  <cols>
    <col min="1" max="1" width="6.28515625" customWidth="1"/>
    <col min="2" max="2" width="3.85546875" customWidth="1"/>
    <col min="4" max="4" width="46.7109375" customWidth="1"/>
    <col min="5" max="5" width="13.85546875" customWidth="1"/>
    <col min="6" max="6" width="11.140625" bestFit="1" customWidth="1"/>
    <col min="7" max="8" width="9.28515625" bestFit="1" customWidth="1"/>
    <col min="9" max="9" width="13.42578125" customWidth="1"/>
    <col min="10" max="10" width="11.7109375" customWidth="1"/>
  </cols>
  <sheetData>
    <row r="4" spans="1:14" ht="15.75" x14ac:dyDescent="0.25">
      <c r="A4" s="261"/>
      <c r="B4" s="261"/>
      <c r="C4" s="261"/>
      <c r="D4" s="29" t="s">
        <v>696</v>
      </c>
      <c r="E4" s="185"/>
      <c r="F4" s="3"/>
    </row>
    <row r="5" spans="1:14" ht="16.5" thickBot="1" x14ac:dyDescent="0.3">
      <c r="A5" s="261"/>
      <c r="B5" s="261"/>
      <c r="C5" s="261"/>
      <c r="D5" s="261"/>
      <c r="E5" s="262"/>
      <c r="F5" s="3"/>
    </row>
    <row r="6" spans="1:14" ht="17.25" thickTop="1" thickBot="1" x14ac:dyDescent="0.3">
      <c r="A6" s="261"/>
      <c r="B6" s="263"/>
      <c r="C6" s="264" t="s">
        <v>110</v>
      </c>
      <c r="D6" s="264" t="s">
        <v>243</v>
      </c>
      <c r="E6" s="265" t="s">
        <v>244</v>
      </c>
      <c r="F6" s="185"/>
      <c r="G6" s="184"/>
      <c r="H6" s="184"/>
      <c r="I6" s="184"/>
      <c r="J6" s="184"/>
      <c r="K6" s="184"/>
      <c r="L6" s="184"/>
      <c r="M6" s="184"/>
      <c r="N6" s="184"/>
    </row>
    <row r="7" spans="1:14" ht="18.75" customHeight="1" thickBot="1" x14ac:dyDescent="0.3">
      <c r="A7" s="261"/>
      <c r="B7" s="266" t="s">
        <v>2</v>
      </c>
      <c r="C7" s="37" t="s">
        <v>245</v>
      </c>
      <c r="D7" s="38" t="s">
        <v>129</v>
      </c>
      <c r="E7" s="267" t="s">
        <v>65</v>
      </c>
      <c r="F7" s="185"/>
      <c r="G7" s="184"/>
      <c r="H7" s="184"/>
      <c r="I7" s="184"/>
      <c r="J7" s="184"/>
      <c r="K7" s="184"/>
      <c r="L7" s="184"/>
      <c r="M7" s="184"/>
      <c r="N7" s="184"/>
    </row>
    <row r="8" spans="1:14" ht="16.5" thickBot="1" x14ac:dyDescent="0.3">
      <c r="A8" s="261"/>
      <c r="B8" s="266" t="s">
        <v>25</v>
      </c>
      <c r="C8" s="38" t="s">
        <v>2</v>
      </c>
      <c r="D8" s="38" t="s">
        <v>25</v>
      </c>
      <c r="E8" s="267" t="s">
        <v>12</v>
      </c>
      <c r="F8" s="185"/>
      <c r="G8" s="184"/>
      <c r="H8" s="184"/>
      <c r="I8" s="184"/>
      <c r="J8" s="184"/>
      <c r="K8" s="184"/>
      <c r="L8" s="184"/>
      <c r="M8" s="184"/>
      <c r="N8" s="184"/>
    </row>
    <row r="9" spans="1:14" ht="20.25" customHeight="1" thickBot="1" x14ac:dyDescent="0.3">
      <c r="A9" s="261"/>
      <c r="B9" s="266" t="s">
        <v>12</v>
      </c>
      <c r="C9" s="268"/>
      <c r="D9" s="37" t="s">
        <v>246</v>
      </c>
      <c r="E9" s="348"/>
      <c r="F9" s="185"/>
      <c r="G9" s="184"/>
      <c r="H9" s="184"/>
      <c r="I9" s="184"/>
      <c r="J9" s="184"/>
      <c r="K9" s="184"/>
      <c r="L9" s="184"/>
      <c r="M9" s="184"/>
      <c r="N9" s="184"/>
    </row>
    <row r="10" spans="1:14" ht="29.25" customHeight="1" thickBot="1" x14ac:dyDescent="0.3">
      <c r="A10" s="261"/>
      <c r="B10" s="269" t="s">
        <v>11</v>
      </c>
      <c r="C10" s="270">
        <v>1</v>
      </c>
      <c r="D10" s="686" t="s">
        <v>247</v>
      </c>
      <c r="E10" s="687">
        <v>147446562</v>
      </c>
      <c r="F10" s="185"/>
      <c r="G10" s="184"/>
      <c r="H10" s="184"/>
      <c r="I10" s="184"/>
      <c r="J10" s="184"/>
      <c r="K10" s="184"/>
      <c r="L10" s="184"/>
      <c r="M10" s="184"/>
      <c r="N10" s="184"/>
    </row>
    <row r="11" spans="1:14" ht="15.75" x14ac:dyDescent="0.25">
      <c r="A11" s="261"/>
      <c r="B11" s="271" t="s">
        <v>8</v>
      </c>
      <c r="C11" s="272">
        <v>2</v>
      </c>
      <c r="D11" s="575" t="s">
        <v>248</v>
      </c>
      <c r="E11" s="688">
        <v>671988</v>
      </c>
      <c r="F11" s="185"/>
      <c r="G11" s="184"/>
      <c r="H11" s="184"/>
      <c r="I11" s="184"/>
      <c r="J11" s="184"/>
      <c r="K11" s="184"/>
      <c r="L11" s="184"/>
      <c r="M11" s="184"/>
      <c r="N11" s="184"/>
    </row>
    <row r="12" spans="1:14" ht="16.5" thickBot="1" x14ac:dyDescent="0.3">
      <c r="A12" s="261"/>
      <c r="B12" s="273" t="s">
        <v>6</v>
      </c>
      <c r="C12" s="274">
        <v>3</v>
      </c>
      <c r="D12" s="689" t="s">
        <v>249</v>
      </c>
      <c r="E12" s="560">
        <v>298490</v>
      </c>
      <c r="F12" s="185"/>
      <c r="G12" s="184"/>
      <c r="H12" s="184"/>
      <c r="I12" s="184"/>
      <c r="J12" s="184"/>
      <c r="K12" s="184"/>
      <c r="L12" s="184"/>
      <c r="M12" s="184"/>
      <c r="N12" s="184"/>
    </row>
    <row r="13" spans="1:14" ht="16.5" thickBot="1" x14ac:dyDescent="0.3">
      <c r="A13" s="261"/>
      <c r="B13" s="266" t="s">
        <v>3</v>
      </c>
      <c r="C13" s="275">
        <v>4</v>
      </c>
      <c r="D13" s="690" t="s">
        <v>250</v>
      </c>
      <c r="E13" s="691">
        <f>SUM(E10:E12)</f>
        <v>148417040</v>
      </c>
      <c r="F13" s="185"/>
      <c r="G13" s="184"/>
      <c r="H13" s="184"/>
      <c r="I13" s="184"/>
      <c r="J13" s="184"/>
      <c r="K13" s="184"/>
      <c r="L13" s="184"/>
      <c r="M13" s="184"/>
      <c r="N13" s="184"/>
    </row>
    <row r="14" spans="1:14" ht="19.5" customHeight="1" thickBot="1" x14ac:dyDescent="0.3">
      <c r="A14" s="261"/>
      <c r="B14" s="266" t="s">
        <v>46</v>
      </c>
      <c r="C14" s="276"/>
      <c r="D14" s="690" t="s">
        <v>251</v>
      </c>
      <c r="E14" s="692"/>
      <c r="F14" s="185"/>
      <c r="G14" s="184"/>
      <c r="H14" s="184"/>
      <c r="I14" s="184"/>
      <c r="J14" s="184"/>
      <c r="K14" s="184"/>
      <c r="L14" s="184"/>
      <c r="M14" s="184"/>
      <c r="N14" s="184"/>
    </row>
    <row r="15" spans="1:14" ht="48" thickBot="1" x14ac:dyDescent="0.3">
      <c r="A15" s="261"/>
      <c r="B15" s="269" t="s">
        <v>92</v>
      </c>
      <c r="C15" s="270">
        <v>5</v>
      </c>
      <c r="D15" s="686" t="s">
        <v>247</v>
      </c>
      <c r="E15" s="687">
        <v>286812254</v>
      </c>
      <c r="F15" s="185"/>
      <c r="G15" s="184"/>
      <c r="H15" s="184"/>
      <c r="I15" s="184"/>
      <c r="J15" s="184"/>
      <c r="K15" s="184"/>
      <c r="L15" s="184"/>
      <c r="M15" s="184"/>
      <c r="N15" s="184"/>
    </row>
    <row r="16" spans="1:14" ht="15.75" x14ac:dyDescent="0.25">
      <c r="A16" s="261"/>
      <c r="B16" s="271" t="s">
        <v>45</v>
      </c>
      <c r="C16" s="272">
        <v>6</v>
      </c>
      <c r="D16" s="575" t="s">
        <v>248</v>
      </c>
      <c r="E16" s="688">
        <v>32123467</v>
      </c>
      <c r="F16" s="185"/>
      <c r="G16" s="184"/>
      <c r="H16" s="184"/>
      <c r="I16" s="184"/>
      <c r="J16" s="184"/>
      <c r="K16" s="184"/>
      <c r="L16" s="184"/>
      <c r="M16" s="184"/>
      <c r="N16" s="184"/>
    </row>
    <row r="17" spans="1:14" ht="16.5" thickBot="1" x14ac:dyDescent="0.3">
      <c r="A17" s="261"/>
      <c r="B17" s="273" t="s">
        <v>44</v>
      </c>
      <c r="C17" s="274">
        <v>7</v>
      </c>
      <c r="D17" s="689" t="s">
        <v>249</v>
      </c>
      <c r="E17" s="560">
        <v>597585</v>
      </c>
      <c r="F17" s="185"/>
      <c r="G17" s="184"/>
      <c r="H17" s="184"/>
      <c r="I17" s="184"/>
      <c r="J17" s="184"/>
      <c r="K17" s="184"/>
      <c r="L17" s="184"/>
      <c r="M17" s="184"/>
      <c r="N17" s="184"/>
    </row>
    <row r="18" spans="1:14" ht="17.25" thickTop="1" thickBot="1" x14ac:dyDescent="0.3">
      <c r="A18" s="261"/>
      <c r="B18" s="277" t="s">
        <v>41</v>
      </c>
      <c r="C18" s="278">
        <v>8</v>
      </c>
      <c r="D18" s="693" t="s">
        <v>252</v>
      </c>
      <c r="E18" s="694">
        <f>SUM(E15:E17)</f>
        <v>319533306</v>
      </c>
      <c r="F18" s="185"/>
      <c r="G18" s="184"/>
      <c r="H18" s="184"/>
      <c r="I18" s="184"/>
      <c r="J18" s="184"/>
      <c r="K18" s="184"/>
      <c r="L18" s="184"/>
      <c r="M18" s="184"/>
      <c r="N18" s="184"/>
    </row>
    <row r="19" spans="1:14" ht="15.75" thickTop="1" x14ac:dyDescent="0.25">
      <c r="A19" s="3"/>
      <c r="B19" s="3"/>
      <c r="C19" s="3"/>
      <c r="D19" s="3"/>
      <c r="E19" s="3"/>
      <c r="F19" s="3"/>
      <c r="J19" s="184"/>
    </row>
    <row r="20" spans="1:14" x14ac:dyDescent="0.25">
      <c r="A20" s="3"/>
      <c r="B20" s="3"/>
      <c r="C20" s="3"/>
      <c r="D20" s="3"/>
      <c r="E20" s="3"/>
      <c r="F20" s="3"/>
      <c r="J20" s="18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14. melléklet a 9/2020. (V.8.) önkormányzati rendelethez, 
adatok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I10"/>
  <sheetViews>
    <sheetView topLeftCell="C1" zoomScale="110" zoomScaleNormal="110" workbookViewId="0">
      <selection activeCell="H14" sqref="H14"/>
    </sheetView>
  </sheetViews>
  <sheetFormatPr defaultRowHeight="15" x14ac:dyDescent="0.25"/>
  <cols>
    <col min="1" max="1" width="2.7109375" bestFit="1" customWidth="1"/>
    <col min="2" max="2" width="58.7109375" bestFit="1" customWidth="1"/>
    <col min="3" max="5" width="28.28515625" bestFit="1" customWidth="1"/>
    <col min="6" max="6" width="20" bestFit="1" customWidth="1"/>
    <col min="7" max="7" width="31.42578125" bestFit="1" customWidth="1"/>
    <col min="8" max="8" width="32.42578125" bestFit="1" customWidth="1"/>
    <col min="248" max="248" width="8.140625" customWidth="1"/>
    <col min="249" max="249" width="41" customWidth="1"/>
    <col min="250" max="264" width="32.85546875" customWidth="1"/>
    <col min="504" max="504" width="8.140625" customWidth="1"/>
    <col min="505" max="505" width="41" customWidth="1"/>
    <col min="506" max="520" width="32.85546875" customWidth="1"/>
    <col min="760" max="760" width="8.140625" customWidth="1"/>
    <col min="761" max="761" width="41" customWidth="1"/>
    <col min="762" max="776" width="32.85546875" customWidth="1"/>
    <col min="1016" max="1016" width="8.140625" customWidth="1"/>
    <col min="1017" max="1017" width="41" customWidth="1"/>
    <col min="1018" max="1032" width="32.85546875" customWidth="1"/>
    <col min="1272" max="1272" width="8.140625" customWidth="1"/>
    <col min="1273" max="1273" width="41" customWidth="1"/>
    <col min="1274" max="1288" width="32.85546875" customWidth="1"/>
    <col min="1528" max="1528" width="8.140625" customWidth="1"/>
    <col min="1529" max="1529" width="41" customWidth="1"/>
    <col min="1530" max="1544" width="32.85546875" customWidth="1"/>
    <col min="1784" max="1784" width="8.140625" customWidth="1"/>
    <col min="1785" max="1785" width="41" customWidth="1"/>
    <col min="1786" max="1800" width="32.85546875" customWidth="1"/>
    <col min="2040" max="2040" width="8.140625" customWidth="1"/>
    <col min="2041" max="2041" width="41" customWidth="1"/>
    <col min="2042" max="2056" width="32.85546875" customWidth="1"/>
    <col min="2296" max="2296" width="8.140625" customWidth="1"/>
    <col min="2297" max="2297" width="41" customWidth="1"/>
    <col min="2298" max="2312" width="32.85546875" customWidth="1"/>
    <col min="2552" max="2552" width="8.140625" customWidth="1"/>
    <col min="2553" max="2553" width="41" customWidth="1"/>
    <col min="2554" max="2568" width="32.85546875" customWidth="1"/>
    <col min="2808" max="2808" width="8.140625" customWidth="1"/>
    <col min="2809" max="2809" width="41" customWidth="1"/>
    <col min="2810" max="2824" width="32.85546875" customWidth="1"/>
    <col min="3064" max="3064" width="8.140625" customWidth="1"/>
    <col min="3065" max="3065" width="41" customWidth="1"/>
    <col min="3066" max="3080" width="32.85546875" customWidth="1"/>
    <col min="3320" max="3320" width="8.140625" customWidth="1"/>
    <col min="3321" max="3321" width="41" customWidth="1"/>
    <col min="3322" max="3336" width="32.85546875" customWidth="1"/>
    <col min="3576" max="3576" width="8.140625" customWidth="1"/>
    <col min="3577" max="3577" width="41" customWidth="1"/>
    <col min="3578" max="3592" width="32.85546875" customWidth="1"/>
    <col min="3832" max="3832" width="8.140625" customWidth="1"/>
    <col min="3833" max="3833" width="41" customWidth="1"/>
    <col min="3834" max="3848" width="32.85546875" customWidth="1"/>
    <col min="4088" max="4088" width="8.140625" customWidth="1"/>
    <col min="4089" max="4089" width="41" customWidth="1"/>
    <col min="4090" max="4104" width="32.85546875" customWidth="1"/>
    <col min="4344" max="4344" width="8.140625" customWidth="1"/>
    <col min="4345" max="4345" width="41" customWidth="1"/>
    <col min="4346" max="4360" width="32.85546875" customWidth="1"/>
    <col min="4600" max="4600" width="8.140625" customWidth="1"/>
    <col min="4601" max="4601" width="41" customWidth="1"/>
    <col min="4602" max="4616" width="32.85546875" customWidth="1"/>
    <col min="4856" max="4856" width="8.140625" customWidth="1"/>
    <col min="4857" max="4857" width="41" customWidth="1"/>
    <col min="4858" max="4872" width="32.85546875" customWidth="1"/>
    <col min="5112" max="5112" width="8.140625" customWidth="1"/>
    <col min="5113" max="5113" width="41" customWidth="1"/>
    <col min="5114" max="5128" width="32.85546875" customWidth="1"/>
    <col min="5368" max="5368" width="8.140625" customWidth="1"/>
    <col min="5369" max="5369" width="41" customWidth="1"/>
    <col min="5370" max="5384" width="32.85546875" customWidth="1"/>
    <col min="5624" max="5624" width="8.140625" customWidth="1"/>
    <col min="5625" max="5625" width="41" customWidth="1"/>
    <col min="5626" max="5640" width="32.85546875" customWidth="1"/>
    <col min="5880" max="5880" width="8.140625" customWidth="1"/>
    <col min="5881" max="5881" width="41" customWidth="1"/>
    <col min="5882" max="5896" width="32.85546875" customWidth="1"/>
    <col min="6136" max="6136" width="8.140625" customWidth="1"/>
    <col min="6137" max="6137" width="41" customWidth="1"/>
    <col min="6138" max="6152" width="32.85546875" customWidth="1"/>
    <col min="6392" max="6392" width="8.140625" customWidth="1"/>
    <col min="6393" max="6393" width="41" customWidth="1"/>
    <col min="6394" max="6408" width="32.85546875" customWidth="1"/>
    <col min="6648" max="6648" width="8.140625" customWidth="1"/>
    <col min="6649" max="6649" width="41" customWidth="1"/>
    <col min="6650" max="6664" width="32.85546875" customWidth="1"/>
    <col min="6904" max="6904" width="8.140625" customWidth="1"/>
    <col min="6905" max="6905" width="41" customWidth="1"/>
    <col min="6906" max="6920" width="32.85546875" customWidth="1"/>
    <col min="7160" max="7160" width="8.140625" customWidth="1"/>
    <col min="7161" max="7161" width="41" customWidth="1"/>
    <col min="7162" max="7176" width="32.85546875" customWidth="1"/>
    <col min="7416" max="7416" width="8.140625" customWidth="1"/>
    <col min="7417" max="7417" width="41" customWidth="1"/>
    <col min="7418" max="7432" width="32.85546875" customWidth="1"/>
    <col min="7672" max="7672" width="8.140625" customWidth="1"/>
    <col min="7673" max="7673" width="41" customWidth="1"/>
    <col min="7674" max="7688" width="32.85546875" customWidth="1"/>
    <col min="7928" max="7928" width="8.140625" customWidth="1"/>
    <col min="7929" max="7929" width="41" customWidth="1"/>
    <col min="7930" max="7944" width="32.85546875" customWidth="1"/>
    <col min="8184" max="8184" width="8.140625" customWidth="1"/>
    <col min="8185" max="8185" width="41" customWidth="1"/>
    <col min="8186" max="8200" width="32.85546875" customWidth="1"/>
    <col min="8440" max="8440" width="8.140625" customWidth="1"/>
    <col min="8441" max="8441" width="41" customWidth="1"/>
    <col min="8442" max="8456" width="32.85546875" customWidth="1"/>
    <col min="8696" max="8696" width="8.140625" customWidth="1"/>
    <col min="8697" max="8697" width="41" customWidth="1"/>
    <col min="8698" max="8712" width="32.85546875" customWidth="1"/>
    <col min="8952" max="8952" width="8.140625" customWidth="1"/>
    <col min="8953" max="8953" width="41" customWidth="1"/>
    <col min="8954" max="8968" width="32.85546875" customWidth="1"/>
    <col min="9208" max="9208" width="8.140625" customWidth="1"/>
    <col min="9209" max="9209" width="41" customWidth="1"/>
    <col min="9210" max="9224" width="32.85546875" customWidth="1"/>
    <col min="9464" max="9464" width="8.140625" customWidth="1"/>
    <col min="9465" max="9465" width="41" customWidth="1"/>
    <col min="9466" max="9480" width="32.85546875" customWidth="1"/>
    <col min="9720" max="9720" width="8.140625" customWidth="1"/>
    <col min="9721" max="9721" width="41" customWidth="1"/>
    <col min="9722" max="9736" width="32.85546875" customWidth="1"/>
    <col min="9976" max="9976" width="8.140625" customWidth="1"/>
    <col min="9977" max="9977" width="41" customWidth="1"/>
    <col min="9978" max="9992" width="32.85546875" customWidth="1"/>
    <col min="10232" max="10232" width="8.140625" customWidth="1"/>
    <col min="10233" max="10233" width="41" customWidth="1"/>
    <col min="10234" max="10248" width="32.85546875" customWidth="1"/>
    <col min="10488" max="10488" width="8.140625" customWidth="1"/>
    <col min="10489" max="10489" width="41" customWidth="1"/>
    <col min="10490" max="10504" width="32.85546875" customWidth="1"/>
    <col min="10744" max="10744" width="8.140625" customWidth="1"/>
    <col min="10745" max="10745" width="41" customWidth="1"/>
    <col min="10746" max="10760" width="32.85546875" customWidth="1"/>
    <col min="11000" max="11000" width="8.140625" customWidth="1"/>
    <col min="11001" max="11001" width="41" customWidth="1"/>
    <col min="11002" max="11016" width="32.85546875" customWidth="1"/>
    <col min="11256" max="11256" width="8.140625" customWidth="1"/>
    <col min="11257" max="11257" width="41" customWidth="1"/>
    <col min="11258" max="11272" width="32.85546875" customWidth="1"/>
    <col min="11512" max="11512" width="8.140625" customWidth="1"/>
    <col min="11513" max="11513" width="41" customWidth="1"/>
    <col min="11514" max="11528" width="32.85546875" customWidth="1"/>
    <col min="11768" max="11768" width="8.140625" customWidth="1"/>
    <col min="11769" max="11769" width="41" customWidth="1"/>
    <col min="11770" max="11784" width="32.85546875" customWidth="1"/>
    <col min="12024" max="12024" width="8.140625" customWidth="1"/>
    <col min="12025" max="12025" width="41" customWidth="1"/>
    <col min="12026" max="12040" width="32.85546875" customWidth="1"/>
    <col min="12280" max="12280" width="8.140625" customWidth="1"/>
    <col min="12281" max="12281" width="41" customWidth="1"/>
    <col min="12282" max="12296" width="32.85546875" customWidth="1"/>
    <col min="12536" max="12536" width="8.140625" customWidth="1"/>
    <col min="12537" max="12537" width="41" customWidth="1"/>
    <col min="12538" max="12552" width="32.85546875" customWidth="1"/>
    <col min="12792" max="12792" width="8.140625" customWidth="1"/>
    <col min="12793" max="12793" width="41" customWidth="1"/>
    <col min="12794" max="12808" width="32.85546875" customWidth="1"/>
    <col min="13048" max="13048" width="8.140625" customWidth="1"/>
    <col min="13049" max="13049" width="41" customWidth="1"/>
    <col min="13050" max="13064" width="32.85546875" customWidth="1"/>
    <col min="13304" max="13304" width="8.140625" customWidth="1"/>
    <col min="13305" max="13305" width="41" customWidth="1"/>
    <col min="13306" max="13320" width="32.85546875" customWidth="1"/>
    <col min="13560" max="13560" width="8.140625" customWidth="1"/>
    <col min="13561" max="13561" width="41" customWidth="1"/>
    <col min="13562" max="13576" width="32.85546875" customWidth="1"/>
    <col min="13816" max="13816" width="8.140625" customWidth="1"/>
    <col min="13817" max="13817" width="41" customWidth="1"/>
    <col min="13818" max="13832" width="32.85546875" customWidth="1"/>
    <col min="14072" max="14072" width="8.140625" customWidth="1"/>
    <col min="14073" max="14073" width="41" customWidth="1"/>
    <col min="14074" max="14088" width="32.85546875" customWidth="1"/>
    <col min="14328" max="14328" width="8.140625" customWidth="1"/>
    <col min="14329" max="14329" width="41" customWidth="1"/>
    <col min="14330" max="14344" width="32.85546875" customWidth="1"/>
    <col min="14584" max="14584" width="8.140625" customWidth="1"/>
    <col min="14585" max="14585" width="41" customWidth="1"/>
    <col min="14586" max="14600" width="32.85546875" customWidth="1"/>
    <col min="14840" max="14840" width="8.140625" customWidth="1"/>
    <col min="14841" max="14841" width="41" customWidth="1"/>
    <col min="14842" max="14856" width="32.85546875" customWidth="1"/>
    <col min="15096" max="15096" width="8.140625" customWidth="1"/>
    <col min="15097" max="15097" width="41" customWidth="1"/>
    <col min="15098" max="15112" width="32.85546875" customWidth="1"/>
    <col min="15352" max="15352" width="8.140625" customWidth="1"/>
    <col min="15353" max="15353" width="41" customWidth="1"/>
    <col min="15354" max="15368" width="32.85546875" customWidth="1"/>
    <col min="15608" max="15608" width="8.140625" customWidth="1"/>
    <col min="15609" max="15609" width="41" customWidth="1"/>
    <col min="15610" max="15624" width="32.85546875" customWidth="1"/>
    <col min="15864" max="15864" width="8.140625" customWidth="1"/>
    <col min="15865" max="15865" width="41" customWidth="1"/>
    <col min="15866" max="15880" width="32.85546875" customWidth="1"/>
    <col min="16120" max="16120" width="8.140625" customWidth="1"/>
    <col min="16121" max="16121" width="41" customWidth="1"/>
    <col min="16122" max="16136" width="32.85546875" customWidth="1"/>
  </cols>
  <sheetData>
    <row r="1" spans="1:9" s="565" customFormat="1" x14ac:dyDescent="0.25">
      <c r="A1" s="1001" t="s">
        <v>697</v>
      </c>
      <c r="B1" s="1002"/>
      <c r="C1" s="1002"/>
      <c r="D1" s="1002"/>
      <c r="E1" s="1002"/>
      <c r="F1" s="1002"/>
      <c r="G1" s="1002"/>
      <c r="H1" s="1002"/>
    </row>
    <row r="2" spans="1:9" ht="31.5" x14ac:dyDescent="0.25">
      <c r="A2" s="566"/>
      <c r="B2" s="566" t="s">
        <v>129</v>
      </c>
      <c r="C2" s="566" t="s">
        <v>698</v>
      </c>
      <c r="D2" s="566" t="s">
        <v>699</v>
      </c>
      <c r="E2" s="566" t="s">
        <v>700</v>
      </c>
      <c r="F2" s="566" t="s">
        <v>291</v>
      </c>
      <c r="G2" s="566" t="s">
        <v>701</v>
      </c>
      <c r="H2" s="566" t="s">
        <v>702</v>
      </c>
      <c r="I2" s="565"/>
    </row>
    <row r="3" spans="1:9" s="565" customFormat="1" ht="15.75" x14ac:dyDescent="0.25">
      <c r="A3" s="566">
        <v>1</v>
      </c>
      <c r="B3" s="566">
        <v>2</v>
      </c>
      <c r="C3" s="566">
        <v>3</v>
      </c>
      <c r="D3" s="566">
        <v>4</v>
      </c>
      <c r="E3" s="566">
        <v>5</v>
      </c>
      <c r="F3" s="566">
        <v>6</v>
      </c>
      <c r="G3" s="566">
        <v>7</v>
      </c>
      <c r="H3" s="566">
        <v>10</v>
      </c>
    </row>
    <row r="4" spans="1:9" x14ac:dyDescent="0.25">
      <c r="A4" s="567" t="s">
        <v>63</v>
      </c>
      <c r="B4" s="568" t="s">
        <v>703</v>
      </c>
      <c r="C4" s="569">
        <v>108335602</v>
      </c>
      <c r="D4" s="569">
        <v>0</v>
      </c>
      <c r="E4" s="569">
        <v>0</v>
      </c>
      <c r="F4" s="569">
        <v>108335602</v>
      </c>
      <c r="G4" s="569">
        <v>0</v>
      </c>
      <c r="H4" s="569">
        <v>0</v>
      </c>
    </row>
    <row r="5" spans="1:9" ht="64.5" customHeight="1" x14ac:dyDescent="0.25">
      <c r="A5" s="567" t="s">
        <v>292</v>
      </c>
      <c r="B5" s="568" t="s">
        <v>704</v>
      </c>
      <c r="C5" s="569">
        <v>0</v>
      </c>
      <c r="D5" s="569">
        <v>0</v>
      </c>
      <c r="E5" s="569">
        <v>0</v>
      </c>
      <c r="F5" s="569">
        <v>0</v>
      </c>
      <c r="G5" s="569">
        <v>0</v>
      </c>
      <c r="H5" s="569">
        <v>0</v>
      </c>
    </row>
    <row r="6" spans="1:9" ht="27.75" customHeight="1" x14ac:dyDescent="0.25">
      <c r="A6" s="567" t="s">
        <v>293</v>
      </c>
      <c r="B6" s="568" t="s">
        <v>705</v>
      </c>
      <c r="C6" s="569">
        <v>29037750</v>
      </c>
      <c r="D6" s="569">
        <v>0</v>
      </c>
      <c r="E6" s="569">
        <v>4362834</v>
      </c>
      <c r="F6" s="569">
        <v>33400584</v>
      </c>
      <c r="G6" s="569">
        <v>0</v>
      </c>
      <c r="H6" s="569">
        <v>0</v>
      </c>
    </row>
    <row r="7" spans="1:9" ht="25.5" x14ac:dyDescent="0.25">
      <c r="A7" s="567" t="s">
        <v>294</v>
      </c>
      <c r="B7" s="568" t="s">
        <v>706</v>
      </c>
      <c r="C7" s="569">
        <v>4428800</v>
      </c>
      <c r="D7" s="569">
        <v>0</v>
      </c>
      <c r="E7" s="569">
        <v>276800</v>
      </c>
      <c r="F7" s="569">
        <v>5037760</v>
      </c>
      <c r="G7" s="569">
        <v>332160</v>
      </c>
      <c r="H7" s="569">
        <v>332160</v>
      </c>
    </row>
    <row r="8" spans="1:9" x14ac:dyDescent="0.25">
      <c r="A8" s="567" t="s">
        <v>603</v>
      </c>
      <c r="B8" s="568" t="s">
        <v>707</v>
      </c>
      <c r="C8" s="569">
        <v>15259921</v>
      </c>
      <c r="D8" s="569">
        <v>-520899</v>
      </c>
      <c r="E8" s="569">
        <v>0</v>
      </c>
      <c r="F8" s="569">
        <v>14492022</v>
      </c>
      <c r="G8" s="569">
        <v>-247000</v>
      </c>
      <c r="H8" s="569">
        <v>0</v>
      </c>
    </row>
    <row r="9" spans="1:9" x14ac:dyDescent="0.25">
      <c r="A9" s="567" t="s">
        <v>708</v>
      </c>
      <c r="B9" s="568" t="s">
        <v>709</v>
      </c>
      <c r="C9" s="569">
        <v>2936640</v>
      </c>
      <c r="D9" s="569">
        <v>0</v>
      </c>
      <c r="E9" s="569">
        <v>0</v>
      </c>
      <c r="F9" s="569">
        <v>2830050</v>
      </c>
      <c r="G9" s="569">
        <v>-106590</v>
      </c>
      <c r="H9" s="569">
        <v>0</v>
      </c>
    </row>
    <row r="10" spans="1:9" x14ac:dyDescent="0.25">
      <c r="A10" s="570" t="s">
        <v>710</v>
      </c>
      <c r="B10" s="571" t="s">
        <v>711</v>
      </c>
      <c r="C10" s="572">
        <v>159998713</v>
      </c>
      <c r="D10" s="572">
        <v>-520899</v>
      </c>
      <c r="E10" s="572">
        <v>4639634</v>
      </c>
      <c r="F10" s="572">
        <v>164096018</v>
      </c>
      <c r="G10" s="572">
        <v>-21430</v>
      </c>
      <c r="H10" s="572">
        <v>332160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15. melléklet a 9/2020. (V.8.) önkormányzati rendelethez, 
adatok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I11"/>
  <sheetViews>
    <sheetView zoomScale="120" zoomScaleNormal="120" workbookViewId="0">
      <selection activeCell="F8" sqref="F8"/>
    </sheetView>
  </sheetViews>
  <sheetFormatPr defaultRowHeight="15" x14ac:dyDescent="0.25"/>
  <cols>
    <col min="2" max="2" width="32.85546875" customWidth="1"/>
    <col min="3" max="3" width="16.42578125" customWidth="1"/>
    <col min="4" max="4" width="16.85546875" customWidth="1"/>
    <col min="5" max="6" width="15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1003" t="s">
        <v>255</v>
      </c>
      <c r="C2" s="1004"/>
      <c r="D2" s="1004"/>
      <c r="E2" s="1005"/>
      <c r="F2" s="1005"/>
      <c r="G2" s="3"/>
      <c r="H2" s="3"/>
      <c r="I2" s="3"/>
    </row>
    <row r="3" spans="1:9" x14ac:dyDescent="0.25">
      <c r="A3" s="3"/>
      <c r="B3" s="1005"/>
      <c r="C3" s="1005"/>
      <c r="D3" s="1005"/>
      <c r="E3" s="1005"/>
      <c r="F3" s="1005"/>
      <c r="G3" s="3"/>
      <c r="H3" s="3"/>
      <c r="I3" s="3"/>
    </row>
    <row r="4" spans="1:9" ht="16.5" thickBot="1" x14ac:dyDescent="0.3">
      <c r="A4" s="3"/>
      <c r="B4" s="261"/>
      <c r="C4" s="261"/>
      <c r="D4" s="261"/>
      <c r="E4" s="261"/>
      <c r="F4" s="261"/>
      <c r="G4" s="3"/>
      <c r="H4" s="3"/>
      <c r="I4" s="17" t="s">
        <v>253</v>
      </c>
    </row>
    <row r="5" spans="1:9" ht="21.75" customHeight="1" thickTop="1" thickBot="1" x14ac:dyDescent="0.3">
      <c r="A5" s="3"/>
      <c r="B5" s="606" t="s">
        <v>129</v>
      </c>
      <c r="C5" s="607">
        <v>2020</v>
      </c>
      <c r="D5" s="608">
        <v>2021</v>
      </c>
      <c r="E5" s="322"/>
      <c r="F5" s="323"/>
      <c r="G5" s="3"/>
      <c r="H5" s="3"/>
      <c r="I5" s="3"/>
    </row>
    <row r="6" spans="1:9" ht="35.25" customHeight="1" thickTop="1" thickBot="1" x14ac:dyDescent="0.3">
      <c r="A6" s="3"/>
      <c r="B6" s="609" t="s">
        <v>548</v>
      </c>
      <c r="C6" s="610">
        <v>0</v>
      </c>
      <c r="D6" s="611">
        <v>0</v>
      </c>
      <c r="E6" s="324"/>
      <c r="F6" s="325"/>
      <c r="G6" s="3"/>
      <c r="H6" s="3"/>
      <c r="I6" s="3"/>
    </row>
    <row r="7" spans="1:9" ht="39" customHeight="1" thickTop="1" thickBot="1" x14ac:dyDescent="0.3">
      <c r="A7" s="3"/>
      <c r="B7" s="612" t="s">
        <v>254</v>
      </c>
      <c r="C7" s="613">
        <f>SUM(C6)</f>
        <v>0</v>
      </c>
      <c r="D7" s="614">
        <f t="shared" ref="D7" si="0">SUM(D6)</f>
        <v>0</v>
      </c>
      <c r="E7" s="326"/>
      <c r="F7" s="327"/>
      <c r="G7" s="3"/>
      <c r="H7" s="3"/>
      <c r="I7" s="3"/>
    </row>
    <row r="8" spans="1:9" ht="15.75" thickTop="1" x14ac:dyDescent="0.25">
      <c r="A8" s="3"/>
      <c r="B8" s="3"/>
      <c r="C8" s="3"/>
      <c r="D8" s="3"/>
      <c r="E8" s="3"/>
      <c r="F8" s="3"/>
      <c r="G8" s="3"/>
      <c r="H8" s="3"/>
      <c r="I8" s="3"/>
    </row>
    <row r="11" spans="1:9" x14ac:dyDescent="0.25">
      <c r="H11" s="22"/>
    </row>
  </sheetData>
  <mergeCells count="1">
    <mergeCell ref="B2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16. melléklet a 9/2020. (V.8.) önkormányzati rendelethez, 
adatok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Q157"/>
  <sheetViews>
    <sheetView topLeftCell="A118" zoomScale="110" zoomScaleNormal="110" workbookViewId="0">
      <selection activeCell="C149" sqref="C149:D149"/>
    </sheetView>
  </sheetViews>
  <sheetFormatPr defaultRowHeight="15" x14ac:dyDescent="0.25"/>
  <cols>
    <col min="1" max="1" width="3.5703125" customWidth="1"/>
    <col min="2" max="2" width="75.140625" customWidth="1"/>
    <col min="3" max="3" width="13.42578125" customWidth="1"/>
    <col min="4" max="4" width="15.5703125" customWidth="1"/>
    <col min="5" max="5" width="7.42578125" customWidth="1"/>
    <col min="6" max="10" width="15.7109375" customWidth="1"/>
    <col min="11" max="11" width="7.28515625" customWidth="1"/>
    <col min="12" max="16" width="15.7109375" customWidth="1"/>
  </cols>
  <sheetData>
    <row r="1" spans="1:17" ht="18" customHeight="1" thickBot="1" x14ac:dyDescent="0.3">
      <c r="A1" s="1020" t="s">
        <v>256</v>
      </c>
      <c r="B1" s="1021"/>
      <c r="C1" s="1021"/>
      <c r="D1" s="1022"/>
      <c r="E1" s="3"/>
      <c r="F1" s="3"/>
      <c r="G1" s="3"/>
    </row>
    <row r="2" spans="1:17" ht="18" customHeight="1" thickBot="1" x14ac:dyDescent="0.3">
      <c r="A2" s="18"/>
      <c r="B2" s="58" t="s">
        <v>129</v>
      </c>
      <c r="C2" s="59" t="s">
        <v>130</v>
      </c>
      <c r="D2" s="59" t="s">
        <v>131</v>
      </c>
      <c r="E2" s="289"/>
      <c r="F2" s="289"/>
      <c r="G2" s="289"/>
      <c r="H2" s="330"/>
      <c r="I2" s="330"/>
      <c r="J2" s="330"/>
      <c r="K2" s="330"/>
      <c r="L2" s="330"/>
      <c r="M2" s="330"/>
      <c r="N2" s="330"/>
      <c r="O2" s="330"/>
      <c r="P2" s="330"/>
      <c r="Q2" s="290"/>
    </row>
    <row r="3" spans="1:17" ht="15.75" customHeight="1" thickBot="1" x14ac:dyDescent="0.3">
      <c r="A3" s="637"/>
      <c r="B3" s="638" t="s">
        <v>132</v>
      </c>
      <c r="C3" s="639"/>
      <c r="D3" s="639"/>
      <c r="E3" s="350"/>
      <c r="F3" s="350"/>
      <c r="G3" s="350"/>
      <c r="H3" s="350"/>
      <c r="I3" s="350"/>
      <c r="J3" s="357"/>
      <c r="K3" s="357"/>
      <c r="L3" s="357"/>
      <c r="M3" s="357"/>
      <c r="N3" s="357"/>
      <c r="O3" s="357"/>
      <c r="P3" s="357"/>
      <c r="Q3" s="290"/>
    </row>
    <row r="4" spans="1:17" ht="17.100000000000001" customHeight="1" thickBot="1" x14ac:dyDescent="0.3">
      <c r="A4" s="19">
        <v>1</v>
      </c>
      <c r="B4" s="615" t="s">
        <v>133</v>
      </c>
      <c r="C4" s="616">
        <v>4027244</v>
      </c>
      <c r="D4" s="616">
        <v>2576464</v>
      </c>
      <c r="E4" s="350"/>
      <c r="F4" s="350"/>
      <c r="G4" s="350"/>
      <c r="H4" s="350"/>
      <c r="I4" s="350"/>
      <c r="J4" s="357"/>
      <c r="K4" s="357"/>
      <c r="L4" s="357"/>
      <c r="M4" s="357"/>
      <c r="N4" s="357"/>
      <c r="O4" s="357"/>
      <c r="P4" s="357"/>
      <c r="Q4" s="290"/>
    </row>
    <row r="5" spans="1:17" ht="17.100000000000001" customHeight="1" thickBot="1" x14ac:dyDescent="0.3">
      <c r="A5" s="19">
        <v>2</v>
      </c>
      <c r="B5" s="615" t="s">
        <v>134</v>
      </c>
      <c r="C5" s="617">
        <v>1065945</v>
      </c>
      <c r="D5" s="617">
        <v>1044191</v>
      </c>
      <c r="E5" s="350"/>
      <c r="F5" s="350"/>
      <c r="G5" s="350"/>
      <c r="H5" s="350"/>
      <c r="I5" s="350"/>
      <c r="J5" s="357"/>
      <c r="K5" s="357"/>
      <c r="L5" s="357"/>
      <c r="M5" s="357"/>
      <c r="N5" s="357"/>
      <c r="O5" s="357"/>
      <c r="P5" s="357"/>
      <c r="Q5" s="290"/>
    </row>
    <row r="6" spans="1:17" ht="17.100000000000001" customHeight="1" thickBot="1" x14ac:dyDescent="0.3">
      <c r="A6" s="19">
        <v>3</v>
      </c>
      <c r="B6" s="615" t="s">
        <v>135</v>
      </c>
      <c r="C6" s="616">
        <v>0</v>
      </c>
      <c r="D6" s="616">
        <v>0</v>
      </c>
      <c r="E6" s="350"/>
      <c r="F6" s="350"/>
      <c r="G6" s="350"/>
      <c r="H6" s="350"/>
      <c r="I6" s="350"/>
      <c r="J6" s="357"/>
      <c r="K6" s="357"/>
      <c r="L6" s="357"/>
      <c r="M6" s="357"/>
      <c r="N6" s="357"/>
      <c r="O6" s="357"/>
      <c r="P6" s="357"/>
      <c r="Q6" s="290"/>
    </row>
    <row r="7" spans="1:17" ht="15.75" customHeight="1" thickBot="1" x14ac:dyDescent="0.3">
      <c r="A7" s="20">
        <v>4</v>
      </c>
      <c r="B7" s="618" t="s">
        <v>136</v>
      </c>
      <c r="C7" s="619">
        <f>SUM(C4:C6)</f>
        <v>5093189</v>
      </c>
      <c r="D7" s="619">
        <f>SUM(D4:D6)</f>
        <v>3620655</v>
      </c>
      <c r="E7" s="350"/>
      <c r="F7" s="351"/>
      <c r="G7" s="351"/>
      <c r="H7" s="351"/>
      <c r="I7" s="351"/>
      <c r="J7" s="358"/>
      <c r="K7" s="357"/>
      <c r="L7" s="358"/>
      <c r="M7" s="358"/>
      <c r="N7" s="358"/>
      <c r="O7" s="358"/>
      <c r="P7" s="358"/>
      <c r="Q7" s="290"/>
    </row>
    <row r="8" spans="1:17" ht="17.100000000000001" customHeight="1" thickBot="1" x14ac:dyDescent="0.3">
      <c r="A8" s="19">
        <v>5</v>
      </c>
      <c r="B8" s="615" t="s">
        <v>137</v>
      </c>
      <c r="C8" s="616">
        <v>2462424630</v>
      </c>
      <c r="D8" s="616">
        <v>2612443451</v>
      </c>
      <c r="E8" s="350"/>
      <c r="F8" s="350"/>
      <c r="G8" s="350"/>
      <c r="H8" s="350"/>
      <c r="I8" s="350"/>
      <c r="J8" s="357"/>
      <c r="K8" s="357"/>
      <c r="L8" s="357"/>
      <c r="M8" s="357"/>
      <c r="N8" s="357"/>
      <c r="O8" s="357"/>
      <c r="P8" s="357"/>
      <c r="Q8" s="290"/>
    </row>
    <row r="9" spans="1:17" ht="17.100000000000001" customHeight="1" thickBot="1" x14ac:dyDescent="0.3">
      <c r="A9" s="19">
        <v>6</v>
      </c>
      <c r="B9" s="615" t="s">
        <v>138</v>
      </c>
      <c r="C9" s="616">
        <v>64656969</v>
      </c>
      <c r="D9" s="616">
        <v>54943347</v>
      </c>
      <c r="E9" s="350"/>
      <c r="F9" s="350"/>
      <c r="G9" s="350"/>
      <c r="H9" s="350"/>
      <c r="I9" s="350"/>
      <c r="J9" s="357"/>
      <c r="K9" s="357"/>
      <c r="L9" s="357"/>
      <c r="M9" s="357"/>
      <c r="N9" s="357"/>
      <c r="O9" s="357"/>
      <c r="P9" s="357"/>
      <c r="Q9" s="290"/>
    </row>
    <row r="10" spans="1:17" ht="17.100000000000001" customHeight="1" thickBot="1" x14ac:dyDescent="0.3">
      <c r="A10" s="19">
        <v>7</v>
      </c>
      <c r="B10" s="615" t="s">
        <v>139</v>
      </c>
      <c r="C10" s="616"/>
      <c r="D10" s="616"/>
      <c r="E10" s="350"/>
      <c r="F10" s="350"/>
      <c r="G10" s="350"/>
      <c r="H10" s="350"/>
      <c r="I10" s="350"/>
      <c r="J10" s="357"/>
      <c r="K10" s="357"/>
      <c r="L10" s="357"/>
      <c r="M10" s="357"/>
      <c r="N10" s="357"/>
      <c r="O10" s="357"/>
      <c r="P10" s="357"/>
      <c r="Q10" s="290"/>
    </row>
    <row r="11" spans="1:17" ht="17.100000000000001" customHeight="1" thickBot="1" x14ac:dyDescent="0.3">
      <c r="A11" s="19">
        <v>8</v>
      </c>
      <c r="B11" s="615" t="s">
        <v>140</v>
      </c>
      <c r="C11" s="616">
        <v>358692421</v>
      </c>
      <c r="D11" s="616">
        <v>1693859089</v>
      </c>
      <c r="E11" s="350"/>
      <c r="F11" s="350"/>
      <c r="G11" s="350"/>
      <c r="H11" s="350"/>
      <c r="I11" s="350"/>
      <c r="J11" s="357"/>
      <c r="K11" s="357"/>
      <c r="L11" s="357"/>
      <c r="M11" s="357"/>
      <c r="N11" s="357"/>
      <c r="O11" s="357"/>
      <c r="P11" s="357"/>
      <c r="Q11" s="290"/>
    </row>
    <row r="12" spans="1:17" ht="17.100000000000001" customHeight="1" thickBot="1" x14ac:dyDescent="0.3">
      <c r="A12" s="19">
        <v>9</v>
      </c>
      <c r="B12" s="615" t="s">
        <v>141</v>
      </c>
      <c r="C12" s="616">
        <v>0</v>
      </c>
      <c r="D12" s="616">
        <v>0</v>
      </c>
      <c r="E12" s="350"/>
      <c r="F12" s="350"/>
      <c r="G12" s="350"/>
      <c r="H12" s="350"/>
      <c r="I12" s="350"/>
      <c r="J12" s="357"/>
      <c r="K12" s="357"/>
      <c r="L12" s="357"/>
      <c r="M12" s="357"/>
      <c r="N12" s="357"/>
      <c r="O12" s="357"/>
      <c r="P12" s="357"/>
      <c r="Q12" s="290"/>
    </row>
    <row r="13" spans="1:17" ht="15" customHeight="1" thickBot="1" x14ac:dyDescent="0.3">
      <c r="A13" s="20">
        <v>10</v>
      </c>
      <c r="B13" s="618" t="s">
        <v>142</v>
      </c>
      <c r="C13" s="619">
        <f>SUM(C8:C12)</f>
        <v>2885774020</v>
      </c>
      <c r="D13" s="619">
        <f>SUM(D8:D12)</f>
        <v>4361245887</v>
      </c>
      <c r="E13" s="350"/>
      <c r="F13" s="351"/>
      <c r="G13" s="351"/>
      <c r="H13" s="351"/>
      <c r="I13" s="351"/>
      <c r="J13" s="358"/>
      <c r="K13" s="357"/>
      <c r="L13" s="358"/>
      <c r="M13" s="358"/>
      <c r="N13" s="358"/>
      <c r="O13" s="358"/>
      <c r="P13" s="358"/>
      <c r="Q13" s="290"/>
    </row>
    <row r="14" spans="1:17" ht="17.100000000000001" customHeight="1" thickBot="1" x14ac:dyDescent="0.3">
      <c r="A14" s="19">
        <v>11</v>
      </c>
      <c r="B14" s="615" t="s">
        <v>143</v>
      </c>
      <c r="C14" s="616">
        <v>24429900</v>
      </c>
      <c r="D14" s="616">
        <v>24429900</v>
      </c>
      <c r="E14" s="350"/>
      <c r="F14" s="350"/>
      <c r="G14" s="350"/>
      <c r="H14" s="350"/>
      <c r="I14" s="350"/>
      <c r="J14" s="357"/>
      <c r="K14" s="357"/>
      <c r="L14" s="357"/>
      <c r="M14" s="357"/>
      <c r="N14" s="357"/>
      <c r="O14" s="357"/>
      <c r="P14" s="357"/>
      <c r="Q14" s="290"/>
    </row>
    <row r="15" spans="1:17" ht="17.100000000000001" customHeight="1" thickBot="1" x14ac:dyDescent="0.3">
      <c r="A15" s="19">
        <v>12</v>
      </c>
      <c r="B15" s="615" t="s">
        <v>144</v>
      </c>
      <c r="C15" s="620">
        <v>0</v>
      </c>
      <c r="D15" s="620">
        <v>0</v>
      </c>
      <c r="E15" s="350"/>
      <c r="F15" s="350"/>
      <c r="G15" s="350"/>
      <c r="H15" s="350"/>
      <c r="I15" s="350"/>
      <c r="J15" s="357"/>
      <c r="K15" s="357"/>
      <c r="L15" s="357"/>
      <c r="M15" s="357"/>
      <c r="N15" s="357"/>
      <c r="O15" s="357"/>
      <c r="P15" s="357"/>
      <c r="Q15" s="290"/>
    </row>
    <row r="16" spans="1:17" ht="17.100000000000001" customHeight="1" thickBot="1" x14ac:dyDescent="0.3">
      <c r="A16" s="19">
        <v>13</v>
      </c>
      <c r="B16" s="615" t="s">
        <v>145</v>
      </c>
      <c r="C16" s="620">
        <v>0</v>
      </c>
      <c r="D16" s="620">
        <v>0</v>
      </c>
      <c r="E16" s="350"/>
      <c r="F16" s="350"/>
      <c r="G16" s="350"/>
      <c r="H16" s="350"/>
      <c r="I16" s="350"/>
      <c r="J16" s="357"/>
      <c r="K16" s="357"/>
      <c r="L16" s="357"/>
      <c r="M16" s="357"/>
      <c r="N16" s="357"/>
      <c r="O16" s="357"/>
      <c r="P16" s="357"/>
      <c r="Q16" s="290"/>
    </row>
    <row r="17" spans="1:17" ht="17.100000000000001" customHeight="1" thickBot="1" x14ac:dyDescent="0.3">
      <c r="A17" s="20">
        <v>14</v>
      </c>
      <c r="B17" s="618" t="s">
        <v>146</v>
      </c>
      <c r="C17" s="619">
        <f>SUM(C14:C16)</f>
        <v>24429900</v>
      </c>
      <c r="D17" s="619">
        <f>SUM(D14:D16)</f>
        <v>24429900</v>
      </c>
      <c r="E17" s="350"/>
      <c r="F17" s="351"/>
      <c r="G17" s="351"/>
      <c r="H17" s="351"/>
      <c r="I17" s="351"/>
      <c r="J17" s="357"/>
      <c r="K17" s="357"/>
      <c r="L17" s="358"/>
      <c r="M17" s="358"/>
      <c r="N17" s="358"/>
      <c r="O17" s="358"/>
      <c r="P17" s="357"/>
      <c r="Q17" s="290"/>
    </row>
    <row r="18" spans="1:17" ht="17.100000000000001" customHeight="1" thickBot="1" x14ac:dyDescent="0.3">
      <c r="A18" s="19">
        <v>15</v>
      </c>
      <c r="B18" s="615" t="s">
        <v>147</v>
      </c>
      <c r="C18" s="620">
        <v>0</v>
      </c>
      <c r="D18" s="620">
        <v>0</v>
      </c>
      <c r="E18" s="350"/>
      <c r="F18" s="350"/>
      <c r="G18" s="350"/>
      <c r="H18" s="350"/>
      <c r="I18" s="350"/>
      <c r="J18" s="357"/>
      <c r="K18" s="357"/>
      <c r="L18" s="357"/>
      <c r="M18" s="357"/>
      <c r="N18" s="357"/>
      <c r="O18" s="357"/>
      <c r="P18" s="357"/>
      <c r="Q18" s="290"/>
    </row>
    <row r="19" spans="1:17" ht="17.100000000000001" customHeight="1" thickBot="1" x14ac:dyDescent="0.3">
      <c r="A19" s="19">
        <v>16</v>
      </c>
      <c r="B19" s="615" t="s">
        <v>148</v>
      </c>
      <c r="C19" s="620">
        <v>0</v>
      </c>
      <c r="D19" s="620">
        <v>0</v>
      </c>
      <c r="E19" s="350"/>
      <c r="F19" s="350"/>
      <c r="G19" s="350"/>
      <c r="H19" s="350"/>
      <c r="I19" s="350"/>
      <c r="J19" s="357"/>
      <c r="K19" s="357"/>
      <c r="L19" s="357"/>
      <c r="M19" s="357"/>
      <c r="N19" s="357"/>
      <c r="O19" s="357"/>
      <c r="P19" s="357"/>
      <c r="Q19" s="290"/>
    </row>
    <row r="20" spans="1:17" ht="15.75" customHeight="1" thickBot="1" x14ac:dyDescent="0.3">
      <c r="A20" s="20">
        <v>17</v>
      </c>
      <c r="B20" s="618" t="s">
        <v>149</v>
      </c>
      <c r="C20" s="621">
        <v>0</v>
      </c>
      <c r="D20" s="621">
        <v>0</v>
      </c>
      <c r="E20" s="350"/>
      <c r="F20" s="350"/>
      <c r="G20" s="350"/>
      <c r="H20" s="350"/>
      <c r="I20" s="350"/>
      <c r="J20" s="357"/>
      <c r="K20" s="357"/>
      <c r="L20" s="357"/>
      <c r="M20" s="357"/>
      <c r="N20" s="357"/>
      <c r="O20" s="357"/>
      <c r="P20" s="357"/>
      <c r="Q20" s="290"/>
    </row>
    <row r="21" spans="1:17" s="290" customFormat="1" ht="24.95" customHeight="1" thickBot="1" x14ac:dyDescent="0.3">
      <c r="A21" s="294">
        <v>18</v>
      </c>
      <c r="B21" s="628" t="s">
        <v>232</v>
      </c>
      <c r="C21" s="629">
        <f>SUM(C7+C13+C17)</f>
        <v>2915297109</v>
      </c>
      <c r="D21" s="629">
        <f>SUM(D7+D13+D17)</f>
        <v>4389296442</v>
      </c>
      <c r="E21" s="357"/>
      <c r="F21" s="349"/>
      <c r="G21" s="349"/>
      <c r="H21" s="349"/>
      <c r="I21" s="349"/>
      <c r="J21" s="357"/>
      <c r="K21" s="357"/>
      <c r="L21" s="349"/>
      <c r="M21" s="349"/>
      <c r="N21" s="349"/>
      <c r="O21" s="349"/>
      <c r="P21" s="358"/>
    </row>
    <row r="22" spans="1:17" ht="17.100000000000001" customHeight="1" thickBot="1" x14ac:dyDescent="0.3">
      <c r="A22" s="19">
        <v>19</v>
      </c>
      <c r="B22" s="615" t="s">
        <v>150</v>
      </c>
      <c r="C22" s="616">
        <v>5896300</v>
      </c>
      <c r="D22" s="616">
        <v>0</v>
      </c>
      <c r="E22" s="350"/>
      <c r="F22" s="350"/>
      <c r="G22" s="350"/>
      <c r="H22" s="350"/>
      <c r="I22" s="350"/>
      <c r="J22" s="357"/>
      <c r="K22" s="357"/>
      <c r="L22" s="357"/>
      <c r="M22" s="357"/>
      <c r="N22" s="357"/>
      <c r="O22" s="357"/>
      <c r="P22" s="357"/>
      <c r="Q22" s="290"/>
    </row>
    <row r="23" spans="1:17" ht="17.100000000000001" customHeight="1" thickBot="1" x14ac:dyDescent="0.3">
      <c r="A23" s="19">
        <v>20</v>
      </c>
      <c r="B23" s="615" t="s">
        <v>151</v>
      </c>
      <c r="C23" s="620">
        <v>0</v>
      </c>
      <c r="D23" s="620">
        <v>0</v>
      </c>
      <c r="E23" s="350"/>
      <c r="F23" s="350"/>
      <c r="G23" s="350"/>
      <c r="H23" s="350"/>
      <c r="I23" s="350"/>
      <c r="J23" s="357"/>
      <c r="K23" s="357"/>
      <c r="L23" s="357"/>
      <c r="M23" s="357"/>
      <c r="N23" s="357"/>
      <c r="O23" s="357"/>
      <c r="P23" s="357"/>
      <c r="Q23" s="290"/>
    </row>
    <row r="24" spans="1:17" ht="17.100000000000001" customHeight="1" thickBot="1" x14ac:dyDescent="0.3">
      <c r="A24" s="19">
        <v>21</v>
      </c>
      <c r="B24" s="615" t="s">
        <v>152</v>
      </c>
      <c r="C24" s="620">
        <v>0</v>
      </c>
      <c r="D24" s="620">
        <v>0</v>
      </c>
      <c r="E24" s="350"/>
      <c r="F24" s="350"/>
      <c r="G24" s="350"/>
      <c r="H24" s="350"/>
      <c r="I24" s="350"/>
      <c r="J24" s="357"/>
      <c r="K24" s="357"/>
      <c r="L24" s="357"/>
      <c r="M24" s="357"/>
      <c r="N24" s="357"/>
      <c r="O24" s="357"/>
      <c r="P24" s="357"/>
      <c r="Q24" s="290"/>
    </row>
    <row r="25" spans="1:17" ht="17.100000000000001" customHeight="1" thickBot="1" x14ac:dyDescent="0.3">
      <c r="A25" s="19">
        <v>22</v>
      </c>
      <c r="B25" s="615" t="s">
        <v>153</v>
      </c>
      <c r="C25" s="616">
        <v>66380866</v>
      </c>
      <c r="D25" s="616">
        <v>63091341</v>
      </c>
      <c r="E25" s="350"/>
      <c r="F25" s="350"/>
      <c r="G25" s="350"/>
      <c r="H25" s="350"/>
      <c r="I25" s="350"/>
      <c r="J25" s="357"/>
      <c r="K25" s="357"/>
      <c r="L25" s="357"/>
      <c r="M25" s="357"/>
      <c r="N25" s="357"/>
      <c r="O25" s="357"/>
      <c r="P25" s="357"/>
      <c r="Q25" s="290"/>
    </row>
    <row r="26" spans="1:17" ht="17.100000000000001" customHeight="1" thickBot="1" x14ac:dyDescent="0.3">
      <c r="A26" s="19">
        <v>23</v>
      </c>
      <c r="B26" s="615" t="s">
        <v>154</v>
      </c>
      <c r="C26" s="620">
        <v>0</v>
      </c>
      <c r="D26" s="620">
        <v>0</v>
      </c>
      <c r="E26" s="350"/>
      <c r="F26" s="350"/>
      <c r="G26" s="350"/>
      <c r="H26" s="350"/>
      <c r="I26" s="350"/>
      <c r="J26" s="357"/>
      <c r="K26" s="357"/>
      <c r="L26" s="357"/>
      <c r="M26" s="357"/>
      <c r="N26" s="357"/>
      <c r="O26" s="357"/>
      <c r="P26" s="357"/>
      <c r="Q26" s="290"/>
    </row>
    <row r="27" spans="1:17" ht="21" customHeight="1" thickBot="1" x14ac:dyDescent="0.3">
      <c r="A27" s="20">
        <v>24</v>
      </c>
      <c r="B27" s="618" t="s">
        <v>155</v>
      </c>
      <c r="C27" s="619">
        <f>C22+C23+C24+C25+C26</f>
        <v>72277166</v>
      </c>
      <c r="D27" s="619">
        <f>D22+D23+D24+D25+D26</f>
        <v>63091341</v>
      </c>
      <c r="E27" s="350"/>
      <c r="F27" s="350"/>
      <c r="G27" s="350"/>
      <c r="H27" s="350"/>
      <c r="I27" s="350"/>
      <c r="J27" s="357"/>
      <c r="K27" s="357"/>
      <c r="L27" s="357"/>
      <c r="M27" s="357"/>
      <c r="N27" s="357"/>
      <c r="O27" s="357"/>
      <c r="P27" s="357"/>
      <c r="Q27" s="290"/>
    </row>
    <row r="28" spans="1:17" ht="17.100000000000001" customHeight="1" thickBot="1" x14ac:dyDescent="0.3">
      <c r="A28" s="19">
        <v>25</v>
      </c>
      <c r="B28" s="615" t="s">
        <v>156</v>
      </c>
      <c r="C28" s="620">
        <v>0</v>
      </c>
      <c r="D28" s="620">
        <v>0</v>
      </c>
      <c r="E28" s="350"/>
      <c r="F28" s="350"/>
      <c r="G28" s="350"/>
      <c r="H28" s="350"/>
      <c r="I28" s="350"/>
      <c r="J28" s="357"/>
      <c r="K28" s="357"/>
      <c r="L28" s="357"/>
      <c r="M28" s="357"/>
      <c r="N28" s="357"/>
      <c r="O28" s="357"/>
      <c r="P28" s="357"/>
      <c r="Q28" s="290"/>
    </row>
    <row r="29" spans="1:17" ht="17.100000000000001" customHeight="1" thickBot="1" x14ac:dyDescent="0.3">
      <c r="A29" s="19">
        <v>26</v>
      </c>
      <c r="B29" s="615" t="s">
        <v>157</v>
      </c>
      <c r="C29" s="620">
        <v>0</v>
      </c>
      <c r="D29" s="620">
        <v>0</v>
      </c>
      <c r="E29" s="350"/>
      <c r="F29" s="350"/>
      <c r="G29" s="350"/>
      <c r="H29" s="350"/>
      <c r="I29" s="350"/>
      <c r="J29" s="357"/>
      <c r="K29" s="357"/>
      <c r="L29" s="357"/>
      <c r="M29" s="357"/>
      <c r="N29" s="357"/>
      <c r="O29" s="357"/>
      <c r="P29" s="357"/>
      <c r="Q29" s="290"/>
    </row>
    <row r="30" spans="1:17" ht="18" customHeight="1" thickBot="1" x14ac:dyDescent="0.3">
      <c r="A30" s="20">
        <v>27</v>
      </c>
      <c r="B30" s="618" t="s">
        <v>158</v>
      </c>
      <c r="C30" s="621">
        <v>0</v>
      </c>
      <c r="D30" s="621">
        <v>0</v>
      </c>
      <c r="E30" s="350"/>
      <c r="F30" s="350"/>
      <c r="G30" s="350"/>
      <c r="H30" s="350"/>
      <c r="I30" s="350"/>
      <c r="J30" s="357"/>
      <c r="K30" s="357"/>
      <c r="L30" s="357"/>
      <c r="M30" s="357"/>
      <c r="N30" s="357"/>
      <c r="O30" s="357"/>
      <c r="P30" s="357"/>
      <c r="Q30" s="290"/>
    </row>
    <row r="31" spans="1:17" ht="17.25" customHeight="1" thickBot="1" x14ac:dyDescent="0.3">
      <c r="A31" s="20">
        <v>28</v>
      </c>
      <c r="B31" s="618" t="s">
        <v>233</v>
      </c>
      <c r="C31" s="619">
        <v>72277166</v>
      </c>
      <c r="D31" s="619">
        <v>63091341</v>
      </c>
      <c r="E31" s="350"/>
      <c r="F31" s="350"/>
      <c r="G31" s="350"/>
      <c r="H31" s="350"/>
      <c r="I31" s="350"/>
      <c r="J31" s="357"/>
      <c r="K31" s="357"/>
      <c r="L31" s="357"/>
      <c r="M31" s="357"/>
      <c r="N31" s="357"/>
      <c r="O31" s="357"/>
      <c r="P31" s="357"/>
      <c r="Q31" s="290"/>
    </row>
    <row r="32" spans="1:17" ht="17.100000000000001" customHeight="1" thickBot="1" x14ac:dyDescent="0.3">
      <c r="A32" s="19">
        <v>29</v>
      </c>
      <c r="B32" s="615" t="s">
        <v>159</v>
      </c>
      <c r="C32" s="620">
        <v>0</v>
      </c>
      <c r="D32" s="620">
        <v>0</v>
      </c>
      <c r="E32" s="350"/>
      <c r="F32" s="350"/>
      <c r="G32" s="350"/>
      <c r="H32" s="350"/>
      <c r="I32" s="350"/>
      <c r="J32" s="357"/>
      <c r="K32" s="357"/>
      <c r="L32" s="357"/>
      <c r="M32" s="357"/>
      <c r="N32" s="357"/>
      <c r="O32" s="357"/>
      <c r="P32" s="357"/>
      <c r="Q32" s="290"/>
    </row>
    <row r="33" spans="1:17" ht="17.100000000000001" customHeight="1" thickBot="1" x14ac:dyDescent="0.3">
      <c r="A33" s="19">
        <v>30</v>
      </c>
      <c r="B33" s="615" t="s">
        <v>160</v>
      </c>
      <c r="C33" s="616">
        <v>298490</v>
      </c>
      <c r="D33" s="616">
        <v>597585</v>
      </c>
      <c r="E33" s="350"/>
      <c r="F33" s="350"/>
      <c r="G33" s="350"/>
      <c r="H33" s="350"/>
      <c r="I33" s="350"/>
      <c r="J33" s="357"/>
      <c r="K33" s="357"/>
      <c r="L33" s="357"/>
      <c r="M33" s="357"/>
      <c r="N33" s="357"/>
      <c r="O33" s="357"/>
      <c r="P33" s="357"/>
      <c r="Q33" s="290"/>
    </row>
    <row r="34" spans="1:17" ht="17.100000000000001" customHeight="1" thickBot="1" x14ac:dyDescent="0.3">
      <c r="A34" s="19">
        <v>31</v>
      </c>
      <c r="B34" s="615" t="s">
        <v>161</v>
      </c>
      <c r="C34" s="616">
        <v>147446562</v>
      </c>
      <c r="D34" s="616">
        <v>286812254</v>
      </c>
      <c r="E34" s="350"/>
      <c r="F34" s="350"/>
      <c r="G34" s="350"/>
      <c r="H34" s="350"/>
      <c r="I34" s="350"/>
      <c r="J34" s="357"/>
      <c r="K34" s="357"/>
      <c r="L34" s="357"/>
      <c r="M34" s="357"/>
      <c r="N34" s="357"/>
      <c r="O34" s="357"/>
      <c r="P34" s="357"/>
      <c r="Q34" s="290"/>
    </row>
    <row r="35" spans="1:17" ht="17.100000000000001" customHeight="1" thickBot="1" x14ac:dyDescent="0.3">
      <c r="A35" s="19">
        <v>32</v>
      </c>
      <c r="B35" s="615" t="s">
        <v>162</v>
      </c>
      <c r="C35" s="616">
        <v>671988</v>
      </c>
      <c r="D35" s="616">
        <v>32123467</v>
      </c>
      <c r="E35" s="350"/>
      <c r="F35" s="350"/>
      <c r="G35" s="350"/>
      <c r="H35" s="350"/>
      <c r="I35" s="350"/>
      <c r="J35" s="357"/>
      <c r="K35" s="357"/>
      <c r="L35" s="357"/>
      <c r="M35" s="357"/>
      <c r="N35" s="357"/>
      <c r="O35" s="357"/>
      <c r="P35" s="357"/>
      <c r="Q35" s="290"/>
    </row>
    <row r="36" spans="1:17" ht="17.100000000000001" customHeight="1" thickBot="1" x14ac:dyDescent="0.3">
      <c r="A36" s="19">
        <v>33</v>
      </c>
      <c r="B36" s="615" t="s">
        <v>163</v>
      </c>
      <c r="C36" s="620">
        <v>0</v>
      </c>
      <c r="D36" s="620">
        <v>0</v>
      </c>
      <c r="E36" s="350"/>
      <c r="F36" s="350"/>
      <c r="G36" s="350"/>
      <c r="H36" s="350"/>
      <c r="I36" s="350"/>
      <c r="J36" s="357"/>
      <c r="K36" s="357"/>
      <c r="L36" s="357"/>
      <c r="M36" s="357"/>
      <c r="N36" s="357"/>
      <c r="O36" s="357"/>
      <c r="P36" s="357"/>
      <c r="Q36" s="290"/>
    </row>
    <row r="37" spans="1:17" s="290" customFormat="1" ht="17.25" customHeight="1" thickBot="1" x14ac:dyDescent="0.3">
      <c r="A37" s="294">
        <v>34</v>
      </c>
      <c r="B37" s="628" t="s">
        <v>234</v>
      </c>
      <c r="C37" s="629">
        <f>SUM(C32:C36)</f>
        <v>148417040</v>
      </c>
      <c r="D37" s="629">
        <f>SUM(D33:D36)</f>
        <v>319533306</v>
      </c>
      <c r="E37" s="357"/>
      <c r="F37" s="358"/>
      <c r="G37" s="358"/>
      <c r="H37" s="358"/>
      <c r="I37" s="358"/>
      <c r="J37" s="358"/>
      <c r="K37" s="357"/>
      <c r="L37" s="358"/>
      <c r="M37" s="358"/>
      <c r="N37" s="358"/>
      <c r="O37" s="358"/>
      <c r="P37" s="358"/>
    </row>
    <row r="38" spans="1:17" ht="17.100000000000001" customHeight="1" thickBot="1" x14ac:dyDescent="0.3">
      <c r="A38" s="19">
        <v>35</v>
      </c>
      <c r="B38" s="615" t="s">
        <v>164</v>
      </c>
      <c r="C38" s="620">
        <v>0</v>
      </c>
      <c r="D38" s="620">
        <v>0</v>
      </c>
      <c r="E38" s="350"/>
      <c r="F38" s="350"/>
      <c r="G38" s="350"/>
      <c r="H38" s="350"/>
      <c r="I38" s="350"/>
      <c r="J38" s="357"/>
      <c r="K38" s="357"/>
      <c r="L38" s="357"/>
      <c r="M38" s="357"/>
      <c r="N38" s="357"/>
      <c r="O38" s="357"/>
      <c r="P38" s="357"/>
      <c r="Q38" s="290"/>
    </row>
    <row r="39" spans="1:17" ht="17.100000000000001" customHeight="1" thickBot="1" x14ac:dyDescent="0.3">
      <c r="A39" s="19">
        <v>36</v>
      </c>
      <c r="B39" s="615" t="s">
        <v>165</v>
      </c>
      <c r="C39" s="620">
        <v>0</v>
      </c>
      <c r="D39" s="620">
        <v>0</v>
      </c>
      <c r="E39" s="350"/>
      <c r="F39" s="350"/>
      <c r="G39" s="350"/>
      <c r="H39" s="350"/>
      <c r="I39" s="350"/>
      <c r="J39" s="357"/>
      <c r="K39" s="357"/>
      <c r="L39" s="357"/>
      <c r="M39" s="357"/>
      <c r="N39" s="357"/>
      <c r="O39" s="357"/>
      <c r="P39" s="357"/>
      <c r="Q39" s="290"/>
    </row>
    <row r="40" spans="1:17" ht="17.100000000000001" customHeight="1" thickBot="1" x14ac:dyDescent="0.3">
      <c r="A40" s="19">
        <v>37</v>
      </c>
      <c r="B40" s="615" t="s">
        <v>166</v>
      </c>
      <c r="C40" s="616">
        <v>73647033</v>
      </c>
      <c r="D40" s="616">
        <v>45413321</v>
      </c>
      <c r="E40" s="350"/>
      <c r="F40" s="350"/>
      <c r="G40" s="350"/>
      <c r="H40" s="350"/>
      <c r="I40" s="350"/>
      <c r="J40" s="357"/>
      <c r="K40" s="357"/>
      <c r="L40" s="357"/>
      <c r="M40" s="357"/>
      <c r="N40" s="357"/>
      <c r="O40" s="357"/>
      <c r="P40" s="357"/>
      <c r="Q40" s="290"/>
    </row>
    <row r="41" spans="1:17" ht="17.100000000000001" customHeight="1" thickBot="1" x14ac:dyDescent="0.3">
      <c r="A41" s="19">
        <v>38</v>
      </c>
      <c r="B41" s="615" t="s">
        <v>167</v>
      </c>
      <c r="C41" s="616">
        <v>4476947</v>
      </c>
      <c r="D41" s="616">
        <v>827944</v>
      </c>
      <c r="E41" s="350"/>
      <c r="F41" s="350"/>
      <c r="G41" s="350"/>
      <c r="H41" s="350"/>
      <c r="I41" s="350"/>
      <c r="J41" s="357"/>
      <c r="K41" s="357"/>
      <c r="L41" s="357"/>
      <c r="M41" s="357"/>
      <c r="N41" s="357"/>
      <c r="O41" s="357"/>
      <c r="P41" s="357"/>
      <c r="Q41" s="290"/>
    </row>
    <row r="42" spans="1:17" ht="17.100000000000001" customHeight="1" thickBot="1" x14ac:dyDescent="0.3">
      <c r="A42" s="19">
        <v>39</v>
      </c>
      <c r="B42" s="615" t="s">
        <v>168</v>
      </c>
      <c r="C42" s="620">
        <v>0</v>
      </c>
      <c r="D42" s="620">
        <v>0</v>
      </c>
      <c r="E42" s="350"/>
      <c r="F42" s="350"/>
      <c r="G42" s="350"/>
      <c r="H42" s="350"/>
      <c r="I42" s="350"/>
      <c r="J42" s="357"/>
      <c r="K42" s="357"/>
      <c r="L42" s="357"/>
      <c r="M42" s="357"/>
      <c r="N42" s="357"/>
      <c r="O42" s="357"/>
      <c r="P42" s="357"/>
      <c r="Q42" s="290"/>
    </row>
    <row r="43" spans="1:17" ht="17.100000000000001" customHeight="1" thickBot="1" x14ac:dyDescent="0.3">
      <c r="A43" s="19">
        <v>40</v>
      </c>
      <c r="B43" s="615" t="s">
        <v>169</v>
      </c>
      <c r="C43" s="620">
        <v>0</v>
      </c>
      <c r="D43" s="620">
        <v>0</v>
      </c>
      <c r="E43" s="350"/>
      <c r="F43" s="350"/>
      <c r="G43" s="350"/>
      <c r="H43" s="350"/>
      <c r="I43" s="350"/>
      <c r="J43" s="357"/>
      <c r="K43" s="357"/>
      <c r="L43" s="357"/>
      <c r="M43" s="357"/>
      <c r="N43" s="357"/>
      <c r="O43" s="357"/>
      <c r="P43" s="357"/>
      <c r="Q43" s="290"/>
    </row>
    <row r="44" spans="1:17" ht="17.100000000000001" customHeight="1" thickBot="1" x14ac:dyDescent="0.3">
      <c r="A44" s="19">
        <v>41</v>
      </c>
      <c r="B44" s="615" t="s">
        <v>170</v>
      </c>
      <c r="C44" s="620">
        <v>0</v>
      </c>
      <c r="D44" s="620">
        <v>0</v>
      </c>
      <c r="E44" s="350"/>
      <c r="F44" s="350"/>
      <c r="G44" s="350"/>
      <c r="H44" s="350"/>
      <c r="I44" s="350"/>
      <c r="J44" s="357"/>
      <c r="K44" s="357"/>
      <c r="L44" s="357"/>
      <c r="M44" s="357"/>
      <c r="N44" s="357"/>
      <c r="O44" s="357"/>
      <c r="P44" s="357"/>
      <c r="Q44" s="290"/>
    </row>
    <row r="45" spans="1:17" ht="17.100000000000001" customHeight="1" thickBot="1" x14ac:dyDescent="0.3">
      <c r="A45" s="19">
        <v>42</v>
      </c>
      <c r="B45" s="615" t="s">
        <v>171</v>
      </c>
      <c r="C45" s="620">
        <v>0</v>
      </c>
      <c r="D45" s="620">
        <v>0</v>
      </c>
      <c r="E45" s="350"/>
      <c r="F45" s="350"/>
      <c r="G45" s="350"/>
      <c r="H45" s="350"/>
      <c r="I45" s="350"/>
      <c r="J45" s="357"/>
      <c r="K45" s="357"/>
      <c r="L45" s="357"/>
      <c r="M45" s="357"/>
      <c r="N45" s="357"/>
      <c r="O45" s="357"/>
      <c r="P45" s="357"/>
      <c r="Q45" s="290"/>
    </row>
    <row r="46" spans="1:17" ht="17.25" customHeight="1" thickBot="1" x14ac:dyDescent="0.3">
      <c r="A46" s="20">
        <v>43</v>
      </c>
      <c r="B46" s="618" t="s">
        <v>172</v>
      </c>
      <c r="C46" s="619">
        <f>SUM(C38:C45)</f>
        <v>78123980</v>
      </c>
      <c r="D46" s="619">
        <f>SUM(D38:D45)</f>
        <v>46241265</v>
      </c>
      <c r="E46" s="350"/>
      <c r="F46" s="351"/>
      <c r="G46" s="351"/>
      <c r="H46" s="351"/>
      <c r="I46" s="351"/>
      <c r="J46" s="358"/>
      <c r="K46" s="357"/>
      <c r="L46" s="358"/>
      <c r="M46" s="358"/>
      <c r="N46" s="358"/>
      <c r="O46" s="358"/>
      <c r="P46" s="358"/>
      <c r="Q46" s="290"/>
    </row>
    <row r="47" spans="1:17" ht="17.100000000000001" customHeight="1" thickBot="1" x14ac:dyDescent="0.3">
      <c r="A47" s="19">
        <v>44</v>
      </c>
      <c r="B47" s="615" t="s">
        <v>173</v>
      </c>
      <c r="C47" s="616">
        <v>0</v>
      </c>
      <c r="D47" s="616">
        <v>0</v>
      </c>
      <c r="E47" s="350"/>
      <c r="F47" s="350"/>
      <c r="G47" s="350"/>
      <c r="H47" s="350"/>
      <c r="I47" s="350"/>
      <c r="J47" s="357"/>
      <c r="K47" s="357"/>
      <c r="L47" s="357"/>
      <c r="M47" s="357"/>
      <c r="N47" s="357"/>
      <c r="O47" s="357"/>
      <c r="P47" s="357"/>
      <c r="Q47" s="290"/>
    </row>
    <row r="48" spans="1:17" ht="17.100000000000001" customHeight="1" thickBot="1" x14ac:dyDescent="0.3">
      <c r="A48" s="19">
        <v>45</v>
      </c>
      <c r="B48" s="615" t="s">
        <v>174</v>
      </c>
      <c r="C48" s="616">
        <v>0</v>
      </c>
      <c r="D48" s="616">
        <v>0</v>
      </c>
      <c r="E48" s="350"/>
      <c r="F48" s="350"/>
      <c r="G48" s="350"/>
      <c r="H48" s="350"/>
      <c r="I48" s="350"/>
      <c r="J48" s="357"/>
      <c r="K48" s="357"/>
      <c r="L48" s="357"/>
      <c r="M48" s="357"/>
      <c r="N48" s="357"/>
      <c r="O48" s="357"/>
      <c r="P48" s="357"/>
      <c r="Q48" s="290"/>
    </row>
    <row r="49" spans="1:17" ht="17.100000000000001" customHeight="1" thickBot="1" x14ac:dyDescent="0.3">
      <c r="A49" s="19">
        <v>46</v>
      </c>
      <c r="B49" s="615" t="s">
        <v>175</v>
      </c>
      <c r="C49" s="616">
        <v>0</v>
      </c>
      <c r="D49" s="616">
        <v>27675691</v>
      </c>
      <c r="E49" s="350"/>
      <c r="F49" s="350"/>
      <c r="G49" s="350"/>
      <c r="H49" s="350"/>
      <c r="I49" s="350"/>
      <c r="J49" s="357"/>
      <c r="K49" s="357"/>
      <c r="L49" s="357"/>
      <c r="M49" s="357"/>
      <c r="N49" s="357"/>
      <c r="O49" s="357"/>
      <c r="P49" s="357"/>
      <c r="Q49" s="290"/>
    </row>
    <row r="50" spans="1:17" ht="17.100000000000001" customHeight="1" thickBot="1" x14ac:dyDescent="0.3">
      <c r="A50" s="19">
        <v>47</v>
      </c>
      <c r="B50" s="615" t="s">
        <v>176</v>
      </c>
      <c r="C50" s="616">
        <v>0</v>
      </c>
      <c r="D50" s="616">
        <v>0</v>
      </c>
      <c r="E50" s="350"/>
      <c r="F50" s="350"/>
      <c r="G50" s="350"/>
      <c r="H50" s="350"/>
      <c r="I50" s="350"/>
      <c r="J50" s="357"/>
      <c r="K50" s="357"/>
      <c r="L50" s="357"/>
      <c r="M50" s="357"/>
      <c r="N50" s="357"/>
      <c r="O50" s="357"/>
      <c r="P50" s="357"/>
      <c r="Q50" s="290"/>
    </row>
    <row r="51" spans="1:17" ht="17.100000000000001" customHeight="1" thickBot="1" x14ac:dyDescent="0.3">
      <c r="A51" s="19">
        <v>48</v>
      </c>
      <c r="B51" s="615" t="s">
        <v>177</v>
      </c>
      <c r="C51" s="616">
        <v>0</v>
      </c>
      <c r="D51" s="616">
        <v>0</v>
      </c>
      <c r="E51" s="350"/>
      <c r="F51" s="350"/>
      <c r="G51" s="350"/>
      <c r="H51" s="350"/>
      <c r="I51" s="350"/>
      <c r="J51" s="357"/>
      <c r="K51" s="357"/>
      <c r="L51" s="357"/>
      <c r="M51" s="357"/>
      <c r="N51" s="357"/>
      <c r="O51" s="357"/>
      <c r="P51" s="357"/>
      <c r="Q51" s="290"/>
    </row>
    <row r="52" spans="1:17" ht="17.100000000000001" customHeight="1" thickBot="1" x14ac:dyDescent="0.3">
      <c r="A52" s="19">
        <v>49</v>
      </c>
      <c r="B52" s="615" t="s">
        <v>178</v>
      </c>
      <c r="C52" s="616">
        <v>0</v>
      </c>
      <c r="D52" s="616">
        <v>0</v>
      </c>
      <c r="E52" s="350"/>
      <c r="F52" s="350"/>
      <c r="G52" s="350"/>
      <c r="H52" s="350"/>
      <c r="I52" s="350"/>
      <c r="J52" s="357"/>
      <c r="K52" s="357"/>
      <c r="L52" s="357"/>
      <c r="M52" s="357"/>
      <c r="N52" s="357"/>
      <c r="O52" s="357"/>
      <c r="P52" s="357"/>
      <c r="Q52" s="290"/>
    </row>
    <row r="53" spans="1:17" ht="17.100000000000001" customHeight="1" thickBot="1" x14ac:dyDescent="0.3">
      <c r="A53" s="19">
        <v>50</v>
      </c>
      <c r="B53" s="615" t="s">
        <v>179</v>
      </c>
      <c r="C53" s="616">
        <v>0</v>
      </c>
      <c r="D53" s="616">
        <v>0</v>
      </c>
      <c r="E53" s="350"/>
      <c r="F53" s="350"/>
      <c r="G53" s="350"/>
      <c r="H53" s="350"/>
      <c r="I53" s="350"/>
      <c r="J53" s="357"/>
      <c r="K53" s="357"/>
      <c r="L53" s="357"/>
      <c r="M53" s="357"/>
      <c r="N53" s="357"/>
      <c r="O53" s="357"/>
      <c r="P53" s="357"/>
      <c r="Q53" s="290"/>
    </row>
    <row r="54" spans="1:17" ht="17.25" customHeight="1" thickBot="1" x14ac:dyDescent="0.3">
      <c r="A54" s="20">
        <v>51</v>
      </c>
      <c r="B54" s="618" t="s">
        <v>180</v>
      </c>
      <c r="C54" s="619">
        <f>SUM(C47:C53)</f>
        <v>0</v>
      </c>
      <c r="D54" s="619">
        <f>SUM(D47:D53)</f>
        <v>27675691</v>
      </c>
      <c r="E54" s="350"/>
      <c r="F54" s="351"/>
      <c r="G54" s="351"/>
      <c r="H54" s="351"/>
      <c r="I54" s="351"/>
      <c r="J54" s="357"/>
      <c r="K54" s="357"/>
      <c r="L54" s="358"/>
      <c r="M54" s="358"/>
      <c r="N54" s="358"/>
      <c r="O54" s="358"/>
      <c r="P54" s="357"/>
      <c r="Q54" s="290"/>
    </row>
    <row r="55" spans="1:17" ht="17.100000000000001" customHeight="1" thickBot="1" x14ac:dyDescent="0.3">
      <c r="A55" s="19">
        <v>52</v>
      </c>
      <c r="B55" s="615" t="s">
        <v>181</v>
      </c>
      <c r="C55" s="616">
        <v>1007462662</v>
      </c>
      <c r="D55" s="616">
        <v>262301537</v>
      </c>
      <c r="E55" s="350"/>
      <c r="F55" s="350"/>
      <c r="G55" s="350"/>
      <c r="H55" s="350"/>
      <c r="I55" s="350"/>
      <c r="J55" s="357"/>
      <c r="K55" s="357"/>
      <c r="L55" s="357"/>
      <c r="M55" s="357"/>
      <c r="N55" s="357"/>
      <c r="O55" s="357"/>
      <c r="P55" s="357"/>
      <c r="Q55" s="290"/>
    </row>
    <row r="56" spans="1:17" ht="17.100000000000001" customHeight="1" thickBot="1" x14ac:dyDescent="0.3">
      <c r="A56" s="19">
        <v>53</v>
      </c>
      <c r="B56" s="615" t="s">
        <v>182</v>
      </c>
      <c r="C56" s="616">
        <v>0</v>
      </c>
      <c r="D56" s="616">
        <v>0</v>
      </c>
      <c r="E56" s="350"/>
      <c r="F56" s="350"/>
      <c r="G56" s="350"/>
      <c r="H56" s="350"/>
      <c r="I56" s="350"/>
      <c r="J56" s="357"/>
      <c r="K56" s="357"/>
      <c r="L56" s="357"/>
      <c r="M56" s="357"/>
      <c r="N56" s="357"/>
      <c r="O56" s="357"/>
      <c r="P56" s="357"/>
      <c r="Q56" s="290"/>
    </row>
    <row r="57" spans="1:17" ht="17.100000000000001" customHeight="1" thickBot="1" x14ac:dyDescent="0.3">
      <c r="A57" s="19">
        <v>54</v>
      </c>
      <c r="B57" s="615" t="s">
        <v>183</v>
      </c>
      <c r="C57" s="616">
        <v>0</v>
      </c>
      <c r="D57" s="616">
        <v>0</v>
      </c>
      <c r="E57" s="350"/>
      <c r="F57" s="350"/>
      <c r="G57" s="350"/>
      <c r="H57" s="350"/>
      <c r="I57" s="350"/>
      <c r="J57" s="357"/>
      <c r="K57" s="357"/>
      <c r="L57" s="357"/>
      <c r="M57" s="357"/>
      <c r="N57" s="357"/>
      <c r="O57" s="357"/>
      <c r="P57" s="357"/>
      <c r="Q57" s="290"/>
    </row>
    <row r="58" spans="1:17" ht="17.100000000000001" customHeight="1" thickBot="1" x14ac:dyDescent="0.3">
      <c r="A58" s="19">
        <v>55</v>
      </c>
      <c r="B58" s="615" t="s">
        <v>184</v>
      </c>
      <c r="C58" s="616">
        <v>1040000</v>
      </c>
      <c r="D58" s="616">
        <v>1000000</v>
      </c>
      <c r="E58" s="350"/>
      <c r="F58" s="350"/>
      <c r="G58" s="350"/>
      <c r="H58" s="350"/>
      <c r="I58" s="350"/>
      <c r="J58" s="357"/>
      <c r="K58" s="357"/>
      <c r="L58" s="357"/>
      <c r="M58" s="357"/>
      <c r="N58" s="357"/>
      <c r="O58" s="357"/>
      <c r="P58" s="357"/>
      <c r="Q58" s="290"/>
    </row>
    <row r="59" spans="1:17" ht="17.100000000000001" customHeight="1" thickBot="1" x14ac:dyDescent="0.3">
      <c r="A59" s="19">
        <v>56</v>
      </c>
      <c r="B59" s="622" t="s">
        <v>185</v>
      </c>
      <c r="C59" s="616">
        <v>0</v>
      </c>
      <c r="D59" s="616">
        <v>0</v>
      </c>
      <c r="E59" s="350"/>
      <c r="F59" s="350"/>
      <c r="G59" s="350"/>
      <c r="H59" s="350"/>
      <c r="I59" s="350"/>
      <c r="J59" s="357"/>
      <c r="K59" s="357"/>
      <c r="L59" s="357"/>
      <c r="M59" s="357"/>
      <c r="N59" s="357"/>
      <c r="O59" s="357"/>
      <c r="P59" s="357"/>
      <c r="Q59" s="290"/>
    </row>
    <row r="60" spans="1:17" ht="17.100000000000001" customHeight="1" thickBot="1" x14ac:dyDescent="0.3">
      <c r="A60" s="19">
        <v>57</v>
      </c>
      <c r="B60" s="622" t="s">
        <v>186</v>
      </c>
      <c r="C60" s="616">
        <v>0</v>
      </c>
      <c r="D60" s="616">
        <v>0</v>
      </c>
      <c r="E60" s="350"/>
      <c r="F60" s="350"/>
      <c r="G60" s="350"/>
      <c r="H60" s="350"/>
      <c r="I60" s="350"/>
      <c r="J60" s="357"/>
      <c r="K60" s="357"/>
      <c r="L60" s="357"/>
      <c r="M60" s="357"/>
      <c r="N60" s="357"/>
      <c r="O60" s="357"/>
      <c r="P60" s="357"/>
      <c r="Q60" s="290"/>
    </row>
    <row r="61" spans="1:17" ht="17.100000000000001" customHeight="1" thickBot="1" x14ac:dyDescent="0.3">
      <c r="A61" s="19">
        <v>58</v>
      </c>
      <c r="B61" s="622" t="s">
        <v>187</v>
      </c>
      <c r="C61" s="616">
        <v>0</v>
      </c>
      <c r="D61" s="616">
        <v>0</v>
      </c>
      <c r="E61" s="350"/>
      <c r="F61" s="350"/>
      <c r="G61" s="350"/>
      <c r="H61" s="350"/>
      <c r="I61" s="350"/>
      <c r="J61" s="357"/>
      <c r="K61" s="357"/>
      <c r="L61" s="357"/>
      <c r="M61" s="357"/>
      <c r="N61" s="357"/>
      <c r="O61" s="357"/>
      <c r="P61" s="357"/>
      <c r="Q61" s="290"/>
    </row>
    <row r="62" spans="1:17" ht="21" customHeight="1" thickBot="1" x14ac:dyDescent="0.3">
      <c r="A62" s="20">
        <v>59</v>
      </c>
      <c r="B62" s="623" t="s">
        <v>611</v>
      </c>
      <c r="C62" s="619">
        <f>SUM(C55:C61)</f>
        <v>1008502662</v>
      </c>
      <c r="D62" s="619">
        <f>SUM(D55:D61)</f>
        <v>263301537</v>
      </c>
      <c r="E62" s="350"/>
      <c r="F62" s="351"/>
      <c r="G62" s="351"/>
      <c r="H62" s="351"/>
      <c r="I62" s="351"/>
      <c r="J62" s="358"/>
      <c r="K62" s="358"/>
      <c r="L62" s="358"/>
      <c r="M62" s="358"/>
      <c r="N62" s="358"/>
      <c r="O62" s="358"/>
      <c r="P62" s="358"/>
      <c r="Q62" s="290"/>
    </row>
    <row r="63" spans="1:17" s="290" customFormat="1" ht="16.5" customHeight="1" thickBot="1" x14ac:dyDescent="0.3">
      <c r="A63" s="294">
        <v>60</v>
      </c>
      <c r="B63" s="627" t="s">
        <v>235</v>
      </c>
      <c r="C63" s="629">
        <f>SUM(C46+C54+C62)</f>
        <v>1086626642</v>
      </c>
      <c r="D63" s="629">
        <f>SUM(D46+D54+D62)</f>
        <v>337218493</v>
      </c>
      <c r="E63" s="357"/>
      <c r="F63" s="349"/>
      <c r="G63" s="349"/>
      <c r="H63" s="349"/>
      <c r="I63" s="349"/>
      <c r="J63" s="357"/>
      <c r="K63" s="357"/>
      <c r="L63" s="349"/>
      <c r="M63" s="349"/>
      <c r="N63" s="349"/>
      <c r="O63" s="349"/>
      <c r="P63" s="358"/>
    </row>
    <row r="64" spans="1:17" ht="16.5" customHeight="1" thickBot="1" x14ac:dyDescent="0.3">
      <c r="A64" s="20">
        <v>61</v>
      </c>
      <c r="B64" s="624" t="s">
        <v>712</v>
      </c>
      <c r="C64" s="616">
        <v>237457</v>
      </c>
      <c r="D64" s="616">
        <v>403229887</v>
      </c>
      <c r="E64" s="350"/>
      <c r="F64" s="350"/>
      <c r="G64" s="350"/>
      <c r="H64" s="350"/>
      <c r="I64" s="350"/>
      <c r="J64" s="357"/>
      <c r="K64" s="357"/>
      <c r="L64" s="357"/>
      <c r="M64" s="357"/>
      <c r="N64" s="357"/>
      <c r="O64" s="357"/>
      <c r="P64" s="357"/>
      <c r="Q64" s="290"/>
    </row>
    <row r="65" spans="1:17" ht="16.5" customHeight="1" thickBot="1" x14ac:dyDescent="0.3">
      <c r="A65" s="20">
        <v>62</v>
      </c>
      <c r="B65" s="624" t="s">
        <v>660</v>
      </c>
      <c r="C65" s="625">
        <v>367795</v>
      </c>
      <c r="D65" s="625">
        <v>0</v>
      </c>
      <c r="E65" s="350"/>
      <c r="F65" s="350"/>
      <c r="G65" s="350"/>
      <c r="H65" s="350"/>
      <c r="I65" s="350"/>
      <c r="J65" s="357"/>
      <c r="K65" s="357"/>
      <c r="L65" s="357"/>
      <c r="M65" s="357"/>
      <c r="N65" s="357"/>
      <c r="O65" s="357"/>
      <c r="P65" s="357"/>
      <c r="Q65" s="290"/>
    </row>
    <row r="66" spans="1:17" ht="16.5" customHeight="1" thickBot="1" x14ac:dyDescent="0.3">
      <c r="A66" s="19">
        <v>62</v>
      </c>
      <c r="B66" s="563" t="s">
        <v>602</v>
      </c>
      <c r="C66" s="616">
        <v>-57823285</v>
      </c>
      <c r="D66" s="616">
        <v>-408746003</v>
      </c>
      <c r="E66" s="350"/>
      <c r="F66" s="350"/>
      <c r="G66" s="350"/>
      <c r="H66" s="350"/>
      <c r="I66" s="350"/>
      <c r="J66" s="357"/>
      <c r="K66" s="357"/>
      <c r="L66" s="357"/>
      <c r="M66" s="357"/>
      <c r="N66" s="357"/>
      <c r="O66" s="357"/>
      <c r="P66" s="357"/>
      <c r="Q66" s="290"/>
    </row>
    <row r="67" spans="1:17" s="290" customFormat="1" ht="17.25" customHeight="1" thickBot="1" x14ac:dyDescent="0.3">
      <c r="A67" s="293">
        <v>63</v>
      </c>
      <c r="B67" s="628" t="s">
        <v>236</v>
      </c>
      <c r="C67" s="629">
        <f>SUM(C64:C66)</f>
        <v>-57218033</v>
      </c>
      <c r="D67" s="629">
        <f>SUM(D64:D66)</f>
        <v>-5516116</v>
      </c>
      <c r="E67" s="357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</row>
    <row r="68" spans="1:17" ht="17.100000000000001" customHeight="1" thickBot="1" x14ac:dyDescent="0.3">
      <c r="A68" s="19">
        <v>64</v>
      </c>
      <c r="B68" s="615" t="s">
        <v>189</v>
      </c>
      <c r="C68" s="616">
        <v>0</v>
      </c>
      <c r="D68" s="616">
        <v>0</v>
      </c>
      <c r="E68" s="350"/>
      <c r="F68" s="352"/>
      <c r="G68" s="350"/>
      <c r="H68" s="350"/>
      <c r="I68" s="350"/>
      <c r="J68" s="357"/>
      <c r="K68" s="357"/>
      <c r="L68" s="357"/>
      <c r="M68" s="357"/>
      <c r="N68" s="357"/>
      <c r="O68" s="357"/>
      <c r="P68" s="357"/>
      <c r="Q68" s="290"/>
    </row>
    <row r="69" spans="1:17" ht="17.100000000000001" customHeight="1" thickBot="1" x14ac:dyDescent="0.3">
      <c r="A69" s="20">
        <v>65</v>
      </c>
      <c r="B69" s="615" t="s">
        <v>190</v>
      </c>
      <c r="C69" s="616">
        <v>238790</v>
      </c>
      <c r="D69" s="616">
        <v>132824</v>
      </c>
      <c r="E69" s="350"/>
      <c r="F69" s="352"/>
      <c r="G69" s="350"/>
      <c r="H69" s="350"/>
      <c r="I69" s="350"/>
      <c r="J69" s="357"/>
      <c r="K69" s="357"/>
      <c r="L69" s="357"/>
      <c r="M69" s="357"/>
      <c r="N69" s="357"/>
      <c r="O69" s="357"/>
      <c r="P69" s="357"/>
      <c r="Q69" s="290"/>
    </row>
    <row r="70" spans="1:17" ht="17.100000000000001" customHeight="1" thickBot="1" x14ac:dyDescent="0.3">
      <c r="A70" s="294">
        <v>66</v>
      </c>
      <c r="B70" s="626" t="s">
        <v>191</v>
      </c>
      <c r="C70" s="642">
        <v>0</v>
      </c>
      <c r="D70" s="642">
        <v>0</v>
      </c>
      <c r="E70" s="350"/>
      <c r="F70" s="353"/>
      <c r="G70" s="350"/>
      <c r="H70" s="350"/>
      <c r="I70" s="350"/>
      <c r="J70" s="357"/>
      <c r="K70" s="357"/>
      <c r="L70" s="357"/>
      <c r="M70" s="357"/>
      <c r="N70" s="357"/>
      <c r="O70" s="357"/>
      <c r="P70" s="357"/>
      <c r="Q70" s="290"/>
    </row>
    <row r="71" spans="1:17" ht="15.75" customHeight="1" thickBot="1" x14ac:dyDescent="0.3">
      <c r="A71" s="328">
        <v>67</v>
      </c>
      <c r="B71" s="640" t="s">
        <v>237</v>
      </c>
      <c r="C71" s="646">
        <v>238790</v>
      </c>
      <c r="D71" s="644">
        <v>132824</v>
      </c>
      <c r="E71" s="350"/>
      <c r="F71" s="354"/>
      <c r="G71" s="350"/>
      <c r="H71" s="350"/>
      <c r="I71" s="350"/>
      <c r="J71" s="357"/>
      <c r="K71" s="357"/>
      <c r="L71" s="357"/>
      <c r="M71" s="357"/>
      <c r="N71" s="357"/>
      <c r="O71" s="357"/>
      <c r="P71" s="357"/>
      <c r="Q71" s="290"/>
    </row>
    <row r="72" spans="1:17" ht="17.25" customHeight="1" thickTop="1" thickBot="1" x14ac:dyDescent="0.3">
      <c r="A72" s="329">
        <v>68</v>
      </c>
      <c r="B72" s="641" t="s">
        <v>192</v>
      </c>
      <c r="C72" s="645">
        <f>SUM(C7+C13+C17+C27+C30+C37+C46+C54+C62+C67+C71)</f>
        <v>4165638714</v>
      </c>
      <c r="D72" s="643">
        <f>SUM(D7+D13+D17+D27+D30+D37+D46+D54+D62+D67+D71)</f>
        <v>5103756290</v>
      </c>
      <c r="E72" s="350"/>
      <c r="F72" s="349"/>
      <c r="G72" s="349"/>
      <c r="H72" s="349"/>
      <c r="I72" s="349"/>
      <c r="J72" s="358"/>
      <c r="K72" s="358"/>
      <c r="L72" s="349"/>
      <c r="M72" s="349"/>
      <c r="N72" s="349"/>
      <c r="O72" s="349"/>
      <c r="P72" s="358"/>
      <c r="Q72" s="290"/>
    </row>
    <row r="73" spans="1:17" ht="15.75" customHeight="1" thickTop="1" thickBot="1" x14ac:dyDescent="0.3">
      <c r="A73" s="634">
        <v>69</v>
      </c>
      <c r="B73" s="635" t="s">
        <v>193</v>
      </c>
      <c r="C73" s="636"/>
      <c r="D73" s="636"/>
      <c r="E73" s="350"/>
      <c r="F73" s="350"/>
      <c r="G73" s="350"/>
      <c r="H73" s="350"/>
      <c r="I73" s="350"/>
      <c r="J73" s="357"/>
      <c r="K73" s="357"/>
      <c r="L73" s="357"/>
      <c r="M73" s="357"/>
      <c r="N73" s="357"/>
      <c r="O73" s="357"/>
      <c r="P73" s="357"/>
      <c r="Q73" s="290"/>
    </row>
    <row r="74" spans="1:17" ht="17.100000000000001" customHeight="1" thickBot="1" x14ac:dyDescent="0.3">
      <c r="A74" s="19">
        <v>70</v>
      </c>
      <c r="B74" s="630" t="s">
        <v>194</v>
      </c>
      <c r="C74" s="631">
        <v>1964907000</v>
      </c>
      <c r="D74" s="631">
        <v>1964907000</v>
      </c>
      <c r="E74" s="350"/>
      <c r="F74" s="350"/>
      <c r="G74" s="350"/>
      <c r="H74" s="350"/>
      <c r="I74" s="350"/>
      <c r="J74" s="357"/>
      <c r="K74" s="357"/>
      <c r="L74" s="357"/>
      <c r="M74" s="357"/>
      <c r="N74" s="357"/>
      <c r="O74" s="357"/>
      <c r="P74" s="357"/>
      <c r="Q74" s="290"/>
    </row>
    <row r="75" spans="1:17" ht="17.100000000000001" customHeight="1" thickBot="1" x14ac:dyDescent="0.3">
      <c r="A75" s="19">
        <v>71</v>
      </c>
      <c r="B75" s="630" t="s">
        <v>195</v>
      </c>
      <c r="C75" s="631">
        <v>712137692</v>
      </c>
      <c r="D75" s="631">
        <v>388589439</v>
      </c>
      <c r="E75" s="350"/>
      <c r="F75" s="350"/>
      <c r="G75" s="350"/>
      <c r="H75" s="350"/>
      <c r="I75" s="350"/>
      <c r="J75" s="357"/>
      <c r="K75" s="357"/>
      <c r="L75" s="357"/>
      <c r="M75" s="357"/>
      <c r="N75" s="357"/>
      <c r="O75" s="357"/>
      <c r="P75" s="357"/>
      <c r="Q75" s="290"/>
    </row>
    <row r="76" spans="1:17" ht="17.100000000000001" customHeight="1" thickBot="1" x14ac:dyDescent="0.3">
      <c r="A76" s="19">
        <v>72</v>
      </c>
      <c r="B76" s="630" t="s">
        <v>196</v>
      </c>
      <c r="C76" s="631">
        <v>139184000</v>
      </c>
      <c r="D76" s="631">
        <v>139184000</v>
      </c>
      <c r="E76" s="350"/>
      <c r="F76" s="350"/>
      <c r="G76" s="350"/>
      <c r="H76" s="350"/>
      <c r="I76" s="350"/>
      <c r="J76" s="357"/>
      <c r="K76" s="357"/>
      <c r="L76" s="357"/>
      <c r="M76" s="357"/>
      <c r="N76" s="357"/>
      <c r="O76" s="357"/>
      <c r="P76" s="357"/>
      <c r="Q76" s="290"/>
    </row>
    <row r="77" spans="1:17" ht="17.100000000000001" customHeight="1" thickBot="1" x14ac:dyDescent="0.3">
      <c r="A77" s="19">
        <v>73</v>
      </c>
      <c r="B77" s="630" t="s">
        <v>197</v>
      </c>
      <c r="C77" s="631">
        <v>-173221060</v>
      </c>
      <c r="D77" s="631">
        <v>-110119459</v>
      </c>
      <c r="E77" s="350"/>
      <c r="F77" s="350"/>
      <c r="G77" s="350"/>
      <c r="H77" s="350"/>
      <c r="I77" s="350"/>
      <c r="J77" s="357"/>
      <c r="K77" s="357"/>
      <c r="L77" s="357"/>
      <c r="M77" s="357"/>
      <c r="N77" s="357"/>
      <c r="O77" s="357"/>
      <c r="P77" s="357"/>
      <c r="Q77" s="290"/>
    </row>
    <row r="78" spans="1:17" ht="17.100000000000001" customHeight="1" thickBot="1" x14ac:dyDescent="0.3">
      <c r="A78" s="20">
        <v>74</v>
      </c>
      <c r="B78" s="630" t="s">
        <v>198</v>
      </c>
      <c r="C78" s="631">
        <v>0</v>
      </c>
      <c r="D78" s="631">
        <v>0</v>
      </c>
      <c r="E78" s="350"/>
      <c r="F78" s="350"/>
      <c r="G78" s="350"/>
      <c r="H78" s="350"/>
      <c r="I78" s="350"/>
      <c r="J78" s="357"/>
      <c r="K78" s="357"/>
      <c r="L78" s="357"/>
      <c r="M78" s="357"/>
      <c r="N78" s="357"/>
      <c r="O78" s="357"/>
      <c r="P78" s="357"/>
      <c r="Q78" s="290"/>
    </row>
    <row r="79" spans="1:17" ht="17.100000000000001" customHeight="1" thickBot="1" x14ac:dyDescent="0.3">
      <c r="A79" s="19">
        <v>75</v>
      </c>
      <c r="B79" s="630" t="s">
        <v>199</v>
      </c>
      <c r="C79" s="631">
        <v>63101601</v>
      </c>
      <c r="D79" s="631">
        <v>15779323</v>
      </c>
      <c r="E79" s="350"/>
      <c r="F79" s="350"/>
      <c r="G79" s="350"/>
      <c r="H79" s="350"/>
      <c r="I79" s="350"/>
      <c r="J79" s="357"/>
      <c r="K79" s="357"/>
      <c r="L79" s="357"/>
      <c r="M79" s="357"/>
      <c r="N79" s="357"/>
      <c r="O79" s="357"/>
      <c r="P79" s="357"/>
      <c r="Q79" s="290"/>
    </row>
    <row r="80" spans="1:17" ht="15" customHeight="1" thickBot="1" x14ac:dyDescent="0.3">
      <c r="A80" s="19">
        <v>76</v>
      </c>
      <c r="B80" s="632" t="s">
        <v>238</v>
      </c>
      <c r="C80" s="633">
        <f>SUM(C74:C79)</f>
        <v>2706109233</v>
      </c>
      <c r="D80" s="633">
        <f>SUM(D74:D79)</f>
        <v>2398340303</v>
      </c>
      <c r="E80" s="350"/>
      <c r="F80" s="351"/>
      <c r="G80" s="351"/>
      <c r="H80" s="351"/>
      <c r="I80" s="351"/>
      <c r="J80" s="357"/>
      <c r="K80" s="357"/>
      <c r="L80" s="358"/>
      <c r="M80" s="358"/>
      <c r="N80" s="358"/>
      <c r="O80" s="358"/>
      <c r="P80" s="358"/>
      <c r="Q80" s="290"/>
    </row>
    <row r="81" spans="1:17" ht="17.100000000000001" customHeight="1" thickBot="1" x14ac:dyDescent="0.3">
      <c r="A81" s="19">
        <v>77</v>
      </c>
      <c r="B81" s="615" t="s">
        <v>200</v>
      </c>
      <c r="C81" s="616">
        <v>0</v>
      </c>
      <c r="D81" s="616">
        <v>0</v>
      </c>
      <c r="E81" s="350"/>
      <c r="F81" s="350"/>
      <c r="G81" s="350"/>
      <c r="H81" s="350"/>
      <c r="I81" s="350"/>
      <c r="J81" s="357"/>
      <c r="K81" s="357"/>
      <c r="L81" s="357"/>
      <c r="M81" s="357"/>
      <c r="N81" s="357"/>
      <c r="O81" s="357"/>
      <c r="P81" s="357"/>
      <c r="Q81" s="290"/>
    </row>
    <row r="82" spans="1:17" ht="17.100000000000001" customHeight="1" thickBot="1" x14ac:dyDescent="0.3">
      <c r="A82" s="19">
        <v>78</v>
      </c>
      <c r="B82" s="615" t="s">
        <v>201</v>
      </c>
      <c r="C82" s="616">
        <v>0</v>
      </c>
      <c r="D82" s="616">
        <v>0</v>
      </c>
      <c r="E82" s="350"/>
      <c r="F82" s="350"/>
      <c r="G82" s="350"/>
      <c r="H82" s="350"/>
      <c r="I82" s="350"/>
      <c r="J82" s="357"/>
      <c r="K82" s="357"/>
      <c r="L82" s="357"/>
      <c r="M82" s="357"/>
      <c r="N82" s="357"/>
      <c r="O82" s="357"/>
      <c r="P82" s="357"/>
      <c r="Q82" s="290"/>
    </row>
    <row r="83" spans="1:17" ht="17.100000000000001" customHeight="1" thickBot="1" x14ac:dyDescent="0.3">
      <c r="A83" s="19">
        <v>79</v>
      </c>
      <c r="B83" s="615" t="s">
        <v>202</v>
      </c>
      <c r="C83" s="616">
        <v>5519</v>
      </c>
      <c r="D83" s="616">
        <v>0</v>
      </c>
      <c r="E83" s="350"/>
      <c r="F83" s="350"/>
      <c r="G83" s="350"/>
      <c r="H83" s="350"/>
      <c r="I83" s="350"/>
      <c r="J83" s="357"/>
      <c r="K83" s="357"/>
      <c r="L83" s="357"/>
      <c r="M83" s="357"/>
      <c r="N83" s="357"/>
      <c r="O83" s="357"/>
      <c r="P83" s="357"/>
      <c r="Q83" s="290"/>
    </row>
    <row r="84" spans="1:17" ht="17.100000000000001" customHeight="1" thickBot="1" x14ac:dyDescent="0.3">
      <c r="A84" s="19">
        <v>80</v>
      </c>
      <c r="B84" s="615" t="s">
        <v>203</v>
      </c>
      <c r="C84" s="616">
        <v>8000</v>
      </c>
      <c r="D84" s="616">
        <v>0</v>
      </c>
      <c r="E84" s="350"/>
      <c r="F84" s="350"/>
      <c r="G84" s="350"/>
      <c r="H84" s="350"/>
      <c r="I84" s="350"/>
      <c r="J84" s="357"/>
      <c r="K84" s="357"/>
      <c r="L84" s="357"/>
      <c r="M84" s="357"/>
      <c r="N84" s="357"/>
      <c r="O84" s="357"/>
      <c r="P84" s="357"/>
      <c r="Q84" s="290"/>
    </row>
    <row r="85" spans="1:17" ht="17.100000000000001" customHeight="1" thickBot="1" x14ac:dyDescent="0.3">
      <c r="A85" s="19">
        <v>81</v>
      </c>
      <c r="B85" s="615" t="s">
        <v>204</v>
      </c>
      <c r="C85" s="616">
        <v>0</v>
      </c>
      <c r="D85" s="616">
        <v>0</v>
      </c>
      <c r="E85" s="350"/>
      <c r="F85" s="350"/>
      <c r="G85" s="350"/>
      <c r="H85" s="350"/>
      <c r="I85" s="350"/>
      <c r="J85" s="357"/>
      <c r="K85" s="357"/>
      <c r="L85" s="357"/>
      <c r="M85" s="357"/>
      <c r="N85" s="357"/>
      <c r="O85" s="357"/>
      <c r="P85" s="357"/>
      <c r="Q85" s="290"/>
    </row>
    <row r="86" spans="1:17" ht="17.100000000000001" customHeight="1" thickBot="1" x14ac:dyDescent="0.3">
      <c r="A86" s="19">
        <v>82</v>
      </c>
      <c r="B86" s="615" t="s">
        <v>205</v>
      </c>
      <c r="C86" s="616">
        <v>0</v>
      </c>
      <c r="D86" s="616">
        <v>0</v>
      </c>
      <c r="E86" s="350"/>
      <c r="F86" s="350"/>
      <c r="G86" s="350"/>
      <c r="H86" s="350"/>
      <c r="I86" s="350"/>
      <c r="J86" s="357"/>
      <c r="K86" s="357"/>
      <c r="L86" s="357"/>
      <c r="M86" s="357"/>
      <c r="N86" s="357"/>
      <c r="O86" s="357"/>
      <c r="P86" s="357"/>
      <c r="Q86" s="290"/>
    </row>
    <row r="87" spans="1:17" ht="17.100000000000001" customHeight="1" thickBot="1" x14ac:dyDescent="0.3">
      <c r="A87" s="19">
        <v>83</v>
      </c>
      <c r="B87" s="615" t="s">
        <v>206</v>
      </c>
      <c r="C87" s="616">
        <v>3399710</v>
      </c>
      <c r="D87" s="616">
        <v>0</v>
      </c>
      <c r="E87" s="350"/>
      <c r="F87" s="350"/>
      <c r="G87" s="350"/>
      <c r="H87" s="350"/>
      <c r="I87" s="350"/>
      <c r="J87" s="357"/>
      <c r="K87" s="357"/>
      <c r="L87" s="357"/>
      <c r="M87" s="357"/>
      <c r="N87" s="357"/>
      <c r="O87" s="357"/>
      <c r="P87" s="357"/>
      <c r="Q87" s="290"/>
    </row>
    <row r="88" spans="1:17" ht="17.100000000000001" customHeight="1" thickBot="1" x14ac:dyDescent="0.3">
      <c r="A88" s="20">
        <v>84</v>
      </c>
      <c r="B88" s="615" t="s">
        <v>207</v>
      </c>
      <c r="C88" s="616">
        <v>0</v>
      </c>
      <c r="D88" s="616">
        <v>0</v>
      </c>
      <c r="E88" s="350"/>
      <c r="F88" s="350"/>
      <c r="G88" s="350"/>
      <c r="H88" s="350"/>
      <c r="I88" s="350"/>
      <c r="J88" s="357"/>
      <c r="K88" s="357"/>
      <c r="L88" s="357"/>
      <c r="M88" s="357"/>
      <c r="N88" s="357"/>
      <c r="O88" s="357"/>
      <c r="P88" s="357"/>
      <c r="Q88" s="290"/>
    </row>
    <row r="89" spans="1:17" ht="17.100000000000001" customHeight="1" thickBot="1" x14ac:dyDescent="0.3">
      <c r="A89" s="19">
        <v>85</v>
      </c>
      <c r="B89" s="615" t="s">
        <v>208</v>
      </c>
      <c r="C89" s="616">
        <v>0</v>
      </c>
      <c r="D89" s="616">
        <v>0</v>
      </c>
      <c r="E89" s="350"/>
      <c r="F89" s="350"/>
      <c r="G89" s="350"/>
      <c r="H89" s="350"/>
      <c r="I89" s="350"/>
      <c r="J89" s="357"/>
      <c r="K89" s="357"/>
      <c r="L89" s="357"/>
      <c r="M89" s="357"/>
      <c r="N89" s="357"/>
      <c r="O89" s="357"/>
      <c r="P89" s="357"/>
      <c r="Q89" s="290"/>
    </row>
    <row r="90" spans="1:17" ht="17.25" customHeight="1" thickBot="1" x14ac:dyDescent="0.3">
      <c r="A90" s="19">
        <v>86</v>
      </c>
      <c r="B90" s="618" t="s">
        <v>209</v>
      </c>
      <c r="C90" s="619">
        <f>SUM(C81:C89)</f>
        <v>3413229</v>
      </c>
      <c r="D90" s="619">
        <f>SUM(D81:D89)</f>
        <v>0</v>
      </c>
      <c r="E90" s="350"/>
      <c r="F90" s="351"/>
      <c r="G90" s="351"/>
      <c r="H90" s="351"/>
      <c r="I90" s="351"/>
      <c r="J90" s="357"/>
      <c r="K90" s="357"/>
      <c r="L90" s="358"/>
      <c r="M90" s="358"/>
      <c r="N90" s="358"/>
      <c r="O90" s="358"/>
      <c r="P90" s="358"/>
      <c r="Q90" s="290"/>
    </row>
    <row r="91" spans="1:17" ht="17.100000000000001" customHeight="1" thickBot="1" x14ac:dyDescent="0.3">
      <c r="A91" s="19">
        <v>87</v>
      </c>
      <c r="B91" s="615" t="s">
        <v>210</v>
      </c>
      <c r="C91" s="616">
        <v>0</v>
      </c>
      <c r="D91" s="616">
        <v>0</v>
      </c>
      <c r="E91" s="350"/>
      <c r="F91" s="350"/>
      <c r="G91" s="350"/>
      <c r="H91" s="350"/>
      <c r="I91" s="350"/>
      <c r="J91" s="357"/>
      <c r="K91" s="357"/>
      <c r="L91" s="357"/>
      <c r="M91" s="357"/>
      <c r="N91" s="357"/>
      <c r="O91" s="357"/>
      <c r="P91" s="357"/>
      <c r="Q91" s="290"/>
    </row>
    <row r="92" spans="1:17" ht="17.100000000000001" customHeight="1" thickBot="1" x14ac:dyDescent="0.3">
      <c r="A92" s="19">
        <v>88</v>
      </c>
      <c r="B92" s="615" t="s">
        <v>211</v>
      </c>
      <c r="C92" s="616">
        <v>0</v>
      </c>
      <c r="D92" s="616">
        <v>0</v>
      </c>
      <c r="E92" s="350"/>
      <c r="F92" s="350"/>
      <c r="G92" s="350"/>
      <c r="H92" s="350"/>
      <c r="I92" s="350"/>
      <c r="J92" s="357"/>
      <c r="K92" s="357"/>
      <c r="L92" s="357"/>
      <c r="M92" s="357"/>
      <c r="N92" s="357"/>
      <c r="O92" s="357"/>
      <c r="P92" s="357"/>
      <c r="Q92" s="290"/>
    </row>
    <row r="93" spans="1:17" ht="17.100000000000001" customHeight="1" thickBot="1" x14ac:dyDescent="0.3">
      <c r="A93" s="19">
        <v>89</v>
      </c>
      <c r="B93" s="615" t="s">
        <v>212</v>
      </c>
      <c r="C93" s="616">
        <v>0</v>
      </c>
      <c r="D93" s="616">
        <v>0</v>
      </c>
      <c r="E93" s="350"/>
      <c r="F93" s="350"/>
      <c r="G93" s="350"/>
      <c r="H93" s="350"/>
      <c r="I93" s="350"/>
      <c r="J93" s="357"/>
      <c r="K93" s="357"/>
      <c r="L93" s="357"/>
      <c r="M93" s="357"/>
      <c r="N93" s="357"/>
      <c r="O93" s="357"/>
      <c r="P93" s="357"/>
      <c r="Q93" s="290"/>
    </row>
    <row r="94" spans="1:17" ht="17.100000000000001" customHeight="1" thickBot="1" x14ac:dyDescent="0.3">
      <c r="A94" s="19">
        <v>90</v>
      </c>
      <c r="B94" s="615" t="s">
        <v>213</v>
      </c>
      <c r="C94" s="616">
        <v>0</v>
      </c>
      <c r="D94" s="616">
        <v>0</v>
      </c>
      <c r="E94" s="350"/>
      <c r="F94" s="350"/>
      <c r="G94" s="350"/>
      <c r="H94" s="350"/>
      <c r="I94" s="350"/>
      <c r="J94" s="357"/>
      <c r="K94" s="357"/>
      <c r="L94" s="357"/>
      <c r="M94" s="357"/>
      <c r="N94" s="357"/>
      <c r="O94" s="357"/>
      <c r="P94" s="357"/>
      <c r="Q94" s="290"/>
    </row>
    <row r="95" spans="1:17" ht="17.100000000000001" customHeight="1" thickBot="1" x14ac:dyDescent="0.3">
      <c r="A95" s="19">
        <v>91</v>
      </c>
      <c r="B95" s="615" t="s">
        <v>214</v>
      </c>
      <c r="C95" s="616">
        <v>0</v>
      </c>
      <c r="D95" s="616">
        <v>0</v>
      </c>
      <c r="E95" s="350"/>
      <c r="F95" s="350"/>
      <c r="G95" s="350"/>
      <c r="H95" s="350"/>
      <c r="I95" s="350"/>
      <c r="J95" s="357"/>
      <c r="K95" s="357"/>
      <c r="L95" s="357"/>
      <c r="M95" s="357"/>
      <c r="N95" s="357"/>
      <c r="O95" s="357"/>
      <c r="P95" s="357"/>
      <c r="Q95" s="290"/>
    </row>
    <row r="96" spans="1:17" ht="17.100000000000001" customHeight="1" thickBot="1" x14ac:dyDescent="0.3">
      <c r="A96" s="19">
        <v>92</v>
      </c>
      <c r="B96" s="615" t="s">
        <v>215</v>
      </c>
      <c r="C96" s="616">
        <v>0</v>
      </c>
      <c r="D96" s="616">
        <v>0</v>
      </c>
      <c r="E96" s="350"/>
      <c r="F96" s="350"/>
      <c r="G96" s="350"/>
      <c r="H96" s="350"/>
      <c r="I96" s="350"/>
      <c r="J96" s="357"/>
      <c r="K96" s="357"/>
      <c r="L96" s="357"/>
      <c r="M96" s="357"/>
      <c r="N96" s="357"/>
      <c r="O96" s="357"/>
      <c r="P96" s="357"/>
      <c r="Q96" s="290"/>
    </row>
    <row r="97" spans="1:17" ht="17.100000000000001" customHeight="1" thickBot="1" x14ac:dyDescent="0.3">
      <c r="A97" s="19">
        <v>93</v>
      </c>
      <c r="B97" s="615" t="s">
        <v>216</v>
      </c>
      <c r="C97" s="616">
        <v>0</v>
      </c>
      <c r="D97" s="616">
        <v>0</v>
      </c>
      <c r="E97" s="350"/>
      <c r="F97" s="350"/>
      <c r="G97" s="350"/>
      <c r="H97" s="350"/>
      <c r="I97" s="350"/>
      <c r="J97" s="357"/>
      <c r="K97" s="357"/>
      <c r="L97" s="357"/>
      <c r="M97" s="357"/>
      <c r="N97" s="357"/>
      <c r="O97" s="357"/>
      <c r="P97" s="357"/>
      <c r="Q97" s="290"/>
    </row>
    <row r="98" spans="1:17" ht="17.100000000000001" customHeight="1" thickBot="1" x14ac:dyDescent="0.3">
      <c r="A98" s="20">
        <v>94</v>
      </c>
      <c r="B98" s="615" t="s">
        <v>217</v>
      </c>
      <c r="C98" s="616">
        <v>0</v>
      </c>
      <c r="D98" s="616">
        <v>0</v>
      </c>
      <c r="E98" s="350"/>
      <c r="F98" s="350"/>
      <c r="G98" s="350"/>
      <c r="H98" s="350"/>
      <c r="I98" s="350"/>
      <c r="J98" s="357"/>
      <c r="K98" s="357"/>
      <c r="L98" s="357"/>
      <c r="M98" s="357"/>
      <c r="N98" s="357"/>
      <c r="O98" s="357"/>
      <c r="P98" s="357"/>
      <c r="Q98" s="290"/>
    </row>
    <row r="99" spans="1:17" ht="17.100000000000001" customHeight="1" thickBot="1" x14ac:dyDescent="0.3">
      <c r="A99" s="19">
        <v>95</v>
      </c>
      <c r="B99" s="615" t="s">
        <v>218</v>
      </c>
      <c r="C99" s="616">
        <v>7500784</v>
      </c>
      <c r="D99" s="616">
        <v>8921989</v>
      </c>
      <c r="E99" s="350"/>
      <c r="F99" s="350"/>
      <c r="G99" s="350"/>
      <c r="H99" s="350"/>
      <c r="I99" s="350"/>
      <c r="J99" s="357"/>
      <c r="K99" s="357"/>
      <c r="L99" s="357"/>
      <c r="M99" s="357"/>
      <c r="N99" s="357"/>
      <c r="O99" s="357"/>
      <c r="P99" s="357"/>
      <c r="Q99" s="290"/>
    </row>
    <row r="100" spans="1:17" ht="21" customHeight="1" thickBot="1" x14ac:dyDescent="0.3">
      <c r="A100" s="19">
        <v>96</v>
      </c>
      <c r="B100" s="618" t="s">
        <v>219</v>
      </c>
      <c r="C100" s="619">
        <f>SUM(C91:C99)</f>
        <v>7500784</v>
      </c>
      <c r="D100" s="619">
        <f>SUM(D91:D99)</f>
        <v>8921989</v>
      </c>
      <c r="E100" s="350"/>
      <c r="F100" s="351"/>
      <c r="G100" s="351"/>
      <c r="H100" s="351"/>
      <c r="I100" s="351"/>
      <c r="J100" s="357"/>
      <c r="K100" s="357"/>
      <c r="L100" s="358"/>
      <c r="M100" s="358"/>
      <c r="N100" s="358"/>
      <c r="O100" s="358"/>
      <c r="P100" s="358"/>
      <c r="Q100" s="290"/>
    </row>
    <row r="101" spans="1:17" ht="17.100000000000001" customHeight="1" thickBot="1" x14ac:dyDescent="0.3">
      <c r="A101" s="19">
        <v>97</v>
      </c>
      <c r="B101" s="615" t="s">
        <v>220</v>
      </c>
      <c r="C101" s="616">
        <v>0</v>
      </c>
      <c r="D101" s="616">
        <v>0</v>
      </c>
      <c r="E101" s="350"/>
      <c r="F101" s="350"/>
      <c r="G101" s="350"/>
      <c r="H101" s="350"/>
      <c r="I101" s="350"/>
      <c r="J101" s="357"/>
      <c r="K101" s="357"/>
      <c r="L101" s="357"/>
      <c r="M101" s="357"/>
      <c r="N101" s="357"/>
      <c r="O101" s="357"/>
      <c r="P101" s="357"/>
      <c r="Q101" s="290"/>
    </row>
    <row r="102" spans="1:17" ht="17.100000000000001" customHeight="1" thickBot="1" x14ac:dyDescent="0.3">
      <c r="A102" s="19">
        <v>98</v>
      </c>
      <c r="B102" s="615" t="s">
        <v>221</v>
      </c>
      <c r="C102" s="616">
        <v>0</v>
      </c>
      <c r="D102" s="616">
        <v>6500</v>
      </c>
      <c r="E102" s="350"/>
      <c r="F102" s="350"/>
      <c r="G102" s="350"/>
      <c r="H102" s="350"/>
      <c r="I102" s="350"/>
      <c r="J102" s="357"/>
      <c r="K102" s="357"/>
      <c r="L102" s="357"/>
      <c r="M102" s="357"/>
      <c r="N102" s="357"/>
      <c r="O102" s="357"/>
      <c r="P102" s="357"/>
      <c r="Q102" s="290"/>
    </row>
    <row r="103" spans="1:17" ht="17.100000000000001" customHeight="1" thickBot="1" x14ac:dyDescent="0.3">
      <c r="A103" s="19">
        <v>99</v>
      </c>
      <c r="B103" s="615" t="s">
        <v>222</v>
      </c>
      <c r="C103" s="616">
        <v>568690</v>
      </c>
      <c r="D103" s="616">
        <v>292269</v>
      </c>
      <c r="E103" s="350"/>
      <c r="F103" s="350"/>
      <c r="G103" s="350"/>
      <c r="H103" s="350"/>
      <c r="I103" s="350"/>
      <c r="J103" s="357"/>
      <c r="K103" s="357"/>
      <c r="L103" s="357"/>
      <c r="M103" s="357"/>
      <c r="N103" s="357"/>
      <c r="O103" s="357"/>
      <c r="P103" s="357"/>
      <c r="Q103" s="290"/>
    </row>
    <row r="104" spans="1:17" ht="17.100000000000001" customHeight="1" thickBot="1" x14ac:dyDescent="0.3">
      <c r="A104" s="19">
        <v>100</v>
      </c>
      <c r="B104" s="615" t="s">
        <v>223</v>
      </c>
      <c r="C104" s="616">
        <v>0</v>
      </c>
      <c r="D104" s="616">
        <v>0</v>
      </c>
      <c r="E104" s="350"/>
      <c r="F104" s="350"/>
      <c r="G104" s="350"/>
      <c r="H104" s="350"/>
      <c r="I104" s="350"/>
      <c r="J104" s="357"/>
      <c r="K104" s="357"/>
      <c r="L104" s="357"/>
      <c r="M104" s="357"/>
      <c r="N104" s="357"/>
      <c r="O104" s="357"/>
      <c r="P104" s="357"/>
      <c r="Q104" s="290"/>
    </row>
    <row r="105" spans="1:17" ht="17.100000000000001" customHeight="1" thickBot="1" x14ac:dyDescent="0.3">
      <c r="A105" s="19">
        <v>101</v>
      </c>
      <c r="B105" s="615" t="s">
        <v>224</v>
      </c>
      <c r="C105" s="616">
        <v>0</v>
      </c>
      <c r="D105" s="616">
        <v>0</v>
      </c>
      <c r="E105" s="350"/>
      <c r="F105" s="350"/>
      <c r="G105" s="350"/>
      <c r="H105" s="350"/>
      <c r="I105" s="350"/>
      <c r="J105" s="357"/>
      <c r="K105" s="357"/>
      <c r="L105" s="357"/>
      <c r="M105" s="357"/>
      <c r="N105" s="357"/>
      <c r="O105" s="357"/>
      <c r="P105" s="357"/>
      <c r="Q105" s="290"/>
    </row>
    <row r="106" spans="1:17" ht="17.100000000000001" customHeight="1" thickBot="1" x14ac:dyDescent="0.3">
      <c r="A106" s="20">
        <v>102</v>
      </c>
      <c r="B106" s="615" t="s">
        <v>225</v>
      </c>
      <c r="C106" s="616">
        <v>0</v>
      </c>
      <c r="D106" s="616">
        <v>0</v>
      </c>
      <c r="E106" s="350"/>
      <c r="F106" s="350"/>
      <c r="G106" s="350"/>
      <c r="H106" s="350"/>
      <c r="I106" s="350"/>
      <c r="J106" s="357"/>
      <c r="K106" s="357"/>
      <c r="L106" s="357"/>
      <c r="M106" s="357"/>
      <c r="N106" s="357"/>
      <c r="O106" s="357"/>
      <c r="P106" s="357"/>
      <c r="Q106" s="290"/>
    </row>
    <row r="107" spans="1:17" ht="17.100000000000001" customHeight="1" thickBot="1" x14ac:dyDescent="0.3">
      <c r="A107" s="20">
        <v>103</v>
      </c>
      <c r="B107" s="615" t="s">
        <v>226</v>
      </c>
      <c r="C107" s="616">
        <v>0</v>
      </c>
      <c r="D107" s="616">
        <v>0</v>
      </c>
      <c r="E107" s="350"/>
      <c r="F107" s="350"/>
      <c r="G107" s="350"/>
      <c r="H107" s="350"/>
      <c r="I107" s="350"/>
      <c r="J107" s="357"/>
      <c r="K107" s="357"/>
      <c r="L107" s="357"/>
      <c r="M107" s="357"/>
      <c r="N107" s="357"/>
      <c r="O107" s="357"/>
      <c r="P107" s="357"/>
      <c r="Q107" s="290"/>
    </row>
    <row r="108" spans="1:17" ht="18" customHeight="1" thickBot="1" x14ac:dyDescent="0.3">
      <c r="A108" s="20">
        <v>104</v>
      </c>
      <c r="B108" s="618" t="s">
        <v>227</v>
      </c>
      <c r="C108" s="619">
        <v>568690</v>
      </c>
      <c r="D108" s="619">
        <f>SUM(D102:D107)</f>
        <v>298769</v>
      </c>
      <c r="E108" s="350"/>
      <c r="F108" s="351"/>
      <c r="G108" s="351"/>
      <c r="H108" s="351"/>
      <c r="I108" s="351"/>
      <c r="J108" s="357"/>
      <c r="K108" s="357"/>
      <c r="L108" s="358"/>
      <c r="M108" s="358"/>
      <c r="N108" s="358"/>
      <c r="O108" s="358"/>
      <c r="P108" s="357"/>
      <c r="Q108" s="290"/>
    </row>
    <row r="109" spans="1:17" ht="17.25" customHeight="1" thickBot="1" x14ac:dyDescent="0.3">
      <c r="A109" s="20">
        <v>105</v>
      </c>
      <c r="B109" s="618" t="s">
        <v>239</v>
      </c>
      <c r="C109" s="619">
        <f>SUM(C90+C100+C108)</f>
        <v>11482703</v>
      </c>
      <c r="D109" s="619">
        <f>SUM(D90+D100+D108)</f>
        <v>9220758</v>
      </c>
      <c r="E109" s="350"/>
      <c r="F109" s="351"/>
      <c r="G109" s="351"/>
      <c r="H109" s="351"/>
      <c r="I109" s="351"/>
      <c r="J109" s="357"/>
      <c r="K109" s="357"/>
      <c r="L109" s="358"/>
      <c r="M109" s="358"/>
      <c r="N109" s="358"/>
      <c r="O109" s="358"/>
      <c r="P109" s="357"/>
      <c r="Q109" s="290"/>
    </row>
    <row r="110" spans="1:17" ht="18.75" customHeight="1" thickBot="1" x14ac:dyDescent="0.3">
      <c r="A110" s="19">
        <v>106</v>
      </c>
      <c r="B110" s="618" t="s">
        <v>240</v>
      </c>
      <c r="C110" s="619">
        <v>0</v>
      </c>
      <c r="D110" s="619">
        <v>0</v>
      </c>
      <c r="E110" s="350"/>
      <c r="F110" s="350"/>
      <c r="G110" s="350"/>
      <c r="H110" s="350"/>
      <c r="I110" s="350"/>
      <c r="J110" s="357"/>
      <c r="K110" s="357"/>
      <c r="L110" s="357"/>
      <c r="M110" s="357"/>
      <c r="N110" s="357"/>
      <c r="O110" s="357"/>
      <c r="P110" s="357"/>
      <c r="Q110" s="290"/>
    </row>
    <row r="111" spans="1:17" ht="17.100000000000001" customHeight="1" thickBot="1" x14ac:dyDescent="0.3">
      <c r="A111" s="19">
        <v>108</v>
      </c>
      <c r="B111" s="615" t="s">
        <v>613</v>
      </c>
      <c r="C111" s="616">
        <v>0</v>
      </c>
      <c r="D111" s="616">
        <v>0</v>
      </c>
      <c r="E111" s="350"/>
      <c r="F111" s="350"/>
      <c r="G111" s="350"/>
      <c r="H111" s="350"/>
      <c r="I111" s="350"/>
      <c r="J111" s="357"/>
      <c r="K111" s="357"/>
      <c r="L111" s="357"/>
      <c r="M111" s="357"/>
      <c r="N111" s="357"/>
      <c r="O111" s="357"/>
      <c r="P111" s="357"/>
      <c r="Q111" s="290"/>
    </row>
    <row r="112" spans="1:17" ht="17.100000000000001" customHeight="1" thickBot="1" x14ac:dyDescent="0.3">
      <c r="A112" s="20">
        <v>109</v>
      </c>
      <c r="B112" s="615" t="s">
        <v>614</v>
      </c>
      <c r="C112" s="616">
        <v>17022123</v>
      </c>
      <c r="D112" s="616">
        <v>19544953</v>
      </c>
      <c r="E112" s="350"/>
      <c r="F112" s="350"/>
      <c r="G112" s="350"/>
      <c r="H112" s="350"/>
      <c r="I112" s="350"/>
      <c r="J112" s="357"/>
      <c r="K112" s="357"/>
      <c r="L112" s="357"/>
      <c r="M112" s="357"/>
      <c r="N112" s="357"/>
      <c r="O112" s="357"/>
      <c r="P112" s="357"/>
      <c r="Q112" s="290"/>
    </row>
    <row r="113" spans="1:17" ht="17.100000000000001" customHeight="1" thickBot="1" x14ac:dyDescent="0.3">
      <c r="A113" s="294">
        <v>110</v>
      </c>
      <c r="B113" s="626" t="s">
        <v>615</v>
      </c>
      <c r="C113" s="625">
        <v>1431024655</v>
      </c>
      <c r="D113" s="625">
        <v>2676500276</v>
      </c>
      <c r="E113" s="350"/>
      <c r="F113" s="350"/>
      <c r="G113" s="350"/>
      <c r="H113" s="350"/>
      <c r="I113" s="350"/>
      <c r="J113" s="357"/>
      <c r="K113" s="357"/>
      <c r="L113" s="357"/>
      <c r="M113" s="357"/>
      <c r="N113" s="357"/>
      <c r="O113" s="357"/>
      <c r="P113" s="357"/>
      <c r="Q113" s="290"/>
    </row>
    <row r="114" spans="1:17" ht="17.25" customHeight="1" thickBot="1" x14ac:dyDescent="0.3">
      <c r="A114" s="294">
        <v>111</v>
      </c>
      <c r="B114" s="628" t="s">
        <v>612</v>
      </c>
      <c r="C114" s="629">
        <f>SUM(C111:C113)</f>
        <v>1448046778</v>
      </c>
      <c r="D114" s="629">
        <f>SUM(D111:D113)</f>
        <v>2696045229</v>
      </c>
      <c r="E114" s="350"/>
      <c r="F114" s="351"/>
      <c r="G114" s="351"/>
      <c r="H114" s="351"/>
      <c r="I114" s="351"/>
      <c r="J114" s="358"/>
      <c r="K114" s="357"/>
      <c r="L114" s="358"/>
      <c r="M114" s="358"/>
      <c r="N114" s="358"/>
      <c r="O114" s="358"/>
      <c r="P114" s="358"/>
      <c r="Q114" s="290"/>
    </row>
    <row r="115" spans="1:17" ht="17.25" customHeight="1" thickBot="1" x14ac:dyDescent="0.3">
      <c r="A115" s="294">
        <v>112</v>
      </c>
      <c r="B115" s="628" t="s">
        <v>231</v>
      </c>
      <c r="C115" s="629">
        <f>SUM(C80+C109+C114)</f>
        <v>4165638714</v>
      </c>
      <c r="D115" s="629">
        <f>SUM(D80+D109+D114)</f>
        <v>5103606290</v>
      </c>
      <c r="E115" s="350"/>
      <c r="F115" s="349"/>
      <c r="G115" s="349"/>
      <c r="H115" s="349"/>
      <c r="I115" s="349"/>
      <c r="J115" s="349"/>
      <c r="K115" s="357"/>
      <c r="L115" s="349"/>
      <c r="M115" s="349"/>
      <c r="N115" s="349"/>
      <c r="O115" s="349"/>
      <c r="P115" s="349"/>
      <c r="Q115" s="290"/>
    </row>
    <row r="116" spans="1:17" ht="15.75" customHeight="1" x14ac:dyDescent="0.25">
      <c r="A116" s="23"/>
      <c r="B116" s="24"/>
      <c r="C116" s="25"/>
      <c r="D116" s="25"/>
      <c r="E116" s="289"/>
      <c r="F116" s="289"/>
      <c r="G116" s="289"/>
      <c r="H116" s="355"/>
      <c r="I116" s="355"/>
      <c r="J116" s="359"/>
      <c r="K116" s="359"/>
      <c r="L116" s="359"/>
      <c r="M116" s="359"/>
      <c r="N116" s="359"/>
      <c r="O116" s="359"/>
      <c r="P116" s="359"/>
      <c r="Q116" s="290"/>
    </row>
    <row r="117" spans="1:17" ht="15" customHeight="1" x14ac:dyDescent="0.25">
      <c r="A117" s="1027" t="s">
        <v>267</v>
      </c>
      <c r="B117" s="1028"/>
      <c r="C117" s="1028"/>
      <c r="D117" s="1028"/>
      <c r="E117" s="289"/>
      <c r="F117" s="289"/>
      <c r="G117" s="289"/>
      <c r="H117" s="355"/>
      <c r="I117" s="355"/>
      <c r="J117" s="359"/>
      <c r="K117" s="359"/>
      <c r="L117" s="359"/>
      <c r="M117" s="359"/>
      <c r="N117" s="359"/>
      <c r="O117" s="359"/>
      <c r="P117" s="359"/>
      <c r="Q117" s="290"/>
    </row>
    <row r="118" spans="1:17" ht="16.5" customHeight="1" x14ac:dyDescent="0.25">
      <c r="A118" s="1013" t="s">
        <v>268</v>
      </c>
      <c r="B118" s="1014"/>
      <c r="C118" s="1014"/>
      <c r="D118" s="1014"/>
      <c r="E118" s="289"/>
      <c r="F118" s="289"/>
      <c r="G118" s="1008"/>
      <c r="H118" s="1008"/>
      <c r="I118" s="355"/>
      <c r="J118" s="359"/>
      <c r="K118" s="359"/>
      <c r="L118" s="359"/>
      <c r="M118" s="359"/>
      <c r="N118" s="359"/>
      <c r="O118" s="359"/>
      <c r="P118" s="359"/>
      <c r="Q118" s="290"/>
    </row>
    <row r="119" spans="1:17" ht="15.75" thickBot="1" x14ac:dyDescent="0.3">
      <c r="A119" s="297"/>
      <c r="B119" s="297"/>
      <c r="C119" s="1012" t="s">
        <v>610</v>
      </c>
      <c r="D119" s="1012"/>
      <c r="E119" s="289"/>
      <c r="F119" s="289"/>
      <c r="G119" s="289"/>
      <c r="H119" s="330"/>
      <c r="I119" s="330"/>
      <c r="J119" s="330"/>
      <c r="K119" s="359"/>
      <c r="L119" s="359"/>
      <c r="M119" s="359"/>
      <c r="N119" s="359"/>
      <c r="O119" s="359"/>
      <c r="P119" s="359"/>
      <c r="Q119" s="290"/>
    </row>
    <row r="120" spans="1:17" x14ac:dyDescent="0.25">
      <c r="A120" s="1023" t="s">
        <v>193</v>
      </c>
      <c r="B120" s="1024"/>
      <c r="C120" s="1025" t="s">
        <v>257</v>
      </c>
      <c r="D120" s="1026"/>
      <c r="E120" s="289"/>
      <c r="F120" s="356"/>
      <c r="G120" s="356"/>
      <c r="H120" s="356"/>
      <c r="I120" s="356"/>
      <c r="J120" s="360"/>
      <c r="K120" s="361"/>
      <c r="L120" s="359"/>
      <c r="M120" s="359"/>
      <c r="N120" s="359"/>
      <c r="O120" s="359"/>
      <c r="P120" s="359"/>
      <c r="Q120" s="290"/>
    </row>
    <row r="121" spans="1:17" x14ac:dyDescent="0.25">
      <c r="A121" s="298" t="s">
        <v>2</v>
      </c>
      <c r="B121" s="649" t="s">
        <v>258</v>
      </c>
      <c r="C121" s="1009">
        <f>D74</f>
        <v>1964907000</v>
      </c>
      <c r="D121" s="1010"/>
      <c r="E121" s="289"/>
      <c r="F121" s="356"/>
      <c r="G121" s="356"/>
      <c r="H121" s="356"/>
      <c r="I121" s="356"/>
      <c r="J121" s="361"/>
      <c r="K121" s="361"/>
      <c r="L121" s="359"/>
      <c r="M121" s="359"/>
      <c r="N121" s="359"/>
      <c r="O121" s="359"/>
      <c r="P121" s="359"/>
      <c r="Q121" s="290"/>
    </row>
    <row r="122" spans="1:17" x14ac:dyDescent="0.25">
      <c r="A122" s="298" t="s">
        <v>25</v>
      </c>
      <c r="B122" s="649" t="s">
        <v>259</v>
      </c>
      <c r="C122" s="1009">
        <f t="shared" ref="C122:C126" si="0">D75</f>
        <v>388589439</v>
      </c>
      <c r="D122" s="1010"/>
      <c r="E122" s="289"/>
      <c r="F122" s="356"/>
      <c r="G122" s="356"/>
      <c r="H122" s="356"/>
      <c r="I122" s="356"/>
      <c r="J122" s="361"/>
      <c r="K122" s="361"/>
      <c r="L122" s="359"/>
      <c r="M122" s="359"/>
      <c r="N122" s="359"/>
      <c r="O122" s="359"/>
      <c r="P122" s="359"/>
      <c r="Q122" s="290"/>
    </row>
    <row r="123" spans="1:17" x14ac:dyDescent="0.25">
      <c r="A123" s="298" t="s">
        <v>12</v>
      </c>
      <c r="B123" s="649" t="s">
        <v>260</v>
      </c>
      <c r="C123" s="1009">
        <f t="shared" si="0"/>
        <v>139184000</v>
      </c>
      <c r="D123" s="1010"/>
      <c r="E123" s="289"/>
      <c r="F123" s="356"/>
      <c r="G123" s="356"/>
      <c r="H123" s="356"/>
      <c r="I123" s="356"/>
      <c r="J123" s="361"/>
      <c r="K123" s="361"/>
      <c r="L123" s="359"/>
      <c r="M123" s="359"/>
      <c r="N123" s="359"/>
      <c r="O123" s="359"/>
      <c r="P123" s="359"/>
      <c r="Q123" s="290"/>
    </row>
    <row r="124" spans="1:17" x14ac:dyDescent="0.25">
      <c r="A124" s="298" t="s">
        <v>11</v>
      </c>
      <c r="B124" s="649" t="s">
        <v>261</v>
      </c>
      <c r="C124" s="1009">
        <f t="shared" si="0"/>
        <v>-110119459</v>
      </c>
      <c r="D124" s="1010"/>
      <c r="E124" s="289"/>
      <c r="F124" s="355"/>
      <c r="G124" s="355"/>
      <c r="H124" s="355"/>
      <c r="I124" s="355"/>
      <c r="J124" s="359"/>
      <c r="K124" s="359"/>
      <c r="L124" s="359"/>
      <c r="M124" s="359"/>
      <c r="N124" s="359"/>
      <c r="O124" s="359"/>
      <c r="P124" s="359"/>
      <c r="Q124" s="290"/>
    </row>
    <row r="125" spans="1:17" x14ac:dyDescent="0.25">
      <c r="A125" s="298" t="s">
        <v>8</v>
      </c>
      <c r="B125" s="649" t="s">
        <v>262</v>
      </c>
      <c r="C125" s="1009">
        <f t="shared" si="0"/>
        <v>0</v>
      </c>
      <c r="D125" s="1010"/>
      <c r="E125" s="289"/>
      <c r="F125" s="355"/>
      <c r="G125" s="355"/>
      <c r="H125" s="355"/>
      <c r="I125" s="355"/>
      <c r="J125" s="359"/>
      <c r="K125" s="359"/>
      <c r="L125" s="359"/>
      <c r="M125" s="359"/>
      <c r="N125" s="359"/>
      <c r="O125" s="359"/>
      <c r="P125" s="359"/>
      <c r="Q125" s="290"/>
    </row>
    <row r="126" spans="1:17" x14ac:dyDescent="0.25">
      <c r="A126" s="298" t="s">
        <v>6</v>
      </c>
      <c r="B126" s="649" t="s">
        <v>263</v>
      </c>
      <c r="C126" s="1009">
        <f t="shared" si="0"/>
        <v>15779323</v>
      </c>
      <c r="D126" s="1010"/>
      <c r="E126" s="289"/>
      <c r="F126" s="355"/>
      <c r="G126" s="355"/>
      <c r="H126" s="355"/>
      <c r="I126" s="355"/>
      <c r="J126" s="359"/>
      <c r="K126" s="359"/>
      <c r="L126" s="359"/>
      <c r="M126" s="359"/>
      <c r="N126" s="359"/>
      <c r="O126" s="359"/>
      <c r="P126" s="359"/>
      <c r="Q126" s="290"/>
    </row>
    <row r="127" spans="1:17" x14ac:dyDescent="0.25">
      <c r="A127" s="299" t="s">
        <v>3</v>
      </c>
      <c r="B127" s="650" t="s">
        <v>238</v>
      </c>
      <c r="C127" s="1011">
        <f>SUM(C121:C126)</f>
        <v>2398340303</v>
      </c>
      <c r="D127" s="1010"/>
      <c r="E127" s="289"/>
      <c r="F127" s="1006"/>
      <c r="G127" s="1007"/>
      <c r="H127" s="355"/>
      <c r="I127" s="355"/>
      <c r="J127" s="359"/>
      <c r="K127" s="359"/>
      <c r="L127" s="359"/>
      <c r="M127" s="359"/>
      <c r="N127" s="359"/>
      <c r="O127" s="359"/>
      <c r="P127" s="359"/>
      <c r="Q127" s="290"/>
    </row>
    <row r="128" spans="1:17" x14ac:dyDescent="0.25">
      <c r="A128" s="298" t="s">
        <v>46</v>
      </c>
      <c r="B128" s="649" t="s">
        <v>264</v>
      </c>
      <c r="C128" s="1009">
        <v>0</v>
      </c>
      <c r="D128" s="1010"/>
      <c r="E128" s="289"/>
      <c r="F128" s="355"/>
      <c r="G128" s="356"/>
      <c r="H128" s="355"/>
      <c r="I128" s="355"/>
      <c r="J128" s="359"/>
      <c r="K128" s="359"/>
      <c r="L128" s="359"/>
      <c r="M128" s="359"/>
      <c r="N128" s="359"/>
      <c r="O128" s="359"/>
      <c r="P128" s="359"/>
      <c r="Q128" s="290"/>
    </row>
    <row r="129" spans="1:17" x14ac:dyDescent="0.25">
      <c r="A129" s="298" t="s">
        <v>92</v>
      </c>
      <c r="B129" s="649" t="s">
        <v>265</v>
      </c>
      <c r="C129" s="1009">
        <f>D100</f>
        <v>8921989</v>
      </c>
      <c r="D129" s="1010"/>
      <c r="E129" s="289"/>
      <c r="F129" s="355"/>
      <c r="G129" s="356"/>
      <c r="H129" s="355"/>
      <c r="I129" s="355"/>
      <c r="J129" s="359"/>
      <c r="K129" s="359"/>
      <c r="L129" s="359"/>
      <c r="M129" s="359"/>
      <c r="N129" s="359"/>
      <c r="O129" s="359"/>
      <c r="P129" s="359"/>
      <c r="Q129" s="290"/>
    </row>
    <row r="130" spans="1:17" x14ac:dyDescent="0.25">
      <c r="A130" s="298" t="s">
        <v>45</v>
      </c>
      <c r="B130" s="649" t="s">
        <v>266</v>
      </c>
      <c r="C130" s="1009">
        <f>D108</f>
        <v>298769</v>
      </c>
      <c r="D130" s="1010"/>
      <c r="E130" s="289"/>
      <c r="F130" s="355"/>
      <c r="G130" s="355"/>
      <c r="H130" s="355"/>
      <c r="I130" s="355"/>
      <c r="J130" s="359"/>
      <c r="K130" s="359"/>
      <c r="L130" s="359"/>
      <c r="M130" s="359"/>
      <c r="N130" s="359"/>
      <c r="O130" s="359"/>
      <c r="P130" s="359"/>
      <c r="Q130" s="290"/>
    </row>
    <row r="131" spans="1:17" x14ac:dyDescent="0.25">
      <c r="A131" s="299" t="s">
        <v>44</v>
      </c>
      <c r="B131" s="650" t="s">
        <v>239</v>
      </c>
      <c r="C131" s="1011">
        <f>SUM(C129:C130)</f>
        <v>9220758</v>
      </c>
      <c r="D131" s="1015"/>
      <c r="E131" s="289"/>
      <c r="F131" s="355"/>
      <c r="G131" s="355"/>
      <c r="H131" s="355"/>
      <c r="I131" s="355"/>
      <c r="J131" s="359"/>
      <c r="K131" s="359"/>
      <c r="L131" s="359"/>
      <c r="M131" s="359"/>
      <c r="N131" s="359"/>
      <c r="O131" s="359"/>
      <c r="P131" s="359"/>
      <c r="Q131" s="290"/>
    </row>
    <row r="132" spans="1:17" x14ac:dyDescent="0.25">
      <c r="A132" s="299" t="s">
        <v>41</v>
      </c>
      <c r="B132" s="650" t="s">
        <v>713</v>
      </c>
      <c r="C132" s="1011">
        <f>D110</f>
        <v>0</v>
      </c>
      <c r="D132" s="1015"/>
      <c r="E132" s="289"/>
      <c r="F132" s="355"/>
      <c r="G132" s="355"/>
      <c r="H132" s="355"/>
      <c r="I132" s="355"/>
      <c r="J132" s="359"/>
      <c r="K132" s="359"/>
      <c r="L132" s="359"/>
      <c r="M132" s="359"/>
      <c r="N132" s="359"/>
      <c r="O132" s="359"/>
      <c r="P132" s="359"/>
      <c r="Q132" s="290"/>
    </row>
    <row r="133" spans="1:17" x14ac:dyDescent="0.25">
      <c r="A133" s="299" t="s">
        <v>40</v>
      </c>
      <c r="B133" s="647" t="s">
        <v>612</v>
      </c>
      <c r="C133" s="1011">
        <f>D114</f>
        <v>2696045229</v>
      </c>
      <c r="D133" s="1015"/>
      <c r="E133" s="289"/>
      <c r="F133" s="355"/>
      <c r="G133" s="355"/>
      <c r="H133" s="355"/>
      <c r="I133" s="355"/>
      <c r="J133" s="359"/>
      <c r="K133" s="359"/>
      <c r="L133" s="359"/>
      <c r="M133" s="359"/>
      <c r="N133" s="359"/>
      <c r="O133" s="359"/>
      <c r="P133" s="359"/>
      <c r="Q133" s="290"/>
    </row>
    <row r="134" spans="1:17" ht="15.75" thickBot="1" x14ac:dyDescent="0.3">
      <c r="A134" s="300" t="s">
        <v>93</v>
      </c>
      <c r="B134" s="387"/>
      <c r="C134" s="1016"/>
      <c r="D134" s="1017"/>
      <c r="E134" s="289"/>
      <c r="F134" s="355"/>
      <c r="G134" s="355"/>
      <c r="H134" s="355"/>
      <c r="I134" s="355"/>
      <c r="J134" s="359"/>
      <c r="K134" s="359"/>
      <c r="L134" s="359"/>
      <c r="M134" s="359"/>
      <c r="N134" s="359"/>
      <c r="O134" s="359"/>
      <c r="P134" s="359"/>
      <c r="Q134" s="290"/>
    </row>
    <row r="135" spans="1:17" ht="15.75" thickBot="1" x14ac:dyDescent="0.3">
      <c r="A135" s="301" t="s">
        <v>94</v>
      </c>
      <c r="B135" s="648" t="s">
        <v>231</v>
      </c>
      <c r="C135" s="1018">
        <f>SUM(C127+C131+C133)</f>
        <v>5103606290</v>
      </c>
      <c r="D135" s="1019"/>
      <c r="E135" s="289"/>
      <c r="F135" s="356"/>
      <c r="G135" s="356"/>
      <c r="H135" s="355"/>
      <c r="I135" s="355"/>
      <c r="J135" s="359"/>
      <c r="K135" s="359"/>
      <c r="L135" s="359"/>
      <c r="M135" s="359"/>
      <c r="N135" s="359"/>
      <c r="O135" s="359"/>
      <c r="P135" s="359"/>
      <c r="Q135" s="290"/>
    </row>
    <row r="136" spans="1:17" x14ac:dyDescent="0.25">
      <c r="A136" s="3"/>
      <c r="B136" s="3"/>
      <c r="C136" s="3"/>
      <c r="D136" s="3"/>
      <c r="E136" s="289"/>
      <c r="F136" s="355"/>
      <c r="G136" s="355"/>
      <c r="H136" s="355"/>
      <c r="I136" s="355"/>
      <c r="J136" s="359"/>
      <c r="K136" s="359"/>
      <c r="L136" s="359"/>
      <c r="M136" s="359"/>
      <c r="N136" s="359"/>
      <c r="O136" s="359"/>
      <c r="P136" s="359"/>
      <c r="Q136" s="290"/>
    </row>
    <row r="137" spans="1:17" x14ac:dyDescent="0.25">
      <c r="A137" s="1013" t="s">
        <v>267</v>
      </c>
      <c r="B137" s="1029"/>
      <c r="C137" s="1029"/>
      <c r="D137" s="1029"/>
      <c r="E137" s="289"/>
      <c r="F137" s="355"/>
      <c r="G137" s="355"/>
      <c r="H137" s="355"/>
      <c r="I137" s="355"/>
      <c r="J137" s="359"/>
      <c r="K137" s="359"/>
      <c r="L137" s="359"/>
      <c r="M137" s="359"/>
      <c r="N137" s="359"/>
      <c r="O137" s="359"/>
      <c r="P137" s="359"/>
      <c r="Q137" s="290"/>
    </row>
    <row r="138" spans="1:17" x14ac:dyDescent="0.25">
      <c r="A138" s="1013" t="s">
        <v>269</v>
      </c>
      <c r="B138" s="1014"/>
      <c r="C138" s="1014"/>
      <c r="D138" s="1014"/>
      <c r="E138" s="289"/>
      <c r="F138" s="355"/>
      <c r="G138" s="355"/>
      <c r="H138" s="355"/>
      <c r="I138" s="355"/>
      <c r="J138" s="359"/>
      <c r="K138" s="359"/>
      <c r="L138" s="359"/>
      <c r="M138" s="359"/>
      <c r="N138" s="359"/>
      <c r="O138" s="359"/>
      <c r="P138" s="359"/>
      <c r="Q138" s="290"/>
    </row>
    <row r="139" spans="1:17" ht="15.75" thickBot="1" x14ac:dyDescent="0.3">
      <c r="A139" s="297"/>
      <c r="B139" s="297"/>
      <c r="C139" s="1012" t="s">
        <v>610</v>
      </c>
      <c r="D139" s="1012"/>
      <c r="E139" s="289"/>
      <c r="F139" s="355"/>
      <c r="G139" s="1008"/>
      <c r="H139" s="1008"/>
      <c r="I139" s="355"/>
      <c r="J139" s="359"/>
      <c r="K139" s="359"/>
      <c r="L139" s="359"/>
      <c r="M139" s="359"/>
      <c r="N139" s="359"/>
      <c r="O139" s="359"/>
      <c r="P139" s="359"/>
      <c r="Q139" s="290"/>
    </row>
    <row r="140" spans="1:17" ht="15" customHeight="1" thickBot="1" x14ac:dyDescent="0.3">
      <c r="A140" s="1044" t="s">
        <v>132</v>
      </c>
      <c r="B140" s="1045"/>
      <c r="C140" s="1046" t="s">
        <v>271</v>
      </c>
      <c r="D140" s="1047"/>
      <c r="E140" s="355"/>
      <c r="F140" s="289"/>
      <c r="G140" s="289"/>
      <c r="H140" s="330"/>
      <c r="I140" s="330"/>
      <c r="J140" s="330"/>
      <c r="K140" s="359"/>
      <c r="L140" s="359"/>
      <c r="M140" s="359"/>
      <c r="N140" s="359"/>
      <c r="O140" s="359"/>
      <c r="P140" s="359"/>
      <c r="Q140" s="290"/>
    </row>
    <row r="141" spans="1:17" ht="15" customHeight="1" thickBot="1" x14ac:dyDescent="0.3">
      <c r="A141" s="651" t="s">
        <v>2</v>
      </c>
      <c r="B141" s="652" t="s">
        <v>270</v>
      </c>
      <c r="C141" s="1034">
        <f>C142+C143</f>
        <v>11452078</v>
      </c>
      <c r="D141" s="1035"/>
      <c r="E141" s="355"/>
      <c r="F141" s="355"/>
      <c r="G141" s="355"/>
      <c r="H141" s="355"/>
      <c r="I141" s="355"/>
      <c r="J141" s="359"/>
      <c r="K141" s="359"/>
      <c r="L141" s="359"/>
      <c r="M141" s="359"/>
      <c r="N141" s="359"/>
      <c r="O141" s="359"/>
      <c r="P141" s="359"/>
      <c r="Q141" s="290"/>
    </row>
    <row r="142" spans="1:17" ht="15" customHeight="1" x14ac:dyDescent="0.25">
      <c r="A142" s="653" t="s">
        <v>25</v>
      </c>
      <c r="B142" s="654" t="s">
        <v>272</v>
      </c>
      <c r="C142" s="948">
        <v>11452078</v>
      </c>
      <c r="D142" s="1031"/>
      <c r="E142" s="355"/>
      <c r="F142" s="355"/>
      <c r="G142" s="355"/>
      <c r="H142" s="355"/>
      <c r="I142" s="355"/>
      <c r="J142" s="359"/>
      <c r="K142" s="359"/>
      <c r="L142" s="359"/>
      <c r="M142" s="359"/>
      <c r="N142" s="359"/>
      <c r="O142" s="359"/>
      <c r="P142" s="359"/>
      <c r="Q142" s="290"/>
    </row>
    <row r="143" spans="1:17" ht="15" customHeight="1" thickBot="1" x14ac:dyDescent="0.3">
      <c r="A143" s="655" t="s">
        <v>12</v>
      </c>
      <c r="B143" s="656" t="s">
        <v>276</v>
      </c>
      <c r="C143" s="944"/>
      <c r="D143" s="1033"/>
      <c r="J143" s="290"/>
      <c r="K143" s="290"/>
      <c r="L143" s="290"/>
      <c r="M143" s="290"/>
      <c r="N143" s="290"/>
      <c r="O143" s="290"/>
      <c r="P143" s="290"/>
      <c r="Q143" s="290"/>
    </row>
    <row r="144" spans="1:17" ht="15" customHeight="1" thickBot="1" x14ac:dyDescent="0.3">
      <c r="A144" s="657" t="s">
        <v>11</v>
      </c>
      <c r="B144" s="652" t="s">
        <v>273</v>
      </c>
      <c r="C144" s="1034">
        <f>C145+C148+C151</f>
        <v>192651795</v>
      </c>
      <c r="D144" s="1035"/>
      <c r="J144" s="290"/>
      <c r="K144" s="290"/>
      <c r="L144" s="290"/>
      <c r="M144" s="290"/>
      <c r="N144" s="290"/>
      <c r="O144" s="290"/>
      <c r="P144" s="290"/>
      <c r="Q144" s="290"/>
    </row>
    <row r="145" spans="1:17" ht="15" customHeight="1" x14ac:dyDescent="0.25">
      <c r="A145" s="658" t="s">
        <v>8</v>
      </c>
      <c r="B145" s="659" t="s">
        <v>274</v>
      </c>
      <c r="C145" s="948">
        <f>C146+C147</f>
        <v>0</v>
      </c>
      <c r="D145" s="1031"/>
      <c r="J145" s="290"/>
      <c r="K145" s="290"/>
      <c r="L145" s="290"/>
      <c r="M145" s="290"/>
      <c r="N145" s="290"/>
      <c r="O145" s="290"/>
      <c r="P145" s="290"/>
      <c r="Q145" s="290"/>
    </row>
    <row r="146" spans="1:17" ht="15" customHeight="1" x14ac:dyDescent="0.25">
      <c r="A146" s="655" t="s">
        <v>6</v>
      </c>
      <c r="B146" s="660" t="s">
        <v>272</v>
      </c>
      <c r="C146" s="1036"/>
      <c r="D146" s="1037"/>
      <c r="J146" s="290"/>
      <c r="K146" s="290"/>
      <c r="L146" s="290"/>
      <c r="M146" s="290"/>
      <c r="N146" s="290"/>
      <c r="O146" s="290"/>
      <c r="P146" s="290"/>
      <c r="Q146" s="290"/>
    </row>
    <row r="147" spans="1:17" s="26" customFormat="1" ht="15" customHeight="1" thickBot="1" x14ac:dyDescent="0.3">
      <c r="A147" s="655" t="s">
        <v>3</v>
      </c>
      <c r="B147" s="656" t="s">
        <v>276</v>
      </c>
      <c r="C147" s="944"/>
      <c r="D147" s="1033"/>
      <c r="J147" s="362"/>
      <c r="K147" s="362"/>
      <c r="L147" s="362"/>
      <c r="M147" s="362"/>
      <c r="N147" s="362"/>
      <c r="O147" s="362"/>
      <c r="P147" s="362"/>
      <c r="Q147" s="362"/>
    </row>
    <row r="148" spans="1:17" ht="15" customHeight="1" thickBot="1" x14ac:dyDescent="0.3">
      <c r="A148" s="658" t="s">
        <v>46</v>
      </c>
      <c r="B148" s="661" t="s">
        <v>275</v>
      </c>
      <c r="C148" s="946">
        <f>C149+C150</f>
        <v>192651795</v>
      </c>
      <c r="D148" s="1030"/>
      <c r="J148" s="290"/>
      <c r="K148" s="290"/>
      <c r="L148" s="290"/>
      <c r="M148" s="290"/>
      <c r="N148" s="290"/>
      <c r="O148" s="290"/>
      <c r="P148" s="290"/>
      <c r="Q148" s="290"/>
    </row>
    <row r="149" spans="1:17" ht="15" customHeight="1" x14ac:dyDescent="0.25">
      <c r="A149" s="655" t="s">
        <v>92</v>
      </c>
      <c r="B149" s="654" t="s">
        <v>272</v>
      </c>
      <c r="C149" s="948">
        <v>192651795</v>
      </c>
      <c r="D149" s="1031"/>
      <c r="F149" s="184"/>
      <c r="G149" s="184"/>
      <c r="H149" s="184"/>
      <c r="I149" s="184"/>
      <c r="J149" s="363"/>
      <c r="K149" s="290"/>
      <c r="L149" s="290"/>
      <c r="M149" s="290"/>
      <c r="N149" s="290"/>
      <c r="O149" s="290"/>
      <c r="P149" s="290"/>
      <c r="Q149" s="290"/>
    </row>
    <row r="150" spans="1:17" ht="15" customHeight="1" thickBot="1" x14ac:dyDescent="0.3">
      <c r="A150" s="655" t="s">
        <v>45</v>
      </c>
      <c r="B150" s="656" t="s">
        <v>276</v>
      </c>
      <c r="C150" s="944"/>
      <c r="D150" s="1033"/>
      <c r="J150" s="290"/>
      <c r="K150" s="290"/>
      <c r="L150" s="290"/>
      <c r="M150" s="290"/>
      <c r="N150" s="290"/>
      <c r="O150" s="290"/>
      <c r="P150" s="290"/>
      <c r="Q150" s="290"/>
    </row>
    <row r="151" spans="1:17" ht="15" customHeight="1" thickBot="1" x14ac:dyDescent="0.3">
      <c r="A151" s="658" t="s">
        <v>44</v>
      </c>
      <c r="B151" s="661" t="s">
        <v>277</v>
      </c>
      <c r="C151" s="1038">
        <f>C152+C153</f>
        <v>0</v>
      </c>
      <c r="D151" s="1039"/>
      <c r="J151" s="290"/>
      <c r="K151" s="290"/>
      <c r="L151" s="290"/>
      <c r="M151" s="290"/>
      <c r="N151" s="290"/>
      <c r="O151" s="290"/>
      <c r="P151" s="290"/>
      <c r="Q151" s="290"/>
    </row>
    <row r="152" spans="1:17" ht="15" customHeight="1" x14ac:dyDescent="0.25">
      <c r="A152" s="655" t="s">
        <v>41</v>
      </c>
      <c r="B152" s="654" t="s">
        <v>272</v>
      </c>
      <c r="C152" s="1040"/>
      <c r="D152" s="1041"/>
      <c r="J152" s="290"/>
      <c r="K152" s="290"/>
      <c r="L152" s="290"/>
      <c r="M152" s="290"/>
      <c r="N152" s="290"/>
      <c r="O152" s="290"/>
      <c r="P152" s="290"/>
      <c r="Q152" s="290"/>
    </row>
    <row r="153" spans="1:17" ht="15" customHeight="1" thickBot="1" x14ac:dyDescent="0.3">
      <c r="A153" s="655" t="s">
        <v>40</v>
      </c>
      <c r="B153" s="656" t="s">
        <v>276</v>
      </c>
      <c r="C153" s="1042"/>
      <c r="D153" s="1043"/>
      <c r="J153" s="290"/>
      <c r="K153" s="290"/>
      <c r="L153" s="290"/>
      <c r="M153" s="290"/>
      <c r="N153" s="290"/>
      <c r="O153" s="290"/>
      <c r="P153" s="290"/>
      <c r="Q153" s="290"/>
    </row>
    <row r="154" spans="1:17" ht="15" customHeight="1" thickBot="1" x14ac:dyDescent="0.3">
      <c r="A154" s="657" t="s">
        <v>93</v>
      </c>
      <c r="B154" s="652" t="s">
        <v>278</v>
      </c>
      <c r="C154" s="1034">
        <f>C155+C156</f>
        <v>0</v>
      </c>
      <c r="D154" s="1035"/>
      <c r="J154" s="290"/>
      <c r="K154" s="290"/>
      <c r="L154" s="290"/>
      <c r="M154" s="290"/>
      <c r="N154" s="290"/>
      <c r="O154" s="290"/>
      <c r="P154" s="290"/>
      <c r="Q154" s="290"/>
    </row>
    <row r="155" spans="1:17" ht="15" customHeight="1" x14ac:dyDescent="0.25">
      <c r="A155" s="655" t="s">
        <v>94</v>
      </c>
      <c r="B155" s="654" t="s">
        <v>272</v>
      </c>
      <c r="C155" s="940"/>
      <c r="D155" s="1031"/>
    </row>
    <row r="156" spans="1:17" ht="15" customHeight="1" thickBot="1" x14ac:dyDescent="0.3">
      <c r="A156" s="662" t="s">
        <v>95</v>
      </c>
      <c r="B156" s="656" t="s">
        <v>276</v>
      </c>
      <c r="C156" s="1032"/>
      <c r="D156" s="1033"/>
    </row>
    <row r="157" spans="1:17" ht="15" customHeight="1" thickBot="1" x14ac:dyDescent="0.3">
      <c r="A157" s="663" t="s">
        <v>96</v>
      </c>
      <c r="B157" s="664" t="s">
        <v>279</v>
      </c>
      <c r="C157" s="946">
        <f>C141+C144+C154</f>
        <v>204103873</v>
      </c>
      <c r="D157" s="1030"/>
    </row>
  </sheetData>
  <mergeCells count="46">
    <mergeCell ref="C153:D153"/>
    <mergeCell ref="C154:D154"/>
    <mergeCell ref="A140:B140"/>
    <mergeCell ref="C140:D140"/>
    <mergeCell ref="C141:D141"/>
    <mergeCell ref="C142:D142"/>
    <mergeCell ref="C143:D143"/>
    <mergeCell ref="A137:D137"/>
    <mergeCell ref="C122:D122"/>
    <mergeCell ref="C123:D123"/>
    <mergeCell ref="C124:D124"/>
    <mergeCell ref="C157:D157"/>
    <mergeCell ref="C155:D155"/>
    <mergeCell ref="C156:D156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A1:D1"/>
    <mergeCell ref="A120:B120"/>
    <mergeCell ref="C120:D120"/>
    <mergeCell ref="C119:D119"/>
    <mergeCell ref="C121:D121"/>
    <mergeCell ref="A117:D117"/>
    <mergeCell ref="A118:D118"/>
    <mergeCell ref="F127:G127"/>
    <mergeCell ref="G118:H118"/>
    <mergeCell ref="G139:H139"/>
    <mergeCell ref="C125:D125"/>
    <mergeCell ref="C127:D127"/>
    <mergeCell ref="C126:D126"/>
    <mergeCell ref="C139:D139"/>
    <mergeCell ref="A138:D138"/>
    <mergeCell ref="C128:D128"/>
    <mergeCell ref="C129:D129"/>
    <mergeCell ref="C130:D130"/>
    <mergeCell ref="C131:D131"/>
    <mergeCell ref="C132:D132"/>
    <mergeCell ref="C133:D133"/>
    <mergeCell ref="C134:D134"/>
    <mergeCell ref="C135:D13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 &amp;R 17. melléklet a 9/2020. (V.8.) önkormányzati rendelethez, 
adatok  Ft-ban</oddHeader>
  </headerFooter>
  <rowBreaks count="2" manualBreakCount="2">
    <brk id="54" max="3" man="1"/>
    <brk id="115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3:G16"/>
  <sheetViews>
    <sheetView zoomScaleNormal="100" workbookViewId="0">
      <selection activeCell="E31" sqref="E31"/>
    </sheetView>
  </sheetViews>
  <sheetFormatPr defaultColWidth="9.140625" defaultRowHeight="15" x14ac:dyDescent="0.25"/>
  <cols>
    <col min="1" max="1" width="5.28515625" style="3" customWidth="1"/>
    <col min="2" max="2" width="61.28515625" style="3" customWidth="1"/>
    <col min="3" max="3" width="15.140625" style="3" customWidth="1"/>
    <col min="4" max="4" width="17" style="3" customWidth="1"/>
    <col min="5" max="5" width="15.5703125" style="3" customWidth="1"/>
    <col min="6" max="6" width="13.7109375" style="3" customWidth="1"/>
    <col min="7" max="16384" width="9.140625" style="3"/>
  </cols>
  <sheetData>
    <row r="3" spans="1:7" ht="18.75" x14ac:dyDescent="0.3">
      <c r="B3" s="1048" t="s">
        <v>446</v>
      </c>
      <c r="C3" s="1048"/>
      <c r="D3" s="1048"/>
      <c r="E3" s="1048"/>
      <c r="F3" s="1048"/>
    </row>
    <row r="4" spans="1:7" ht="15.75" thickBot="1" x14ac:dyDescent="0.3">
      <c r="F4" s="36"/>
      <c r="G4" s="36"/>
    </row>
    <row r="5" spans="1:7" ht="16.5" thickBot="1" x14ac:dyDescent="0.3">
      <c r="A5" s="690" t="s">
        <v>295</v>
      </c>
      <c r="B5" s="695" t="s">
        <v>296</v>
      </c>
      <c r="C5" s="696" t="s">
        <v>297</v>
      </c>
      <c r="D5" s="696" t="s">
        <v>298</v>
      </c>
      <c r="E5" s="696" t="s">
        <v>121</v>
      </c>
      <c r="F5" s="696" t="s">
        <v>299</v>
      </c>
    </row>
    <row r="6" spans="1:7" ht="16.5" thickBot="1" x14ac:dyDescent="0.3">
      <c r="A6" s="690"/>
      <c r="B6" s="697" t="s">
        <v>300</v>
      </c>
      <c r="C6" s="690"/>
      <c r="D6" s="690"/>
      <c r="E6" s="690"/>
      <c r="F6" s="690"/>
    </row>
    <row r="7" spans="1:7" ht="15.75" x14ac:dyDescent="0.25">
      <c r="A7" s="698" t="s">
        <v>2</v>
      </c>
      <c r="B7" s="699" t="s">
        <v>301</v>
      </c>
      <c r="C7" s="700">
        <v>0</v>
      </c>
      <c r="D7" s="700"/>
      <c r="E7" s="700"/>
      <c r="F7" s="178">
        <v>0</v>
      </c>
    </row>
    <row r="8" spans="1:7" ht="15.75" x14ac:dyDescent="0.25">
      <c r="A8" s="701" t="s">
        <v>25</v>
      </c>
      <c r="B8" s="702" t="s">
        <v>302</v>
      </c>
      <c r="C8" s="703">
        <v>1307155795</v>
      </c>
      <c r="D8" s="704">
        <v>1352804194</v>
      </c>
      <c r="E8" s="703">
        <v>1028630581</v>
      </c>
      <c r="F8" s="178">
        <f t="shared" ref="F8:F13" si="0">SUM(E8/D8%)</f>
        <v>76.036915435523852</v>
      </c>
    </row>
    <row r="9" spans="1:7" ht="16.5" thickBot="1" x14ac:dyDescent="0.3">
      <c r="A9" s="705" t="s">
        <v>12</v>
      </c>
      <c r="B9" s="706" t="s">
        <v>303</v>
      </c>
      <c r="C9" s="704"/>
      <c r="D9" s="704"/>
      <c r="E9" s="704"/>
      <c r="F9" s="178"/>
    </row>
    <row r="10" spans="1:7" ht="16.5" thickBot="1" x14ac:dyDescent="0.3">
      <c r="A10" s="707" t="s">
        <v>11</v>
      </c>
      <c r="B10" s="708" t="s">
        <v>304</v>
      </c>
      <c r="C10" s="709">
        <f>SUM(C7+C8+C9)</f>
        <v>1307155795</v>
      </c>
      <c r="D10" s="709">
        <f t="shared" ref="D10:E10" si="1">SUM(D7+D8+D9)</f>
        <v>1352804194</v>
      </c>
      <c r="E10" s="709">
        <f t="shared" si="1"/>
        <v>1028630581</v>
      </c>
      <c r="F10" s="710">
        <f t="shared" si="0"/>
        <v>76.036915435523852</v>
      </c>
    </row>
    <row r="11" spans="1:7" ht="15.75" x14ac:dyDescent="0.25">
      <c r="A11" s="711" t="s">
        <v>8</v>
      </c>
      <c r="B11" s="699" t="s">
        <v>305</v>
      </c>
      <c r="C11" s="700">
        <f>'1.m .Önkormányzat összesített'!C70</f>
        <v>1363146079</v>
      </c>
      <c r="D11" s="700">
        <f>'1.m .Önkormányzat összesített'!D70</f>
        <v>2340421739</v>
      </c>
      <c r="E11" s="700">
        <f>'1.m .Önkormányzat összesített'!E70</f>
        <v>1544697743</v>
      </c>
      <c r="F11" s="712">
        <f t="shared" si="0"/>
        <v>66.000828707906649</v>
      </c>
    </row>
    <row r="12" spans="1:7" ht="15.75" x14ac:dyDescent="0.25">
      <c r="A12" s="713" t="s">
        <v>6</v>
      </c>
      <c r="B12" s="702" t="s">
        <v>306</v>
      </c>
      <c r="C12" s="703">
        <f>'1.m .Önkormányzat összesített'!C76</f>
        <v>59273649</v>
      </c>
      <c r="D12" s="703">
        <f>'1.m .Önkormányzat összesített'!D76</f>
        <v>83009844</v>
      </c>
      <c r="E12" s="703">
        <f>'1.m .Önkormányzat összesített'!E76</f>
        <v>44922024</v>
      </c>
      <c r="F12" s="712">
        <f t="shared" si="0"/>
        <v>54.11650213437337</v>
      </c>
    </row>
    <row r="13" spans="1:7" ht="15.75" x14ac:dyDescent="0.25">
      <c r="A13" s="713" t="s">
        <v>3</v>
      </c>
      <c r="B13" s="702" t="s">
        <v>547</v>
      </c>
      <c r="C13" s="703">
        <f>'1.m .Önkormányzat összesített'!C81</f>
        <v>0</v>
      </c>
      <c r="D13" s="703">
        <f>'1.m .Önkormányzat összesített'!D81</f>
        <v>3774763</v>
      </c>
      <c r="E13" s="703">
        <f>'1.m .Önkormányzat összesített'!E81</f>
        <v>3774497</v>
      </c>
      <c r="F13" s="714">
        <f t="shared" si="0"/>
        <v>99.992953199975744</v>
      </c>
    </row>
    <row r="14" spans="1:7" ht="15.75" x14ac:dyDescent="0.25">
      <c r="A14" s="713" t="s">
        <v>46</v>
      </c>
      <c r="B14" s="702" t="s">
        <v>307</v>
      </c>
      <c r="C14" s="703"/>
      <c r="D14" s="703"/>
      <c r="E14" s="703"/>
      <c r="F14" s="714"/>
    </row>
    <row r="15" spans="1:7" ht="16.5" thickBot="1" x14ac:dyDescent="0.3">
      <c r="A15" s="715" t="s">
        <v>92</v>
      </c>
      <c r="B15" s="706" t="s">
        <v>308</v>
      </c>
      <c r="C15" s="704"/>
      <c r="D15" s="704"/>
      <c r="E15" s="704"/>
      <c r="F15" s="716"/>
    </row>
    <row r="16" spans="1:7" ht="16.5" thickBot="1" x14ac:dyDescent="0.3">
      <c r="A16" s="707">
        <v>10</v>
      </c>
      <c r="B16" s="708" t="s">
        <v>309</v>
      </c>
      <c r="C16" s="709">
        <f>SUM(C11:C15)</f>
        <v>1422419728</v>
      </c>
      <c r="D16" s="709">
        <f t="shared" ref="D16:E16" si="2">SUM(D11:D15)</f>
        <v>2427206346</v>
      </c>
      <c r="E16" s="709">
        <f t="shared" si="2"/>
        <v>1593394264</v>
      </c>
      <c r="F16" s="710">
        <f t="shared" ref="F16" si="3">SUM(E16/D16%)</f>
        <v>65.647251896234124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&amp;R18. melléklet a 9/2020. (V.8.) önkormányzati rendelethez, 
adatok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S75"/>
  <sheetViews>
    <sheetView zoomScale="120" zoomScaleNormal="120" workbookViewId="0">
      <selection activeCell="K14" sqref="K14"/>
    </sheetView>
  </sheetViews>
  <sheetFormatPr defaultRowHeight="15" x14ac:dyDescent="0.25"/>
  <cols>
    <col min="1" max="1" width="2.28515625" customWidth="1"/>
    <col min="2" max="3" width="3.140625" customWidth="1"/>
    <col min="4" max="4" width="51" customWidth="1"/>
    <col min="5" max="5" width="12.28515625" customWidth="1"/>
    <col min="6" max="6" width="9.42578125" customWidth="1"/>
    <col min="7" max="7" width="12.42578125" customWidth="1"/>
    <col min="8" max="8" width="13.140625" customWidth="1"/>
    <col min="9" max="9" width="9.140625" customWidth="1"/>
    <col min="10" max="10" width="12.85546875" customWidth="1"/>
  </cols>
  <sheetData>
    <row r="1" spans="1:19" ht="15.75" thickBot="1" x14ac:dyDescent="0.3">
      <c r="A1" s="3"/>
      <c r="B1" s="3"/>
      <c r="C1" s="3"/>
      <c r="D1" s="3"/>
      <c r="E1" s="3"/>
      <c r="F1" s="3"/>
      <c r="G1" s="3"/>
      <c r="H1" s="3"/>
      <c r="I1" s="1049"/>
      <c r="J1" s="1049"/>
      <c r="K1" s="3"/>
      <c r="L1" s="3"/>
      <c r="M1" s="3"/>
      <c r="N1" s="3"/>
      <c r="O1" s="3"/>
      <c r="P1" s="3"/>
      <c r="Q1" s="3"/>
      <c r="R1" s="3"/>
      <c r="S1" s="3"/>
    </row>
    <row r="2" spans="1:19" ht="15.75" thickTop="1" x14ac:dyDescent="0.25">
      <c r="A2" s="3"/>
      <c r="B2" s="717"/>
      <c r="C2" s="718" t="s">
        <v>111</v>
      </c>
      <c r="D2" s="719" t="s">
        <v>112</v>
      </c>
      <c r="E2" s="720" t="s">
        <v>113</v>
      </c>
      <c r="F2" s="720" t="s">
        <v>114</v>
      </c>
      <c r="G2" s="720" t="s">
        <v>115</v>
      </c>
      <c r="H2" s="720" t="s">
        <v>116</v>
      </c>
      <c r="I2" s="720" t="s">
        <v>117</v>
      </c>
      <c r="J2" s="721" t="s">
        <v>310</v>
      </c>
      <c r="K2" s="3"/>
      <c r="L2" s="3"/>
      <c r="M2" s="3"/>
      <c r="N2" s="3"/>
      <c r="O2" s="3"/>
      <c r="P2" s="3"/>
      <c r="Q2" s="3"/>
      <c r="R2" s="3"/>
      <c r="S2" s="3"/>
    </row>
    <row r="3" spans="1:19" ht="48" customHeight="1" x14ac:dyDescent="0.25">
      <c r="A3" s="3"/>
      <c r="B3" s="722" t="s">
        <v>2</v>
      </c>
      <c r="C3" s="723"/>
      <c r="D3" s="724" t="s">
        <v>315</v>
      </c>
      <c r="E3" s="725" t="s">
        <v>316</v>
      </c>
      <c r="F3" s="726" t="s">
        <v>317</v>
      </c>
      <c r="G3" s="725" t="s">
        <v>318</v>
      </c>
      <c r="H3" s="725" t="s">
        <v>319</v>
      </c>
      <c r="I3" s="726" t="s">
        <v>317</v>
      </c>
      <c r="J3" s="727" t="s">
        <v>320</v>
      </c>
      <c r="K3" s="3"/>
      <c r="L3" s="3"/>
      <c r="M3" s="3"/>
      <c r="N3" s="3"/>
      <c r="O3" s="3"/>
      <c r="P3" s="3"/>
      <c r="Q3" s="3"/>
      <c r="R3" s="3"/>
      <c r="S3" s="3"/>
    </row>
    <row r="4" spans="1:19" ht="12.95" customHeight="1" x14ac:dyDescent="0.25">
      <c r="A4" s="3"/>
      <c r="B4" s="722" t="s">
        <v>25</v>
      </c>
      <c r="C4" s="728" t="s">
        <v>2</v>
      </c>
      <c r="D4" s="729" t="s">
        <v>25</v>
      </c>
      <c r="E4" s="730" t="s">
        <v>12</v>
      </c>
      <c r="F4" s="730" t="s">
        <v>11</v>
      </c>
      <c r="G4" s="730" t="s">
        <v>8</v>
      </c>
      <c r="H4" s="730" t="s">
        <v>6</v>
      </c>
      <c r="I4" s="730" t="s">
        <v>3</v>
      </c>
      <c r="J4" s="731" t="s">
        <v>46</v>
      </c>
      <c r="K4" s="3"/>
      <c r="L4" s="3"/>
      <c r="M4" s="3"/>
      <c r="N4" s="3"/>
      <c r="O4" s="3"/>
      <c r="P4" s="3"/>
      <c r="Q4" s="3"/>
      <c r="R4" s="3"/>
      <c r="S4" s="3"/>
    </row>
    <row r="5" spans="1:19" ht="12.95" customHeight="1" x14ac:dyDescent="0.25">
      <c r="A5" s="3"/>
      <c r="B5" s="722" t="s">
        <v>12</v>
      </c>
      <c r="C5" s="650" t="s">
        <v>2</v>
      </c>
      <c r="D5" s="732" t="s">
        <v>321</v>
      </c>
      <c r="E5" s="733">
        <f>SUM(E6:E10)</f>
        <v>2915297109</v>
      </c>
      <c r="F5" s="733">
        <f t="shared" ref="F5" si="0">SUM(F7:F10)</f>
        <v>0</v>
      </c>
      <c r="G5" s="733">
        <f>SUM(G6:G10)</f>
        <v>2915297109</v>
      </c>
      <c r="H5" s="733">
        <f>SUM(H6:H10)</f>
        <v>4389296442</v>
      </c>
      <c r="I5" s="733">
        <f t="shared" ref="I5" si="1">SUM(I7:I10)</f>
        <v>0</v>
      </c>
      <c r="J5" s="733">
        <f>SUM(J6:J10)</f>
        <v>4389296442</v>
      </c>
      <c r="K5" s="3"/>
      <c r="L5" s="3"/>
      <c r="M5" s="3"/>
      <c r="N5" s="3"/>
      <c r="O5" s="3"/>
      <c r="P5" s="3"/>
      <c r="Q5" s="3"/>
      <c r="R5" s="3"/>
      <c r="S5" s="3"/>
    </row>
    <row r="6" spans="1:19" ht="12.95" customHeight="1" x14ac:dyDescent="0.25">
      <c r="A6" s="3"/>
      <c r="B6" s="722"/>
      <c r="C6" s="650"/>
      <c r="D6" s="734" t="s">
        <v>666</v>
      </c>
      <c r="E6" s="735">
        <v>4027244</v>
      </c>
      <c r="F6" s="735">
        <v>0</v>
      </c>
      <c r="G6" s="735">
        <v>4027244</v>
      </c>
      <c r="H6" s="735">
        <v>2576464</v>
      </c>
      <c r="I6" s="735">
        <v>0</v>
      </c>
      <c r="J6" s="735">
        <v>2576464</v>
      </c>
      <c r="K6" s="3"/>
      <c r="L6" s="3"/>
      <c r="M6" s="3"/>
      <c r="N6" s="3"/>
      <c r="O6" s="3"/>
      <c r="P6" s="3"/>
      <c r="Q6" s="3"/>
      <c r="R6" s="3"/>
      <c r="S6" s="3"/>
    </row>
    <row r="7" spans="1:19" ht="12.95" customHeight="1" x14ac:dyDescent="0.25">
      <c r="A7" s="3"/>
      <c r="B7" s="722" t="s">
        <v>11</v>
      </c>
      <c r="C7" s="736" t="s">
        <v>25</v>
      </c>
      <c r="D7" s="734" t="s">
        <v>667</v>
      </c>
      <c r="E7" s="737">
        <v>1065945</v>
      </c>
      <c r="F7" s="737">
        <v>0</v>
      </c>
      <c r="G7" s="737">
        <v>1065945</v>
      </c>
      <c r="H7" s="737">
        <v>1044191</v>
      </c>
      <c r="I7" s="737">
        <v>0</v>
      </c>
      <c r="J7" s="737">
        <v>1044191</v>
      </c>
      <c r="K7" s="3"/>
      <c r="L7" s="3"/>
      <c r="M7" s="3"/>
      <c r="N7" s="3"/>
      <c r="O7" s="3"/>
      <c r="P7" s="3"/>
      <c r="Q7" s="3"/>
      <c r="R7" s="3"/>
      <c r="S7" s="3"/>
    </row>
    <row r="8" spans="1:19" ht="12.95" customHeight="1" x14ac:dyDescent="0.25">
      <c r="A8" s="3"/>
      <c r="B8" s="722" t="s">
        <v>8</v>
      </c>
      <c r="C8" s="736" t="s">
        <v>12</v>
      </c>
      <c r="D8" s="734" t="s">
        <v>322</v>
      </c>
      <c r="E8" s="737">
        <v>2885774020</v>
      </c>
      <c r="F8" s="737">
        <v>0</v>
      </c>
      <c r="G8" s="737">
        <v>2885774020</v>
      </c>
      <c r="H8" s="737">
        <v>4361245887</v>
      </c>
      <c r="I8" s="737">
        <v>0</v>
      </c>
      <c r="J8" s="737">
        <v>4361245887</v>
      </c>
      <c r="K8" s="3"/>
      <c r="L8" s="3"/>
      <c r="M8" s="3"/>
      <c r="N8" s="3"/>
      <c r="O8" s="3"/>
      <c r="P8" s="3"/>
      <c r="Q8" s="3"/>
      <c r="R8" s="3"/>
      <c r="S8" s="3"/>
    </row>
    <row r="9" spans="1:19" ht="12.95" customHeight="1" x14ac:dyDescent="0.25">
      <c r="A9" s="3"/>
      <c r="B9" s="722" t="s">
        <v>6</v>
      </c>
      <c r="C9" s="736" t="s">
        <v>11</v>
      </c>
      <c r="D9" s="734" t="s">
        <v>323</v>
      </c>
      <c r="E9" s="737">
        <v>24429900</v>
      </c>
      <c r="F9" s="737">
        <v>0</v>
      </c>
      <c r="G9" s="737">
        <v>24429900</v>
      </c>
      <c r="H9" s="737">
        <v>24429900</v>
      </c>
      <c r="I9" s="737">
        <v>0</v>
      </c>
      <c r="J9" s="737">
        <v>24429900</v>
      </c>
      <c r="K9" s="3"/>
      <c r="L9" s="3"/>
      <c r="M9" s="3"/>
      <c r="N9" s="3"/>
      <c r="O9" s="3"/>
      <c r="P9" s="3"/>
      <c r="Q9" s="3"/>
      <c r="R9" s="3"/>
      <c r="S9" s="3"/>
    </row>
    <row r="10" spans="1:19" ht="12.95" customHeight="1" x14ac:dyDescent="0.25">
      <c r="A10" s="3"/>
      <c r="B10" s="722" t="s">
        <v>3</v>
      </c>
      <c r="C10" s="736" t="s">
        <v>8</v>
      </c>
      <c r="D10" s="734" t="s">
        <v>324</v>
      </c>
      <c r="E10" s="737"/>
      <c r="F10" s="737">
        <v>0</v>
      </c>
      <c r="G10" s="737"/>
      <c r="H10" s="737"/>
      <c r="I10" s="737">
        <v>0</v>
      </c>
      <c r="J10" s="737"/>
      <c r="K10" s="3"/>
      <c r="L10" s="3"/>
      <c r="M10" s="3"/>
      <c r="N10" s="3"/>
      <c r="O10" s="3"/>
      <c r="P10" s="3"/>
      <c r="Q10" s="3"/>
      <c r="R10" s="3"/>
      <c r="S10" s="3"/>
    </row>
    <row r="11" spans="1:19" ht="12.95" customHeight="1" x14ac:dyDescent="0.25">
      <c r="A11" s="3"/>
      <c r="B11" s="722" t="s">
        <v>46</v>
      </c>
      <c r="C11" s="650" t="s">
        <v>6</v>
      </c>
      <c r="D11" s="732" t="s">
        <v>325</v>
      </c>
      <c r="E11" s="733"/>
      <c r="F11" s="733">
        <f t="shared" ref="F11" si="2">SUM(F12:F13)</f>
        <v>0</v>
      </c>
      <c r="G11" s="733"/>
      <c r="H11" s="733"/>
      <c r="I11" s="733">
        <f t="shared" ref="I11" si="3">SUM(I12:I13)</f>
        <v>0</v>
      </c>
      <c r="J11" s="733"/>
      <c r="K11" s="3"/>
      <c r="L11" s="3"/>
      <c r="M11" s="3"/>
      <c r="N11" s="3"/>
      <c r="O11" s="3"/>
      <c r="P11" s="3"/>
      <c r="Q11" s="3"/>
      <c r="R11" s="3"/>
      <c r="S11" s="3"/>
    </row>
    <row r="12" spans="1:19" ht="12.95" customHeight="1" x14ac:dyDescent="0.25">
      <c r="A12" s="3"/>
      <c r="B12" s="722" t="s">
        <v>92</v>
      </c>
      <c r="C12" s="736" t="s">
        <v>3</v>
      </c>
      <c r="D12" s="734" t="s">
        <v>326</v>
      </c>
      <c r="E12" s="737">
        <v>72277166</v>
      </c>
      <c r="F12" s="737">
        <v>0</v>
      </c>
      <c r="G12" s="737">
        <v>72277166</v>
      </c>
      <c r="H12" s="737">
        <v>63091341</v>
      </c>
      <c r="I12" s="737">
        <v>0</v>
      </c>
      <c r="J12" s="737">
        <v>63091341</v>
      </c>
      <c r="K12" s="3"/>
      <c r="L12" s="3"/>
      <c r="M12" s="3"/>
      <c r="N12" s="3"/>
      <c r="O12" s="3"/>
      <c r="P12" s="3"/>
      <c r="Q12" s="3"/>
      <c r="R12" s="3"/>
      <c r="S12" s="3"/>
    </row>
    <row r="13" spans="1:19" ht="12.95" customHeight="1" x14ac:dyDescent="0.25">
      <c r="A13" s="3"/>
      <c r="B13" s="722" t="s">
        <v>45</v>
      </c>
      <c r="C13" s="736" t="s">
        <v>46</v>
      </c>
      <c r="D13" s="734" t="s">
        <v>327</v>
      </c>
      <c r="E13" s="737"/>
      <c r="F13" s="737">
        <v>0</v>
      </c>
      <c r="G13" s="737"/>
      <c r="H13" s="737"/>
      <c r="I13" s="737">
        <v>0</v>
      </c>
      <c r="J13" s="737"/>
      <c r="K13" s="3"/>
      <c r="L13" s="3"/>
      <c r="M13" s="3"/>
      <c r="N13" s="3"/>
      <c r="O13" s="3"/>
      <c r="P13" s="3"/>
      <c r="Q13" s="3"/>
      <c r="R13" s="3"/>
      <c r="S13" s="3"/>
    </row>
    <row r="14" spans="1:19" ht="12.95" customHeight="1" x14ac:dyDescent="0.25">
      <c r="A14" s="3"/>
      <c r="B14" s="722" t="s">
        <v>44</v>
      </c>
      <c r="C14" s="736" t="s">
        <v>92</v>
      </c>
      <c r="D14" s="732" t="s">
        <v>328</v>
      </c>
      <c r="E14" s="733">
        <v>148417040</v>
      </c>
      <c r="F14" s="733">
        <v>0</v>
      </c>
      <c r="G14" s="733">
        <v>148417040</v>
      </c>
      <c r="H14" s="733">
        <v>319533306</v>
      </c>
      <c r="I14" s="733">
        <v>0</v>
      </c>
      <c r="J14" s="733">
        <v>319533306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ht="12.95" customHeight="1" x14ac:dyDescent="0.25">
      <c r="A15" s="3"/>
      <c r="B15" s="722" t="s">
        <v>41</v>
      </c>
      <c r="C15" s="650" t="s">
        <v>45</v>
      </c>
      <c r="D15" s="732" t="s">
        <v>329</v>
      </c>
      <c r="E15" s="733">
        <f>SUM(E16:E18)</f>
        <v>1086626642</v>
      </c>
      <c r="F15" s="733">
        <f t="shared" ref="F15" si="4">SUM(F16:F17)</f>
        <v>0</v>
      </c>
      <c r="G15" s="733">
        <f>SUM(G16:G18)</f>
        <v>1086626642</v>
      </c>
      <c r="H15" s="733">
        <f>SUM(H16:H18)</f>
        <v>337218493</v>
      </c>
      <c r="I15" s="733">
        <f t="shared" ref="I15" si="5">SUM(I16:I17)</f>
        <v>0</v>
      </c>
      <c r="J15" s="733">
        <f>SUM(J16:J18)</f>
        <v>337218493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ht="12.95" customHeight="1" x14ac:dyDescent="0.25">
      <c r="A16" s="3"/>
      <c r="B16" s="722" t="s">
        <v>40</v>
      </c>
      <c r="C16" s="736" t="s">
        <v>44</v>
      </c>
      <c r="D16" s="734" t="s">
        <v>330</v>
      </c>
      <c r="E16" s="737">
        <v>78123980</v>
      </c>
      <c r="F16" s="737">
        <v>0</v>
      </c>
      <c r="G16" s="737">
        <v>78123980</v>
      </c>
      <c r="H16" s="737">
        <v>46241265</v>
      </c>
      <c r="I16" s="737">
        <v>0</v>
      </c>
      <c r="J16" s="737">
        <v>46241265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ht="12.95" customHeight="1" x14ac:dyDescent="0.25">
      <c r="A17" s="3"/>
      <c r="B17" s="722" t="s">
        <v>93</v>
      </c>
      <c r="C17" s="736" t="s">
        <v>41</v>
      </c>
      <c r="D17" s="734" t="s">
        <v>331</v>
      </c>
      <c r="E17" s="737">
        <v>0</v>
      </c>
      <c r="F17" s="737">
        <v>0</v>
      </c>
      <c r="G17" s="737">
        <v>0</v>
      </c>
      <c r="H17" s="737">
        <v>27675691</v>
      </c>
      <c r="I17" s="737">
        <v>0</v>
      </c>
      <c r="J17" s="737">
        <v>27675691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ht="12.95" customHeight="1" x14ac:dyDescent="0.25">
      <c r="A18" s="3"/>
      <c r="B18" s="722" t="s">
        <v>94</v>
      </c>
      <c r="C18" s="736" t="s">
        <v>40</v>
      </c>
      <c r="D18" s="734" t="s">
        <v>332</v>
      </c>
      <c r="E18" s="737">
        <v>1008502662</v>
      </c>
      <c r="F18" s="737">
        <v>0</v>
      </c>
      <c r="G18" s="737">
        <v>1008502662</v>
      </c>
      <c r="H18" s="737">
        <v>263301537</v>
      </c>
      <c r="I18" s="737">
        <v>0</v>
      </c>
      <c r="J18" s="737">
        <v>263301537</v>
      </c>
      <c r="K18" s="3"/>
      <c r="L18" s="3"/>
      <c r="M18" s="3"/>
      <c r="N18" s="3"/>
      <c r="O18" s="3"/>
      <c r="P18" s="3"/>
      <c r="Q18" s="3"/>
      <c r="R18" s="3"/>
      <c r="S18" s="3"/>
    </row>
    <row r="19" spans="1:19" ht="12.95" customHeight="1" x14ac:dyDescent="0.25">
      <c r="A19" s="3"/>
      <c r="B19" s="722" t="s">
        <v>95</v>
      </c>
      <c r="C19" s="650" t="s">
        <v>93</v>
      </c>
      <c r="D19" s="732" t="s">
        <v>333</v>
      </c>
      <c r="E19" s="733">
        <v>-57218033</v>
      </c>
      <c r="F19" s="733">
        <v>0</v>
      </c>
      <c r="G19" s="733">
        <v>-57218033</v>
      </c>
      <c r="H19" s="733">
        <v>-5516116</v>
      </c>
      <c r="I19" s="733">
        <v>0</v>
      </c>
      <c r="J19" s="733">
        <v>-5516116</v>
      </c>
      <c r="K19" s="3"/>
      <c r="L19" s="3"/>
      <c r="M19" s="3"/>
      <c r="N19" s="3"/>
      <c r="O19" s="3"/>
      <c r="P19" s="3"/>
      <c r="Q19" s="3"/>
      <c r="R19" s="3"/>
      <c r="S19" s="3"/>
    </row>
    <row r="20" spans="1:19" ht="12.95" customHeight="1" thickBot="1" x14ac:dyDescent="0.3">
      <c r="A20" s="3"/>
      <c r="B20" s="738" t="s">
        <v>96</v>
      </c>
      <c r="C20" s="647" t="s">
        <v>94</v>
      </c>
      <c r="D20" s="739" t="s">
        <v>334</v>
      </c>
      <c r="E20" s="740">
        <v>238790</v>
      </c>
      <c r="F20" s="740">
        <v>0</v>
      </c>
      <c r="G20" s="740">
        <v>238790</v>
      </c>
      <c r="H20" s="740">
        <v>132824</v>
      </c>
      <c r="I20" s="740">
        <v>0</v>
      </c>
      <c r="J20" s="740">
        <v>132824</v>
      </c>
      <c r="K20" s="3"/>
      <c r="L20" s="3"/>
      <c r="M20" s="3"/>
      <c r="N20" s="3"/>
      <c r="O20" s="3"/>
      <c r="P20" s="3"/>
      <c r="Q20" s="3"/>
      <c r="R20" s="3"/>
      <c r="S20" s="3"/>
    </row>
    <row r="21" spans="1:19" s="40" customFormat="1" ht="14.25" thickTop="1" thickBot="1" x14ac:dyDescent="0.25">
      <c r="A21" s="39"/>
      <c r="B21" s="741" t="s">
        <v>311</v>
      </c>
      <c r="C21" s="742" t="s">
        <v>95</v>
      </c>
      <c r="D21" s="743" t="s">
        <v>335</v>
      </c>
      <c r="E21" s="744">
        <f>SUM(E5+E11+E12+E14+E15+E19+E20)</f>
        <v>4165638714</v>
      </c>
      <c r="F21" s="744">
        <f t="shared" ref="F21" si="6">SUM(F5+F11+F14+F15+F19+F20)</f>
        <v>0</v>
      </c>
      <c r="G21" s="744">
        <f>SUM(G5+G11+G12+G14+G15+G19+G20)</f>
        <v>4165638714</v>
      </c>
      <c r="H21" s="744">
        <f>SUM(H5+H11+H12+H14+H15+H19+H20)</f>
        <v>5103756290</v>
      </c>
      <c r="I21" s="744">
        <f t="shared" ref="I21" si="7">SUM(I5+I11+I14+I15+I19+I20)</f>
        <v>0</v>
      </c>
      <c r="J21" s="744">
        <f>SUM(J5+J11+J12+J14+J15+J19+J20)</f>
        <v>5103756290</v>
      </c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45.75" customHeight="1" thickTop="1" x14ac:dyDescent="0.25">
      <c r="A22" s="3"/>
      <c r="B22" s="745" t="s">
        <v>312</v>
      </c>
      <c r="C22" s="746"/>
      <c r="D22" s="747" t="s">
        <v>336</v>
      </c>
      <c r="E22" s="748" t="s">
        <v>319</v>
      </c>
      <c r="F22" s="749" t="s">
        <v>317</v>
      </c>
      <c r="G22" s="750" t="s">
        <v>320</v>
      </c>
      <c r="H22" s="748" t="s">
        <v>319</v>
      </c>
      <c r="I22" s="749" t="s">
        <v>317</v>
      </c>
      <c r="J22" s="750" t="s">
        <v>320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ht="12.95" customHeight="1" x14ac:dyDescent="0.25">
      <c r="A23" s="3"/>
      <c r="B23" s="722" t="s">
        <v>313</v>
      </c>
      <c r="C23" s="728" t="s">
        <v>2</v>
      </c>
      <c r="D23" s="729" t="s">
        <v>25</v>
      </c>
      <c r="E23" s="730" t="s">
        <v>6</v>
      </c>
      <c r="F23" s="730" t="s">
        <v>3</v>
      </c>
      <c r="G23" s="731" t="s">
        <v>46</v>
      </c>
      <c r="H23" s="730" t="s">
        <v>6</v>
      </c>
      <c r="I23" s="730" t="s">
        <v>3</v>
      </c>
      <c r="J23" s="731" t="s">
        <v>46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ht="12.95" customHeight="1" x14ac:dyDescent="0.25">
      <c r="A24" s="3"/>
      <c r="B24" s="722" t="s">
        <v>314</v>
      </c>
      <c r="C24" s="736" t="s">
        <v>312</v>
      </c>
      <c r="D24" s="732" t="s">
        <v>337</v>
      </c>
      <c r="E24" s="733">
        <v>2706109233</v>
      </c>
      <c r="F24" s="733">
        <v>0</v>
      </c>
      <c r="G24" s="733">
        <v>2706109233</v>
      </c>
      <c r="H24" s="733">
        <v>2398340303</v>
      </c>
      <c r="I24" s="733">
        <v>0</v>
      </c>
      <c r="J24" s="733">
        <v>2398340303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12.95" customHeight="1" x14ac:dyDescent="0.25">
      <c r="A25" s="3"/>
      <c r="B25" s="722" t="s">
        <v>97</v>
      </c>
      <c r="C25" s="736" t="s">
        <v>313</v>
      </c>
      <c r="D25" s="734" t="s">
        <v>338</v>
      </c>
      <c r="E25" s="737">
        <v>3413229</v>
      </c>
      <c r="F25" s="737">
        <v>0</v>
      </c>
      <c r="G25" s="737">
        <v>3413229</v>
      </c>
      <c r="H25" s="737">
        <v>0</v>
      </c>
      <c r="I25" s="737">
        <v>0</v>
      </c>
      <c r="J25" s="737">
        <v>0</v>
      </c>
      <c r="K25" s="3"/>
      <c r="L25" s="3"/>
      <c r="M25" s="3"/>
      <c r="N25" s="3"/>
      <c r="O25" s="3"/>
      <c r="P25" s="3"/>
      <c r="Q25" s="3"/>
      <c r="R25" s="3"/>
      <c r="S25" s="3"/>
    </row>
    <row r="26" spans="1:19" ht="12.95" customHeight="1" x14ac:dyDescent="0.25">
      <c r="A26" s="3"/>
      <c r="B26" s="722" t="s">
        <v>98</v>
      </c>
      <c r="C26" s="736" t="s">
        <v>314</v>
      </c>
      <c r="D26" s="734" t="s">
        <v>339</v>
      </c>
      <c r="E26" s="737">
        <v>7500784</v>
      </c>
      <c r="F26" s="737">
        <v>0</v>
      </c>
      <c r="G26" s="737">
        <v>7500784</v>
      </c>
      <c r="H26" s="737">
        <v>8921989</v>
      </c>
      <c r="I26" s="737">
        <v>0</v>
      </c>
      <c r="J26" s="737">
        <v>8921989</v>
      </c>
      <c r="K26" s="3"/>
      <c r="L26" s="3"/>
      <c r="M26" s="3"/>
      <c r="N26" s="3"/>
      <c r="O26" s="3"/>
      <c r="P26" s="3"/>
      <c r="Q26" s="3"/>
      <c r="R26" s="3"/>
      <c r="S26" s="3"/>
    </row>
    <row r="27" spans="1:19" ht="12.95" customHeight="1" x14ac:dyDescent="0.25">
      <c r="A27" s="3"/>
      <c r="B27" s="722" t="s">
        <v>99</v>
      </c>
      <c r="C27" s="736" t="s">
        <v>97</v>
      </c>
      <c r="D27" s="734" t="s">
        <v>340</v>
      </c>
      <c r="E27" s="737">
        <v>568690</v>
      </c>
      <c r="F27" s="737">
        <v>0</v>
      </c>
      <c r="G27" s="737">
        <v>568690</v>
      </c>
      <c r="H27" s="737">
        <v>292269</v>
      </c>
      <c r="I27" s="737">
        <v>0</v>
      </c>
      <c r="J27" s="737">
        <v>292269</v>
      </c>
      <c r="K27" s="3"/>
      <c r="L27" s="3"/>
      <c r="M27" s="3"/>
      <c r="N27" s="3"/>
      <c r="O27" s="3"/>
      <c r="P27" s="3"/>
      <c r="Q27" s="3"/>
      <c r="R27" s="3"/>
      <c r="S27" s="3"/>
    </row>
    <row r="28" spans="1:19" ht="12.95" customHeight="1" x14ac:dyDescent="0.25">
      <c r="A28" s="3"/>
      <c r="B28" s="722" t="s">
        <v>100</v>
      </c>
      <c r="C28" s="650" t="s">
        <v>98</v>
      </c>
      <c r="D28" s="732" t="s">
        <v>341</v>
      </c>
      <c r="E28" s="733">
        <v>11482703</v>
      </c>
      <c r="F28" s="733">
        <f t="shared" ref="F28" si="8">SUM(F25:F27)</f>
        <v>0</v>
      </c>
      <c r="G28" s="733">
        <v>11482703</v>
      </c>
      <c r="H28" s="733">
        <v>9220758</v>
      </c>
      <c r="I28" s="733">
        <f t="shared" ref="I28" si="9">SUM(I25:I27)</f>
        <v>0</v>
      </c>
      <c r="J28" s="733">
        <v>9220758</v>
      </c>
      <c r="K28" s="3"/>
      <c r="L28" s="3"/>
      <c r="M28" s="3"/>
      <c r="N28" s="3"/>
      <c r="O28" s="3"/>
      <c r="P28" s="3"/>
      <c r="Q28" s="3"/>
      <c r="R28" s="3"/>
      <c r="S28" s="3"/>
    </row>
    <row r="29" spans="1:19" ht="12.95" customHeight="1" x14ac:dyDescent="0.25">
      <c r="A29" s="3"/>
      <c r="B29" s="722" t="s">
        <v>101</v>
      </c>
      <c r="C29" s="650" t="s">
        <v>99</v>
      </c>
      <c r="D29" s="732" t="s">
        <v>342</v>
      </c>
      <c r="E29" s="733"/>
      <c r="F29" s="733">
        <v>0</v>
      </c>
      <c r="G29" s="733"/>
      <c r="H29" s="733"/>
      <c r="I29" s="733">
        <v>0</v>
      </c>
      <c r="J29" s="733"/>
      <c r="K29" s="3"/>
      <c r="L29" s="3"/>
      <c r="M29" s="3"/>
      <c r="N29" s="3"/>
      <c r="O29" s="3"/>
      <c r="P29" s="3"/>
      <c r="Q29" s="3"/>
      <c r="R29" s="3"/>
      <c r="S29" s="3"/>
    </row>
    <row r="30" spans="1:19" ht="12.95" customHeight="1" x14ac:dyDescent="0.25">
      <c r="A30" s="3"/>
      <c r="B30" s="722" t="s">
        <v>102</v>
      </c>
      <c r="C30" s="650" t="s">
        <v>100</v>
      </c>
      <c r="D30" s="739" t="s">
        <v>343</v>
      </c>
      <c r="E30" s="740"/>
      <c r="F30" s="740">
        <v>0</v>
      </c>
      <c r="G30" s="740"/>
      <c r="H30" s="740"/>
      <c r="I30" s="740">
        <v>0</v>
      </c>
      <c r="J30" s="740"/>
      <c r="K30" s="3"/>
      <c r="L30" s="3"/>
      <c r="M30" s="3"/>
      <c r="N30" s="3"/>
      <c r="O30" s="3"/>
      <c r="P30" s="3"/>
      <c r="Q30" s="3"/>
      <c r="R30" s="3"/>
      <c r="S30" s="3"/>
    </row>
    <row r="31" spans="1:19" ht="12.95" customHeight="1" thickBot="1" x14ac:dyDescent="0.3">
      <c r="A31" s="3"/>
      <c r="B31" s="738" t="s">
        <v>103</v>
      </c>
      <c r="C31" s="647" t="s">
        <v>101</v>
      </c>
      <c r="D31" s="739" t="s">
        <v>344</v>
      </c>
      <c r="E31" s="740">
        <v>1448046778</v>
      </c>
      <c r="F31" s="740">
        <v>0</v>
      </c>
      <c r="G31" s="740">
        <v>1448046778</v>
      </c>
      <c r="H31" s="740">
        <v>2696195229</v>
      </c>
      <c r="I31" s="740">
        <v>0</v>
      </c>
      <c r="J31" s="740">
        <v>2696195229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ht="12.95" customHeight="1" thickTop="1" thickBot="1" x14ac:dyDescent="0.3">
      <c r="A32" s="3"/>
      <c r="B32" s="751" t="s">
        <v>104</v>
      </c>
      <c r="C32" s="742" t="s">
        <v>102</v>
      </c>
      <c r="D32" s="743" t="s">
        <v>345</v>
      </c>
      <c r="E32" s="744">
        <f t="shared" ref="E32:G32" si="10">SUM(E24+E28+E29+E30+E31)</f>
        <v>4165638714</v>
      </c>
      <c r="F32" s="744">
        <f t="shared" si="10"/>
        <v>0</v>
      </c>
      <c r="G32" s="752">
        <f t="shared" si="10"/>
        <v>4165638714</v>
      </c>
      <c r="H32" s="744">
        <f t="shared" ref="H32:J32" si="11">SUM(H24+H28+H29+H30+H31)</f>
        <v>5103756290</v>
      </c>
      <c r="I32" s="744">
        <f t="shared" si="11"/>
        <v>0</v>
      </c>
      <c r="J32" s="752">
        <f t="shared" si="11"/>
        <v>5103756290</v>
      </c>
      <c r="K32" s="3"/>
      <c r="L32" s="3"/>
      <c r="M32" s="3"/>
      <c r="N32" s="3"/>
      <c r="O32" s="3"/>
      <c r="P32" s="3"/>
      <c r="Q32" s="3"/>
      <c r="R32" s="3"/>
      <c r="S32" s="3"/>
    </row>
    <row r="33" spans="1:19" ht="15.75" thickTop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</sheetData>
  <mergeCells count="1">
    <mergeCell ref="I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&amp;C&amp;"-,Félkövér"&amp;14
Egyszerűsített mérleg&amp;R 19. melléklet a 9/2020. (V.8.) önkormányzati rendelethez, 
adatok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75"/>
  <sheetViews>
    <sheetView topLeftCell="A46" zoomScaleNormal="100" workbookViewId="0">
      <selection activeCell="K69" sqref="K69"/>
    </sheetView>
  </sheetViews>
  <sheetFormatPr defaultColWidth="8" defaultRowHeight="12.75" x14ac:dyDescent="0.25"/>
  <cols>
    <col min="1" max="1" width="3.7109375" style="125" customWidth="1"/>
    <col min="2" max="2" width="14.85546875" style="94" customWidth="1"/>
    <col min="3" max="3" width="61.7109375" style="94" customWidth="1"/>
    <col min="4" max="4" width="12.140625" style="94" customWidth="1"/>
    <col min="5" max="7" width="13.140625" style="94" customWidth="1"/>
    <col min="8" max="8" width="11.140625" style="94" customWidth="1"/>
    <col min="9" max="9" width="11" style="94" customWidth="1"/>
    <col min="10" max="10" width="13.7109375" style="94" customWidth="1"/>
    <col min="11" max="11" width="12" style="94" customWidth="1"/>
    <col min="12" max="12" width="11.28515625" style="94" customWidth="1"/>
    <col min="13" max="13" width="11.140625" style="94" customWidth="1"/>
    <col min="14" max="14" width="8" style="94"/>
    <col min="15" max="15" width="13.28515625" style="94" customWidth="1"/>
    <col min="16" max="16384" width="8" style="94"/>
  </cols>
  <sheetData>
    <row r="1" spans="1:10" s="90" customFormat="1" ht="25.5" customHeight="1" thickTop="1" thickBot="1" x14ac:dyDescent="0.3">
      <c r="A1" s="905" t="s">
        <v>487</v>
      </c>
      <c r="B1" s="906"/>
      <c r="C1" s="910" t="s">
        <v>535</v>
      </c>
      <c r="D1" s="911"/>
      <c r="E1" s="911"/>
      <c r="F1" s="911"/>
      <c r="G1" s="912"/>
    </row>
    <row r="2" spans="1:10" s="90" customFormat="1" ht="16.5" thickBot="1" x14ac:dyDescent="0.3">
      <c r="A2" s="191" t="s">
        <v>62</v>
      </c>
      <c r="B2" s="192"/>
      <c r="C2" s="913" t="s">
        <v>536</v>
      </c>
      <c r="D2" s="914"/>
      <c r="E2" s="914"/>
      <c r="F2" s="914"/>
      <c r="G2" s="915"/>
    </row>
    <row r="3" spans="1:10" s="2" customFormat="1" ht="15.95" customHeight="1" thickBot="1" x14ac:dyDescent="0.3">
      <c r="A3" s="907" t="s">
        <v>608</v>
      </c>
      <c r="B3" s="908"/>
      <c r="C3" s="908"/>
      <c r="D3" s="908"/>
      <c r="E3" s="908"/>
      <c r="F3" s="908"/>
      <c r="G3" s="909"/>
    </row>
    <row r="4" spans="1:10" ht="37.5" thickTop="1" thickBot="1" x14ac:dyDescent="0.3">
      <c r="A4" s="897"/>
      <c r="B4" s="898"/>
      <c r="C4" s="93" t="s">
        <v>60</v>
      </c>
      <c r="D4" s="375" t="s">
        <v>669</v>
      </c>
      <c r="E4" s="375" t="s">
        <v>670</v>
      </c>
      <c r="F4" s="375" t="s">
        <v>671</v>
      </c>
      <c r="G4" s="376" t="s">
        <v>672</v>
      </c>
    </row>
    <row r="5" spans="1:10" ht="13.5" thickBot="1" x14ac:dyDescent="0.3">
      <c r="A5" s="899" t="s">
        <v>59</v>
      </c>
      <c r="B5" s="900"/>
      <c r="C5" s="900"/>
      <c r="D5" s="900"/>
      <c r="E5" s="900"/>
      <c r="F5" s="900"/>
      <c r="G5" s="901"/>
    </row>
    <row r="6" spans="1:10" s="98" customFormat="1" ht="12.95" customHeight="1" thickTop="1" thickBot="1" x14ac:dyDescent="0.3">
      <c r="A6" s="99">
        <v>1</v>
      </c>
      <c r="B6" s="114">
        <v>2</v>
      </c>
      <c r="C6" s="114">
        <v>3</v>
      </c>
      <c r="D6" s="114">
        <v>4</v>
      </c>
      <c r="E6" s="114">
        <v>5</v>
      </c>
      <c r="F6" s="114">
        <v>6</v>
      </c>
      <c r="G6" s="217">
        <v>7</v>
      </c>
    </row>
    <row r="7" spans="1:10" s="101" customFormat="1" ht="12" customHeight="1" thickTop="1" thickBot="1" x14ac:dyDescent="0.3">
      <c r="A7" s="99" t="s">
        <v>281</v>
      </c>
      <c r="B7" s="100" t="s">
        <v>2</v>
      </c>
      <c r="C7" s="100" t="s">
        <v>489</v>
      </c>
      <c r="D7" s="126">
        <f>SUM(D8:D17)</f>
        <v>20440203</v>
      </c>
      <c r="E7" s="126">
        <f>SUM(E8:E17)</f>
        <v>49249630</v>
      </c>
      <c r="F7" s="126">
        <f>SUM(F8:F17)</f>
        <v>46485795</v>
      </c>
      <c r="G7" s="176">
        <f>SUM(F7/E7%)</f>
        <v>94.38811012387302</v>
      </c>
      <c r="I7" s="337"/>
      <c r="J7" s="338"/>
    </row>
    <row r="8" spans="1:10" s="101" customFormat="1" ht="12" customHeight="1" x14ac:dyDescent="0.25">
      <c r="A8" s="208"/>
      <c r="B8" s="102" t="s">
        <v>1</v>
      </c>
      <c r="C8" s="72" t="s">
        <v>549</v>
      </c>
      <c r="D8" s="127"/>
      <c r="E8" s="127">
        <v>17142778</v>
      </c>
      <c r="F8" s="127">
        <v>17203538</v>
      </c>
      <c r="G8" s="177">
        <f t="shared" ref="G8:G18" si="0">SUM(F8/E8%)</f>
        <v>100.35443496964145</v>
      </c>
      <c r="J8" s="338"/>
    </row>
    <row r="9" spans="1:10" s="101" customFormat="1" ht="12" customHeight="1" x14ac:dyDescent="0.25">
      <c r="A9" s="209"/>
      <c r="B9" s="102" t="s">
        <v>0</v>
      </c>
      <c r="C9" s="144" t="s">
        <v>551</v>
      </c>
      <c r="D9" s="145">
        <v>4011277</v>
      </c>
      <c r="E9" s="145">
        <v>7024414</v>
      </c>
      <c r="F9" s="145">
        <v>7024414</v>
      </c>
      <c r="G9" s="178">
        <f t="shared" si="0"/>
        <v>100</v>
      </c>
      <c r="I9" s="337"/>
      <c r="J9" s="339"/>
    </row>
    <row r="10" spans="1:10" s="101" customFormat="1" ht="12" customHeight="1" x14ac:dyDescent="0.25">
      <c r="A10" s="209"/>
      <c r="B10" s="102" t="s">
        <v>36</v>
      </c>
      <c r="C10" s="144" t="s">
        <v>553</v>
      </c>
      <c r="D10" s="147">
        <v>454725</v>
      </c>
      <c r="E10" s="147">
        <v>479348</v>
      </c>
      <c r="F10" s="147">
        <v>479348</v>
      </c>
      <c r="G10" s="178">
        <f t="shared" si="0"/>
        <v>100.00000000000001</v>
      </c>
      <c r="J10" s="338"/>
    </row>
    <row r="11" spans="1:10" s="101" customFormat="1" ht="12" customHeight="1" x14ac:dyDescent="0.25">
      <c r="A11" s="209"/>
      <c r="B11" s="102" t="s">
        <v>35</v>
      </c>
      <c r="C11" s="144" t="s">
        <v>555</v>
      </c>
      <c r="D11" s="145">
        <v>1085193</v>
      </c>
      <c r="E11" s="145">
        <v>2453867</v>
      </c>
      <c r="F11" s="145">
        <v>2453867</v>
      </c>
      <c r="G11" s="178">
        <f t="shared" si="0"/>
        <v>100.00000000000001</v>
      </c>
      <c r="J11" s="338"/>
    </row>
    <row r="12" spans="1:10" s="101" customFormat="1" ht="12" customHeight="1" x14ac:dyDescent="0.25">
      <c r="A12" s="209"/>
      <c r="B12" s="102" t="s">
        <v>58</v>
      </c>
      <c r="C12" s="144" t="s">
        <v>557</v>
      </c>
      <c r="D12" s="145">
        <v>8080211</v>
      </c>
      <c r="E12" s="145">
        <v>9160148</v>
      </c>
      <c r="F12" s="145">
        <v>9160148</v>
      </c>
      <c r="G12" s="178">
        <f t="shared" si="0"/>
        <v>100</v>
      </c>
      <c r="J12" s="338"/>
    </row>
    <row r="13" spans="1:10" s="101" customFormat="1" ht="12" customHeight="1" x14ac:dyDescent="0.25">
      <c r="A13" s="210"/>
      <c r="B13" s="102" t="s">
        <v>32</v>
      </c>
      <c r="C13" s="144" t="s">
        <v>559</v>
      </c>
      <c r="D13" s="145">
        <v>3667797</v>
      </c>
      <c r="E13" s="145">
        <v>8256840</v>
      </c>
      <c r="F13" s="145">
        <v>8273245</v>
      </c>
      <c r="G13" s="178">
        <f t="shared" si="0"/>
        <v>100.19868375795099</v>
      </c>
      <c r="J13" s="338"/>
    </row>
    <row r="14" spans="1:10" s="101" customFormat="1" ht="12" customHeight="1" x14ac:dyDescent="0.25">
      <c r="A14" s="210"/>
      <c r="B14" s="102" t="s">
        <v>639</v>
      </c>
      <c r="C14" s="479" t="s">
        <v>640</v>
      </c>
      <c r="D14" s="480">
        <v>2841000</v>
      </c>
      <c r="E14" s="480">
        <v>2841000</v>
      </c>
      <c r="F14" s="480">
        <v>0</v>
      </c>
      <c r="G14" s="481">
        <f t="shared" si="0"/>
        <v>0</v>
      </c>
      <c r="J14" s="338"/>
    </row>
    <row r="15" spans="1:10" s="104" customFormat="1" ht="12" customHeight="1" x14ac:dyDescent="0.25">
      <c r="A15" s="209"/>
      <c r="B15" s="102" t="s">
        <v>30</v>
      </c>
      <c r="C15" s="144" t="s">
        <v>638</v>
      </c>
      <c r="D15" s="145">
        <v>300000</v>
      </c>
      <c r="E15" s="145">
        <v>589870</v>
      </c>
      <c r="F15" s="145">
        <v>589870</v>
      </c>
      <c r="G15" s="178">
        <f t="shared" si="0"/>
        <v>100</v>
      </c>
      <c r="J15" s="338"/>
    </row>
    <row r="16" spans="1:10" s="104" customFormat="1" ht="12" customHeight="1" x14ac:dyDescent="0.25">
      <c r="A16" s="211"/>
      <c r="B16" s="102" t="s">
        <v>29</v>
      </c>
      <c r="C16" s="144" t="s">
        <v>624</v>
      </c>
      <c r="D16" s="145"/>
      <c r="E16" s="145">
        <v>411990</v>
      </c>
      <c r="F16" s="145">
        <v>411990</v>
      </c>
      <c r="G16" s="178">
        <f t="shared" si="0"/>
        <v>100.00000000000001</v>
      </c>
      <c r="J16" s="338"/>
    </row>
    <row r="17" spans="1:10" s="104" customFormat="1" ht="12" customHeight="1" thickBot="1" x14ac:dyDescent="0.3">
      <c r="A17" s="212"/>
      <c r="B17" s="118" t="s">
        <v>28</v>
      </c>
      <c r="C17" s="148" t="s">
        <v>528</v>
      </c>
      <c r="D17" s="149"/>
      <c r="E17" s="149">
        <v>889375</v>
      </c>
      <c r="F17" s="145">
        <v>889375</v>
      </c>
      <c r="G17" s="178">
        <f t="shared" si="0"/>
        <v>100</v>
      </c>
      <c r="J17" s="340"/>
    </row>
    <row r="18" spans="1:10" s="101" customFormat="1" ht="12" customHeight="1" thickBot="1" x14ac:dyDescent="0.3">
      <c r="A18" s="213" t="s">
        <v>289</v>
      </c>
      <c r="B18" s="71" t="s">
        <v>25</v>
      </c>
      <c r="C18" s="77" t="s">
        <v>494</v>
      </c>
      <c r="D18" s="128">
        <f>SUM(D19:D21)</f>
        <v>5712535</v>
      </c>
      <c r="E18" s="128">
        <f>SUM(E19:E21)</f>
        <v>752000</v>
      </c>
      <c r="F18" s="128">
        <f>SUM(F19:F21)</f>
        <v>752000</v>
      </c>
      <c r="G18" s="180">
        <f t="shared" si="0"/>
        <v>100</v>
      </c>
    </row>
    <row r="19" spans="1:10" s="101" customFormat="1" ht="12" customHeight="1" x14ac:dyDescent="0.25">
      <c r="A19" s="210"/>
      <c r="B19" s="102" t="s">
        <v>24</v>
      </c>
      <c r="C19" s="194" t="s">
        <v>460</v>
      </c>
      <c r="D19" s="129"/>
      <c r="E19" s="129"/>
      <c r="F19" s="129"/>
      <c r="G19" s="103"/>
    </row>
    <row r="20" spans="1:10" s="101" customFormat="1" ht="12" customHeight="1" x14ac:dyDescent="0.25">
      <c r="A20" s="210"/>
      <c r="B20" s="151" t="s">
        <v>23</v>
      </c>
      <c r="C20" s="195" t="s">
        <v>563</v>
      </c>
      <c r="D20" s="145"/>
      <c r="E20" s="145"/>
      <c r="F20" s="145"/>
      <c r="G20" s="146">
        <v>0</v>
      </c>
    </row>
    <row r="21" spans="1:10" s="101" customFormat="1" ht="12" customHeight="1" thickBot="1" x14ac:dyDescent="0.3">
      <c r="A21" s="210"/>
      <c r="B21" s="151" t="s">
        <v>21</v>
      </c>
      <c r="C21" s="195" t="s">
        <v>716</v>
      </c>
      <c r="D21" s="153">
        <v>5712535</v>
      </c>
      <c r="E21" s="341">
        <v>752000</v>
      </c>
      <c r="F21" s="417">
        <v>752000</v>
      </c>
      <c r="G21" s="179">
        <f t="shared" ref="G21" si="1">SUM(F21/E21%)</f>
        <v>100</v>
      </c>
    </row>
    <row r="22" spans="1:10" s="101" customFormat="1" ht="12" customHeight="1" thickBot="1" x14ac:dyDescent="0.3">
      <c r="A22" s="209" t="s">
        <v>472</v>
      </c>
      <c r="B22" s="68" t="s">
        <v>2</v>
      </c>
      <c r="C22" s="475" t="s">
        <v>537</v>
      </c>
      <c r="D22" s="482">
        <f>SUM(D23+D24)</f>
        <v>4578772</v>
      </c>
      <c r="E22" s="482">
        <f>SUM(E23+E24)</f>
        <v>0</v>
      </c>
      <c r="F22" s="482">
        <f>SUM(F23+F24)</f>
        <v>0</v>
      </c>
      <c r="G22" s="482">
        <f>SUM(G23+G24)</f>
        <v>0</v>
      </c>
    </row>
    <row r="23" spans="1:10" s="104" customFormat="1" ht="12" customHeight="1" thickBot="1" x14ac:dyDescent="0.3">
      <c r="A23" s="209"/>
      <c r="B23" s="68" t="s">
        <v>25</v>
      </c>
      <c r="C23" s="475" t="s">
        <v>589</v>
      </c>
      <c r="D23" s="482"/>
      <c r="E23" s="482"/>
      <c r="F23" s="482"/>
      <c r="G23" s="468"/>
    </row>
    <row r="24" spans="1:10" s="104" customFormat="1" ht="12" customHeight="1" thickBot="1" x14ac:dyDescent="0.3">
      <c r="A24" s="209"/>
      <c r="B24" s="71" t="s">
        <v>12</v>
      </c>
      <c r="C24" s="476" t="s">
        <v>564</v>
      </c>
      <c r="D24" s="482">
        <f>SUM(D25+D26+D27+D28)</f>
        <v>4578772</v>
      </c>
      <c r="E24" s="482">
        <f>SUM(E25+E26+E27+E28)</f>
        <v>0</v>
      </c>
      <c r="F24" s="482">
        <f>SUM(F25+F26+F27+F28)</f>
        <v>0</v>
      </c>
      <c r="G24" s="482">
        <f>SUM(G25+G26+G27+G28)</f>
        <v>0</v>
      </c>
    </row>
    <row r="25" spans="1:10" s="104" customFormat="1" ht="12" customHeight="1" thickBot="1" x14ac:dyDescent="0.3">
      <c r="A25" s="214"/>
      <c r="B25" s="107" t="s">
        <v>590</v>
      </c>
      <c r="C25" s="79" t="s">
        <v>463</v>
      </c>
      <c r="D25" s="463"/>
      <c r="E25" s="463"/>
      <c r="F25" s="483"/>
      <c r="G25" s="484"/>
    </row>
    <row r="26" spans="1:10" s="104" customFormat="1" ht="12" customHeight="1" thickBot="1" x14ac:dyDescent="0.3">
      <c r="A26" s="214"/>
      <c r="B26" s="151" t="s">
        <v>591</v>
      </c>
      <c r="C26" s="440" t="s">
        <v>465</v>
      </c>
      <c r="D26" s="341"/>
      <c r="E26" s="341"/>
      <c r="F26" s="341"/>
      <c r="G26" s="485"/>
    </row>
    <row r="27" spans="1:10" s="104" customFormat="1" ht="12" customHeight="1" thickBot="1" x14ac:dyDescent="0.3">
      <c r="A27" s="214"/>
      <c r="B27" s="151" t="s">
        <v>592</v>
      </c>
      <c r="C27" s="440" t="s">
        <v>565</v>
      </c>
      <c r="D27" s="341"/>
      <c r="E27" s="341"/>
      <c r="F27" s="341"/>
      <c r="G27" s="426"/>
    </row>
    <row r="28" spans="1:10" s="101" customFormat="1" ht="12" customHeight="1" thickBot="1" x14ac:dyDescent="0.3">
      <c r="A28" s="213"/>
      <c r="B28" s="151" t="s">
        <v>11</v>
      </c>
      <c r="C28" s="440" t="s">
        <v>717</v>
      </c>
      <c r="D28" s="486">
        <f>SUM(D30+D31+D29)</f>
        <v>4578772</v>
      </c>
      <c r="E28" s="486">
        <f>SUM(E30+E31+E29)</f>
        <v>0</v>
      </c>
      <c r="F28" s="486">
        <f>SUM(F30+F31+F29)</f>
        <v>0</v>
      </c>
      <c r="G28" s="377">
        <v>0</v>
      </c>
    </row>
    <row r="29" spans="1:10" s="101" customFormat="1" ht="12" customHeight="1" x14ac:dyDescent="0.25">
      <c r="A29" s="208"/>
      <c r="B29" s="151" t="s">
        <v>10</v>
      </c>
      <c r="C29" s="196" t="s">
        <v>538</v>
      </c>
      <c r="D29" s="341"/>
      <c r="E29" s="341"/>
      <c r="F29" s="383"/>
      <c r="G29" s="384"/>
    </row>
    <row r="30" spans="1:10" s="101" customFormat="1" ht="12" customHeight="1" thickBot="1" x14ac:dyDescent="0.3">
      <c r="A30" s="212"/>
      <c r="B30" s="151" t="s">
        <v>9</v>
      </c>
      <c r="C30" s="196" t="s">
        <v>539</v>
      </c>
      <c r="D30" s="169"/>
      <c r="E30" s="169"/>
      <c r="F30" s="145"/>
      <c r="G30" s="178"/>
    </row>
    <row r="31" spans="1:10" s="104" customFormat="1" ht="12" customHeight="1" thickBot="1" x14ac:dyDescent="0.3">
      <c r="A31" s="215"/>
      <c r="B31" s="151" t="s">
        <v>452</v>
      </c>
      <c r="C31" s="487" t="s">
        <v>593</v>
      </c>
      <c r="D31" s="149">
        <v>4578772</v>
      </c>
      <c r="E31" s="149">
        <v>0</v>
      </c>
      <c r="F31" s="149">
        <v>0</v>
      </c>
      <c r="G31" s="377">
        <v>0</v>
      </c>
    </row>
    <row r="32" spans="1:10" s="104" customFormat="1" ht="12" customHeight="1" thickBot="1" x14ac:dyDescent="0.3">
      <c r="A32" s="216" t="s">
        <v>477</v>
      </c>
      <c r="B32" s="108"/>
      <c r="C32" s="419" t="s">
        <v>471</v>
      </c>
      <c r="D32" s="465">
        <f>SUM(D7+D18+D22)</f>
        <v>30731510</v>
      </c>
      <c r="E32" s="465">
        <f>SUM(E7+E18+E22)</f>
        <v>50001630</v>
      </c>
      <c r="F32" s="465">
        <f>SUM(F7+F18+F22)</f>
        <v>47237795</v>
      </c>
      <c r="G32" s="181">
        <f t="shared" ref="G32" si="2">SUM(F32/E32%)</f>
        <v>94.472510196167605</v>
      </c>
    </row>
    <row r="33" spans="1:15" s="104" customFormat="1" ht="15" customHeight="1" thickTop="1" x14ac:dyDescent="0.25">
      <c r="A33" s="109"/>
      <c r="B33" s="109"/>
      <c r="C33" s="110"/>
      <c r="D33" s="111"/>
      <c r="E33" s="111"/>
      <c r="F33" s="111"/>
      <c r="G33" s="111"/>
    </row>
    <row r="34" spans="1:15" ht="13.5" thickBot="1" x14ac:dyDescent="0.3">
      <c r="A34" s="112"/>
      <c r="B34" s="113"/>
      <c r="C34" s="113"/>
      <c r="D34" s="113"/>
      <c r="E34" s="113"/>
      <c r="F34" s="113"/>
      <c r="G34" s="113"/>
    </row>
    <row r="35" spans="1:15" s="98" customFormat="1" ht="16.5" customHeight="1" thickTop="1" thickBot="1" x14ac:dyDescent="0.3">
      <c r="A35" s="902" t="s">
        <v>57</v>
      </c>
      <c r="B35" s="903"/>
      <c r="C35" s="903"/>
      <c r="D35" s="903"/>
      <c r="E35" s="903"/>
      <c r="F35" s="903"/>
      <c r="G35" s="904"/>
    </row>
    <row r="36" spans="1:15" s="1" customFormat="1" ht="12" customHeight="1" thickBot="1" x14ac:dyDescent="0.3">
      <c r="A36" s="214" t="s">
        <v>2</v>
      </c>
      <c r="B36" s="68" t="s">
        <v>281</v>
      </c>
      <c r="C36" s="198" t="s">
        <v>480</v>
      </c>
      <c r="D36" s="218">
        <f>SUM(D37+D38+D39+D40+D45)</f>
        <v>261931231</v>
      </c>
      <c r="E36" s="218">
        <f>SUM(E37+E38+E39+E40+E45)</f>
        <v>465186427</v>
      </c>
      <c r="F36" s="117">
        <f>SUM(F37+F38+F39+F40+F45)</f>
        <v>396808548</v>
      </c>
      <c r="G36" s="180">
        <f t="shared" ref="G36:G40" si="3">SUM(F36/E36%)</f>
        <v>85.300972893605092</v>
      </c>
      <c r="M36" s="130"/>
      <c r="N36" s="131"/>
    </row>
    <row r="37" spans="1:15" ht="12" customHeight="1" x14ac:dyDescent="0.25">
      <c r="A37" s="219"/>
      <c r="B37" s="107" t="s">
        <v>1</v>
      </c>
      <c r="C37" s="79" t="s">
        <v>570</v>
      </c>
      <c r="D37" s="488">
        <v>96361705</v>
      </c>
      <c r="E37" s="488">
        <v>198945385</v>
      </c>
      <c r="F37" s="489">
        <v>155593759</v>
      </c>
      <c r="G37" s="490">
        <f t="shared" si="3"/>
        <v>78.209282914504399</v>
      </c>
      <c r="H37" s="132"/>
      <c r="I37" s="132"/>
      <c r="J37" s="132"/>
      <c r="K37" s="131"/>
      <c r="L37" s="132"/>
      <c r="M37" s="288"/>
      <c r="N37" s="132"/>
    </row>
    <row r="38" spans="1:15" ht="12" customHeight="1" x14ac:dyDescent="0.25">
      <c r="A38" s="220"/>
      <c r="B38" s="151" t="s">
        <v>0</v>
      </c>
      <c r="C38" s="440" t="s">
        <v>571</v>
      </c>
      <c r="D38" s="381">
        <v>15617290</v>
      </c>
      <c r="E38" s="381">
        <v>26094271</v>
      </c>
      <c r="F38" s="381">
        <v>21073036</v>
      </c>
      <c r="G38" s="491">
        <f t="shared" si="3"/>
        <v>80.757327920753184</v>
      </c>
      <c r="H38" s="132"/>
      <c r="I38" s="132"/>
      <c r="J38" s="132"/>
      <c r="K38" s="131"/>
      <c r="L38" s="132"/>
      <c r="M38" s="288"/>
      <c r="N38" s="132"/>
    </row>
    <row r="39" spans="1:15" ht="12" customHeight="1" thickBot="1" x14ac:dyDescent="0.3">
      <c r="A39" s="222"/>
      <c r="B39" s="166" t="s">
        <v>36</v>
      </c>
      <c r="C39" s="477" t="s">
        <v>572</v>
      </c>
      <c r="D39" s="492">
        <v>104482389</v>
      </c>
      <c r="E39" s="492">
        <v>201870595</v>
      </c>
      <c r="F39" s="492">
        <v>186940200</v>
      </c>
      <c r="G39" s="493">
        <f t="shared" si="3"/>
        <v>92.603977315269717</v>
      </c>
      <c r="H39" s="132"/>
      <c r="I39" s="132"/>
      <c r="J39" s="132"/>
      <c r="K39" s="131"/>
      <c r="L39" s="132"/>
      <c r="M39" s="288"/>
      <c r="N39" s="132"/>
    </row>
    <row r="40" spans="1:15" ht="12" customHeight="1" thickBot="1" x14ac:dyDescent="0.3">
      <c r="A40" s="214"/>
      <c r="B40" s="121" t="s">
        <v>35</v>
      </c>
      <c r="C40" s="441" t="s">
        <v>56</v>
      </c>
      <c r="D40" s="494">
        <f>D44</f>
        <v>36375000</v>
      </c>
      <c r="E40" s="494">
        <f>E44</f>
        <v>20432846</v>
      </c>
      <c r="F40" s="494">
        <f>F44</f>
        <v>19098846</v>
      </c>
      <c r="G40" s="495">
        <f t="shared" si="3"/>
        <v>93.471296166965686</v>
      </c>
      <c r="H40" s="132"/>
      <c r="I40" s="132"/>
      <c r="J40" s="132"/>
      <c r="K40" s="131"/>
      <c r="L40" s="132"/>
      <c r="M40" s="288"/>
      <c r="N40" s="131"/>
    </row>
    <row r="41" spans="1:15" ht="12" customHeight="1" x14ac:dyDescent="0.25">
      <c r="A41" s="223"/>
      <c r="B41" s="102" t="s">
        <v>498</v>
      </c>
      <c r="C41" s="86" t="s">
        <v>642</v>
      </c>
      <c r="D41" s="496"/>
      <c r="E41" s="496"/>
      <c r="F41" s="496">
        <v>437580</v>
      </c>
      <c r="G41" s="491"/>
      <c r="H41" s="132"/>
      <c r="I41" s="132"/>
      <c r="J41" s="132"/>
      <c r="K41" s="131"/>
      <c r="L41" s="132"/>
      <c r="M41" s="288"/>
      <c r="N41" s="133"/>
    </row>
    <row r="42" spans="1:15" ht="12" customHeight="1" x14ac:dyDescent="0.25">
      <c r="A42" s="220"/>
      <c r="B42" s="151" t="s">
        <v>35</v>
      </c>
      <c r="C42" s="157" t="s">
        <v>643</v>
      </c>
      <c r="D42" s="381"/>
      <c r="E42" s="381"/>
      <c r="F42" s="381"/>
      <c r="G42" s="497"/>
      <c r="H42" s="132"/>
      <c r="I42" s="132"/>
      <c r="J42" s="132"/>
      <c r="K42" s="131"/>
      <c r="L42" s="132"/>
      <c r="M42" s="288"/>
      <c r="N42" s="133"/>
    </row>
    <row r="43" spans="1:15" s="1" customFormat="1" ht="12" customHeight="1" x14ac:dyDescent="0.2">
      <c r="A43" s="220"/>
      <c r="B43" s="151" t="s">
        <v>499</v>
      </c>
      <c r="C43" s="161" t="s">
        <v>644</v>
      </c>
      <c r="D43" s="381"/>
      <c r="E43" s="381">
        <v>0</v>
      </c>
      <c r="F43" s="498">
        <v>18661266</v>
      </c>
      <c r="G43" s="491"/>
      <c r="H43" s="132"/>
      <c r="I43" s="132"/>
      <c r="J43" s="132"/>
      <c r="K43" s="131"/>
      <c r="L43" s="132"/>
      <c r="M43" s="288"/>
      <c r="N43" s="133"/>
    </row>
    <row r="44" spans="1:15" ht="12" customHeight="1" thickBot="1" x14ac:dyDescent="0.25">
      <c r="A44" s="222"/>
      <c r="B44" s="166" t="s">
        <v>500</v>
      </c>
      <c r="C44" s="499" t="s">
        <v>531</v>
      </c>
      <c r="D44" s="492">
        <v>36375000</v>
      </c>
      <c r="E44" s="492">
        <v>20432846</v>
      </c>
      <c r="F44" s="498">
        <v>19098846</v>
      </c>
      <c r="G44" s="493">
        <f t="shared" ref="G44:G62" si="4">SUM(F44/E44%)</f>
        <v>93.471296166965686</v>
      </c>
      <c r="H44" s="132"/>
      <c r="I44" s="132"/>
      <c r="J44" s="132"/>
      <c r="K44" s="131"/>
      <c r="L44" s="132"/>
      <c r="M44" s="288"/>
      <c r="N44" s="133"/>
    </row>
    <row r="45" spans="1:15" ht="12" customHeight="1" thickBot="1" x14ac:dyDescent="0.3">
      <c r="A45" s="214"/>
      <c r="B45" s="121" t="s">
        <v>58</v>
      </c>
      <c r="C45" s="441" t="s">
        <v>33</v>
      </c>
      <c r="D45" s="494">
        <f>SUM(D46:D48)</f>
        <v>9094847</v>
      </c>
      <c r="E45" s="494">
        <f t="shared" ref="E45:F45" si="5">SUM(E46:E48)</f>
        <v>17843330</v>
      </c>
      <c r="F45" s="494">
        <f t="shared" si="5"/>
        <v>14102707</v>
      </c>
      <c r="G45" s="495">
        <f t="shared" ref="G45" si="6">SUM(F45/E45%)</f>
        <v>79.036295355183142</v>
      </c>
      <c r="H45" s="132"/>
      <c r="I45" s="132"/>
      <c r="J45" s="132"/>
      <c r="K45" s="131"/>
      <c r="L45" s="132"/>
      <c r="M45" s="288"/>
      <c r="N45" s="133"/>
    </row>
    <row r="46" spans="1:15" ht="12" customHeight="1" x14ac:dyDescent="0.25">
      <c r="A46" s="223"/>
      <c r="B46" s="102" t="s">
        <v>501</v>
      </c>
      <c r="C46" s="86" t="s">
        <v>502</v>
      </c>
      <c r="D46" s="489">
        <v>500000</v>
      </c>
      <c r="E46" s="489">
        <v>8203960</v>
      </c>
      <c r="F46" s="489">
        <v>7553155</v>
      </c>
      <c r="G46" s="491">
        <f t="shared" si="4"/>
        <v>92.067184627911388</v>
      </c>
      <c r="H46" s="132"/>
      <c r="I46" s="132"/>
      <c r="J46" s="132"/>
      <c r="K46" s="131"/>
      <c r="L46" s="132"/>
      <c r="M46" s="288"/>
      <c r="N46" s="133"/>
    </row>
    <row r="47" spans="1:15" ht="12" customHeight="1" x14ac:dyDescent="0.25">
      <c r="A47" s="220"/>
      <c r="B47" s="151" t="s">
        <v>503</v>
      </c>
      <c r="C47" s="157" t="s">
        <v>504</v>
      </c>
      <c r="D47" s="381">
        <v>5875327</v>
      </c>
      <c r="E47" s="381">
        <v>6919850</v>
      </c>
      <c r="F47" s="381">
        <v>4785147</v>
      </c>
      <c r="G47" s="491">
        <f t="shared" si="4"/>
        <v>69.151022059726728</v>
      </c>
      <c r="H47" s="132"/>
      <c r="I47" s="132"/>
      <c r="J47" s="132"/>
      <c r="K47" s="131"/>
      <c r="L47" s="132"/>
      <c r="M47" s="288"/>
      <c r="N47" s="133"/>
    </row>
    <row r="48" spans="1:15" ht="12" customHeight="1" thickBot="1" x14ac:dyDescent="0.3">
      <c r="A48" s="221"/>
      <c r="B48" s="162" t="s">
        <v>505</v>
      </c>
      <c r="C48" s="163" t="s">
        <v>506</v>
      </c>
      <c r="D48" s="500">
        <v>2719520</v>
      </c>
      <c r="E48" s="500">
        <v>2719520</v>
      </c>
      <c r="F48" s="500">
        <v>1764405</v>
      </c>
      <c r="G48" s="501">
        <f t="shared" si="4"/>
        <v>64.879280167088311</v>
      </c>
      <c r="H48" s="132"/>
      <c r="I48" s="132"/>
      <c r="J48" s="132"/>
      <c r="K48" s="131"/>
      <c r="L48" s="132"/>
      <c r="M48" s="288"/>
      <c r="N48" s="133"/>
      <c r="O48" s="132">
        <f>SUM(M37+M38+M39+M40+M45)</f>
        <v>0</v>
      </c>
    </row>
    <row r="49" spans="1:14" ht="12" customHeight="1" thickBot="1" x14ac:dyDescent="0.3">
      <c r="A49" s="214" t="s">
        <v>289</v>
      </c>
      <c r="B49" s="71" t="s">
        <v>289</v>
      </c>
      <c r="C49" s="84" t="s">
        <v>481</v>
      </c>
      <c r="D49" s="117">
        <f>SUM(D50+D56+D61)</f>
        <v>1421784728</v>
      </c>
      <c r="E49" s="117">
        <f t="shared" ref="E49:F49" si="7">SUM(E50+E56+E61)</f>
        <v>2425139762</v>
      </c>
      <c r="F49" s="117">
        <f t="shared" si="7"/>
        <v>1591327680</v>
      </c>
      <c r="G49" s="177">
        <f t="shared" si="4"/>
        <v>65.61797818562178</v>
      </c>
      <c r="H49" s="132"/>
      <c r="I49" s="132"/>
      <c r="J49" s="132"/>
      <c r="K49" s="131"/>
      <c r="L49" s="132"/>
      <c r="M49" s="288"/>
      <c r="N49" s="131"/>
    </row>
    <row r="50" spans="1:14" ht="12" customHeight="1" thickBot="1" x14ac:dyDescent="0.3">
      <c r="A50" s="214"/>
      <c r="B50" s="118" t="s">
        <v>24</v>
      </c>
      <c r="C50" s="478" t="s">
        <v>507</v>
      </c>
      <c r="D50" s="502">
        <f>SUM(D51:D55)</f>
        <v>1362511079</v>
      </c>
      <c r="E50" s="502">
        <f>SUM(E51:E55)</f>
        <v>2338355155</v>
      </c>
      <c r="F50" s="503">
        <f>SUM(F51:F55)</f>
        <v>1542631159</v>
      </c>
      <c r="G50" s="470">
        <f t="shared" si="4"/>
        <v>65.970781029625073</v>
      </c>
      <c r="H50" s="132"/>
      <c r="I50" s="132"/>
      <c r="J50" s="132"/>
      <c r="K50" s="131"/>
      <c r="L50" s="132"/>
      <c r="M50" s="288"/>
      <c r="N50" s="131"/>
    </row>
    <row r="51" spans="1:14" ht="12" customHeight="1" x14ac:dyDescent="0.25">
      <c r="A51" s="219"/>
      <c r="B51" s="107" t="s">
        <v>508</v>
      </c>
      <c r="C51" s="120" t="s">
        <v>482</v>
      </c>
      <c r="D51" s="488"/>
      <c r="E51" s="488"/>
      <c r="F51" s="488"/>
      <c r="G51" s="504"/>
      <c r="H51" s="132"/>
      <c r="I51" s="132"/>
      <c r="J51" s="132"/>
      <c r="K51" s="131"/>
      <c r="L51" s="132"/>
      <c r="M51" s="288"/>
      <c r="N51" s="132"/>
    </row>
    <row r="52" spans="1:14" ht="12" customHeight="1" x14ac:dyDescent="0.25">
      <c r="A52" s="220"/>
      <c r="B52" s="151" t="s">
        <v>509</v>
      </c>
      <c r="C52" s="157" t="s">
        <v>510</v>
      </c>
      <c r="D52" s="381">
        <v>1071176604</v>
      </c>
      <c r="E52" s="381">
        <v>2104614785</v>
      </c>
      <c r="F52" s="381">
        <v>1535051199</v>
      </c>
      <c r="G52" s="491">
        <f t="shared" si="4"/>
        <v>72.937395001717618</v>
      </c>
      <c r="H52" s="132"/>
      <c r="I52" s="132"/>
      <c r="J52" s="132"/>
      <c r="K52" s="131"/>
      <c r="L52" s="132"/>
      <c r="M52" s="288"/>
      <c r="N52" s="132"/>
    </row>
    <row r="53" spans="1:14" ht="12" customHeight="1" x14ac:dyDescent="0.25">
      <c r="A53" s="220"/>
      <c r="B53" s="151" t="s">
        <v>511</v>
      </c>
      <c r="C53" s="157" t="s">
        <v>512</v>
      </c>
      <c r="D53" s="381"/>
      <c r="E53" s="381">
        <v>277873</v>
      </c>
      <c r="F53" s="381">
        <v>277873</v>
      </c>
      <c r="G53" s="491">
        <f t="shared" si="4"/>
        <v>100</v>
      </c>
      <c r="H53" s="132"/>
      <c r="I53" s="132"/>
      <c r="J53" s="132"/>
      <c r="K53" s="131"/>
      <c r="L53" s="132"/>
      <c r="M53" s="288"/>
      <c r="N53" s="132"/>
    </row>
    <row r="54" spans="1:14" ht="12" customHeight="1" x14ac:dyDescent="0.25">
      <c r="A54" s="220"/>
      <c r="B54" s="151" t="s">
        <v>513</v>
      </c>
      <c r="C54" s="157" t="s">
        <v>514</v>
      </c>
      <c r="D54" s="381">
        <v>1666765</v>
      </c>
      <c r="E54" s="381">
        <v>14371620</v>
      </c>
      <c r="F54" s="381">
        <v>5852129</v>
      </c>
      <c r="G54" s="491">
        <f t="shared" si="4"/>
        <v>40.720037128730091</v>
      </c>
      <c r="H54" s="132"/>
      <c r="I54" s="132"/>
      <c r="J54" s="132"/>
      <c r="K54" s="131"/>
      <c r="L54" s="132"/>
      <c r="M54" s="288"/>
      <c r="N54" s="132"/>
    </row>
    <row r="55" spans="1:14" ht="12" customHeight="1" thickBot="1" x14ac:dyDescent="0.3">
      <c r="A55" s="222"/>
      <c r="B55" s="166" t="s">
        <v>515</v>
      </c>
      <c r="C55" s="427" t="s">
        <v>516</v>
      </c>
      <c r="D55" s="492">
        <v>289667710</v>
      </c>
      <c r="E55" s="492">
        <v>219090877</v>
      </c>
      <c r="F55" s="492">
        <v>1449958</v>
      </c>
      <c r="G55" s="501">
        <f t="shared" si="4"/>
        <v>0.66180665295342256</v>
      </c>
      <c r="H55" s="132"/>
      <c r="I55" s="132"/>
      <c r="J55" s="132"/>
      <c r="K55" s="131"/>
      <c r="L55" s="132"/>
      <c r="M55" s="288"/>
      <c r="N55" s="132"/>
    </row>
    <row r="56" spans="1:14" ht="12" customHeight="1" thickBot="1" x14ac:dyDescent="0.3">
      <c r="A56" s="214"/>
      <c r="B56" s="121" t="s">
        <v>23</v>
      </c>
      <c r="C56" s="476" t="s">
        <v>22</v>
      </c>
      <c r="D56" s="505">
        <f>SUM(D57:D60)</f>
        <v>59273649</v>
      </c>
      <c r="E56" s="505">
        <f>SUM(E57:E60)</f>
        <v>83009844</v>
      </c>
      <c r="F56" s="505">
        <f>SUM(F57:F60)</f>
        <v>44922024</v>
      </c>
      <c r="G56" s="470">
        <f t="shared" si="4"/>
        <v>54.11650213437337</v>
      </c>
      <c r="H56" s="132"/>
      <c r="I56" s="132"/>
      <c r="J56" s="132"/>
      <c r="K56" s="131"/>
      <c r="L56" s="132"/>
      <c r="M56" s="288"/>
      <c r="N56" s="131"/>
    </row>
    <row r="57" spans="1:14" ht="12" customHeight="1" x14ac:dyDescent="0.25">
      <c r="A57" s="223"/>
      <c r="B57" s="102" t="s">
        <v>517</v>
      </c>
      <c r="C57" s="86" t="s">
        <v>518</v>
      </c>
      <c r="D57" s="489">
        <v>46672165</v>
      </c>
      <c r="E57" s="489">
        <v>65731398</v>
      </c>
      <c r="F57" s="489">
        <v>35371676</v>
      </c>
      <c r="G57" s="504">
        <f t="shared" si="4"/>
        <v>53.812450482188133</v>
      </c>
      <c r="H57" s="132"/>
      <c r="I57" s="132"/>
      <c r="J57" s="132"/>
      <c r="K57" s="131"/>
      <c r="L57" s="132"/>
      <c r="M57" s="288"/>
      <c r="N57" s="131"/>
    </row>
    <row r="58" spans="1:14" ht="12" customHeight="1" thickBot="1" x14ac:dyDescent="0.25">
      <c r="A58" s="220"/>
      <c r="B58" s="151" t="s">
        <v>519</v>
      </c>
      <c r="C58" s="161" t="s">
        <v>532</v>
      </c>
      <c r="D58" s="381"/>
      <c r="E58" s="381"/>
      <c r="F58" s="381"/>
      <c r="G58" s="491"/>
      <c r="H58" s="132"/>
      <c r="I58" s="132"/>
      <c r="J58" s="132"/>
      <c r="K58" s="131"/>
      <c r="L58" s="132"/>
      <c r="M58" s="288"/>
      <c r="N58" s="131"/>
    </row>
    <row r="59" spans="1:14" ht="12" customHeight="1" x14ac:dyDescent="0.2">
      <c r="A59" s="220"/>
      <c r="B59" s="151" t="s">
        <v>520</v>
      </c>
      <c r="C59" s="161" t="s">
        <v>521</v>
      </c>
      <c r="D59" s="381">
        <v>0</v>
      </c>
      <c r="E59" s="381">
        <v>0</v>
      </c>
      <c r="F59" s="381">
        <v>0</v>
      </c>
      <c r="G59" s="504">
        <v>0</v>
      </c>
      <c r="H59" s="132"/>
      <c r="I59" s="132"/>
      <c r="J59" s="132"/>
      <c r="K59" s="131"/>
      <c r="L59" s="132"/>
      <c r="M59" s="288"/>
      <c r="N59" s="131"/>
    </row>
    <row r="60" spans="1:14" ht="12" customHeight="1" thickBot="1" x14ac:dyDescent="0.25">
      <c r="A60" s="221"/>
      <c r="B60" s="162" t="s">
        <v>522</v>
      </c>
      <c r="C60" s="168" t="s">
        <v>523</v>
      </c>
      <c r="D60" s="500">
        <v>12601484</v>
      </c>
      <c r="E60" s="500">
        <v>17278446</v>
      </c>
      <c r="F60" s="500">
        <v>9550348</v>
      </c>
      <c r="G60" s="501">
        <f t="shared" si="4"/>
        <v>55.273188341127437</v>
      </c>
      <c r="H60" s="132"/>
      <c r="I60" s="132"/>
      <c r="J60" s="132"/>
      <c r="K60" s="131"/>
      <c r="L60" s="132"/>
      <c r="M60" s="288"/>
      <c r="N60" s="131"/>
    </row>
    <row r="61" spans="1:14" ht="12" customHeight="1" thickBot="1" x14ac:dyDescent="0.25">
      <c r="A61" s="249" t="s">
        <v>472</v>
      </c>
      <c r="B61" s="227" t="s">
        <v>12</v>
      </c>
      <c r="C61" s="506" t="s">
        <v>625</v>
      </c>
      <c r="D61" s="507"/>
      <c r="E61" s="507">
        <v>3774763</v>
      </c>
      <c r="F61" s="507">
        <v>3774497</v>
      </c>
      <c r="G61" s="504">
        <f t="shared" si="4"/>
        <v>99.992953199975744</v>
      </c>
      <c r="H61" s="132"/>
      <c r="I61" s="132"/>
      <c r="J61" s="132"/>
      <c r="K61" s="131"/>
      <c r="L61" s="132"/>
      <c r="M61" s="288"/>
      <c r="N61" s="131"/>
    </row>
    <row r="62" spans="1:14" ht="12" customHeight="1" thickBot="1" x14ac:dyDescent="0.3">
      <c r="A62" s="63" t="s">
        <v>477</v>
      </c>
      <c r="B62" s="382"/>
      <c r="C62" s="508" t="s">
        <v>7</v>
      </c>
      <c r="D62" s="509">
        <f>SUM(D49+D36)</f>
        <v>1683715959</v>
      </c>
      <c r="E62" s="509">
        <f>SUM(E49+E36)</f>
        <v>2890326189</v>
      </c>
      <c r="F62" s="509">
        <f>SUM(F36+F49)</f>
        <v>1988136228</v>
      </c>
      <c r="G62" s="468">
        <f t="shared" si="4"/>
        <v>68.785877371434637</v>
      </c>
      <c r="H62" s="132"/>
      <c r="I62" s="132"/>
      <c r="J62" s="132"/>
      <c r="K62" s="131"/>
      <c r="L62" s="132"/>
      <c r="M62" s="288"/>
      <c r="N62" s="131"/>
    </row>
    <row r="63" spans="1:14" ht="12" customHeight="1" thickBot="1" x14ac:dyDescent="0.3">
      <c r="A63" s="63" t="s">
        <v>478</v>
      </c>
      <c r="B63" s="70"/>
      <c r="C63" s="84" t="s">
        <v>575</v>
      </c>
      <c r="D63" s="287">
        <f>SUM(D68+D64)</f>
        <v>0</v>
      </c>
      <c r="E63" s="287">
        <f>SUM(E68+E64)</f>
        <v>0</v>
      </c>
      <c r="F63" s="287">
        <f>SUM(F68+F64)</f>
        <v>0</v>
      </c>
      <c r="G63" s="201"/>
      <c r="H63" s="132"/>
      <c r="I63" s="132"/>
      <c r="K63" s="131"/>
      <c r="L63" s="132"/>
      <c r="M63" s="288"/>
      <c r="N63" s="131"/>
    </row>
    <row r="64" spans="1:14" ht="12" customHeight="1" x14ac:dyDescent="0.25">
      <c r="A64" s="252"/>
      <c r="B64" s="74" t="s">
        <v>10</v>
      </c>
      <c r="C64" s="79" t="s">
        <v>576</v>
      </c>
      <c r="D64" s="253">
        <f>SUM(D67+D66+D65)</f>
        <v>0</v>
      </c>
      <c r="E64" s="253">
        <f>SUM(E67+E66+E65)</f>
        <v>0</v>
      </c>
      <c r="F64" s="253">
        <f>SUM(F67+F66+F65)</f>
        <v>0</v>
      </c>
      <c r="G64" s="254"/>
      <c r="H64" s="132"/>
      <c r="I64" s="132"/>
      <c r="J64" s="132"/>
      <c r="K64" s="131"/>
      <c r="L64" s="132"/>
      <c r="M64" s="288"/>
      <c r="N64" s="131"/>
    </row>
    <row r="65" spans="1:14" ht="12" customHeight="1" x14ac:dyDescent="0.25">
      <c r="A65" s="255"/>
      <c r="B65" s="171" t="s">
        <v>577</v>
      </c>
      <c r="C65" s="157" t="s">
        <v>578</v>
      </c>
      <c r="D65" s="174"/>
      <c r="E65" s="174"/>
      <c r="F65" s="174"/>
      <c r="G65" s="256"/>
      <c r="H65" s="132"/>
      <c r="I65" s="132"/>
      <c r="J65" s="132"/>
      <c r="K65" s="131"/>
      <c r="L65" s="132"/>
      <c r="M65" s="288"/>
      <c r="N65" s="131"/>
    </row>
    <row r="66" spans="1:14" ht="12" customHeight="1" x14ac:dyDescent="0.25">
      <c r="A66" s="255"/>
      <c r="B66" s="171" t="s">
        <v>579</v>
      </c>
      <c r="C66" s="157" t="s">
        <v>580</v>
      </c>
      <c r="D66" s="174"/>
      <c r="E66" s="174"/>
      <c r="F66" s="174"/>
      <c r="G66" s="256"/>
      <c r="H66" s="132"/>
      <c r="I66" s="132"/>
      <c r="J66" s="132"/>
      <c r="K66" s="131"/>
      <c r="L66" s="132"/>
      <c r="M66" s="288"/>
      <c r="N66" s="131"/>
    </row>
    <row r="67" spans="1:14" ht="12" customHeight="1" x14ac:dyDescent="0.25">
      <c r="A67" s="255"/>
      <c r="B67" s="171" t="s">
        <v>581</v>
      </c>
      <c r="C67" s="157" t="s">
        <v>582</v>
      </c>
      <c r="D67" s="174"/>
      <c r="E67" s="174"/>
      <c r="F67" s="174"/>
      <c r="G67" s="256"/>
      <c r="H67" s="132"/>
      <c r="I67" s="132"/>
      <c r="J67" s="132"/>
      <c r="K67" s="131"/>
      <c r="L67" s="132"/>
      <c r="M67" s="288"/>
      <c r="N67" s="131"/>
    </row>
    <row r="68" spans="1:14" ht="12" customHeight="1" x14ac:dyDescent="0.25">
      <c r="A68" s="255"/>
      <c r="B68" s="171" t="s">
        <v>583</v>
      </c>
      <c r="C68" s="144" t="s">
        <v>483</v>
      </c>
      <c r="D68" s="154">
        <f>SUM(D70+D69)</f>
        <v>0</v>
      </c>
      <c r="E68" s="154">
        <f>SUM(E70+E69)</f>
        <v>0</v>
      </c>
      <c r="F68" s="154"/>
      <c r="G68" s="256"/>
      <c r="H68" s="132"/>
      <c r="I68" s="132"/>
      <c r="J68" s="132"/>
      <c r="K68" s="131"/>
      <c r="L68" s="132"/>
      <c r="M68" s="288"/>
      <c r="N68" s="131"/>
    </row>
    <row r="69" spans="1:14" ht="12" customHeight="1" x14ac:dyDescent="0.25">
      <c r="A69" s="255"/>
      <c r="B69" s="171" t="s">
        <v>584</v>
      </c>
      <c r="C69" s="257" t="s">
        <v>585</v>
      </c>
      <c r="D69" s="154"/>
      <c r="E69" s="154"/>
      <c r="F69" s="154"/>
      <c r="G69" s="256"/>
      <c r="H69" s="132"/>
      <c r="I69" s="132"/>
      <c r="J69" s="132"/>
      <c r="K69" s="131"/>
      <c r="L69" s="132"/>
      <c r="M69" s="288"/>
      <c r="N69" s="131"/>
    </row>
    <row r="70" spans="1:14" ht="12" customHeight="1" thickBot="1" x14ac:dyDescent="0.3">
      <c r="A70" s="258"/>
      <c r="B70" s="172" t="s">
        <v>586</v>
      </c>
      <c r="C70" s="163" t="s">
        <v>587</v>
      </c>
      <c r="D70" s="164"/>
      <c r="E70" s="164"/>
      <c r="F70" s="164"/>
      <c r="G70" s="259"/>
      <c r="H70" s="132"/>
      <c r="I70" s="132"/>
      <c r="J70" s="132"/>
      <c r="K70" s="131"/>
      <c r="L70" s="132"/>
      <c r="M70" s="288"/>
      <c r="N70" s="131"/>
    </row>
    <row r="71" spans="1:14" ht="12" customHeight="1" thickBot="1" x14ac:dyDescent="0.3">
      <c r="A71" s="250"/>
      <c r="B71" s="205" t="s">
        <v>478</v>
      </c>
      <c r="C71" s="251" t="s">
        <v>484</v>
      </c>
      <c r="D71" s="248">
        <f>SUM(D62+D63)</f>
        <v>1683715959</v>
      </c>
      <c r="E71" s="248">
        <f>SUM(E62+E63)</f>
        <v>2890326189</v>
      </c>
      <c r="F71" s="248">
        <f>SUM(F62+F63)</f>
        <v>1988136228</v>
      </c>
      <c r="G71" s="176">
        <f t="shared" ref="G71:G74" si="8">SUM(F71/E71%)</f>
        <v>68.785877371434637</v>
      </c>
      <c r="H71" s="132"/>
      <c r="I71" s="132"/>
      <c r="J71" s="132"/>
      <c r="K71" s="131"/>
      <c r="L71" s="132"/>
      <c r="M71" s="288"/>
      <c r="N71" s="131"/>
    </row>
    <row r="72" spans="1:14" ht="14.25" customHeight="1" thickTop="1" thickBot="1" x14ac:dyDescent="0.3">
      <c r="A72" s="880" t="s">
        <v>533</v>
      </c>
      <c r="B72" s="881"/>
      <c r="C72" s="882"/>
      <c r="D72" s="883">
        <v>10</v>
      </c>
      <c r="E72" s="883">
        <v>10</v>
      </c>
      <c r="F72" s="884">
        <v>10</v>
      </c>
      <c r="G72" s="885">
        <f t="shared" si="8"/>
        <v>100</v>
      </c>
      <c r="H72" s="132"/>
      <c r="I72" s="132"/>
      <c r="J72" s="132"/>
      <c r="K72" s="131"/>
      <c r="L72" s="132"/>
      <c r="M72" s="288"/>
    </row>
    <row r="73" spans="1:14" ht="14.25" thickBot="1" x14ac:dyDescent="0.3">
      <c r="A73" s="886" t="s">
        <v>51</v>
      </c>
      <c r="B73" s="887"/>
      <c r="C73" s="888"/>
      <c r="D73" s="883">
        <v>19.91</v>
      </c>
      <c r="E73" s="883">
        <v>19.91</v>
      </c>
      <c r="F73" s="883">
        <v>19.91</v>
      </c>
      <c r="G73" s="885">
        <f t="shared" si="8"/>
        <v>100</v>
      </c>
      <c r="H73" s="132"/>
      <c r="I73" s="132"/>
      <c r="J73" s="132"/>
      <c r="K73" s="131"/>
      <c r="L73" s="132"/>
      <c r="M73" s="288"/>
    </row>
    <row r="74" spans="1:14" ht="14.25" thickBot="1" x14ac:dyDescent="0.3">
      <c r="A74" s="894" t="s">
        <v>596</v>
      </c>
      <c r="B74" s="895"/>
      <c r="C74" s="896"/>
      <c r="D74" s="889">
        <v>7</v>
      </c>
      <c r="E74" s="889">
        <v>7</v>
      </c>
      <c r="F74" s="890">
        <v>7</v>
      </c>
      <c r="G74" s="891">
        <f t="shared" si="8"/>
        <v>99.999999999999986</v>
      </c>
      <c r="H74" s="132"/>
      <c r="I74" s="132"/>
      <c r="J74" s="132"/>
      <c r="K74" s="131"/>
      <c r="L74" s="132"/>
      <c r="M74" s="288"/>
    </row>
    <row r="75" spans="1:14" ht="13.5" thickTop="1" x14ac:dyDescent="0.25">
      <c r="D75" s="134"/>
      <c r="E75" s="134"/>
      <c r="F75" s="134"/>
      <c r="G75" s="134"/>
      <c r="H75" s="132"/>
      <c r="I75" s="132"/>
      <c r="J75" s="132"/>
      <c r="K75" s="132"/>
      <c r="L75" s="132"/>
      <c r="M75" s="132"/>
    </row>
  </sheetData>
  <sheetProtection formatCells="0"/>
  <mergeCells count="8">
    <mergeCell ref="A74:C74"/>
    <mergeCell ref="A4:B4"/>
    <mergeCell ref="A5:G5"/>
    <mergeCell ref="A35:G35"/>
    <mergeCell ref="A1:B1"/>
    <mergeCell ref="A3:G3"/>
    <mergeCell ref="C1:G1"/>
    <mergeCell ref="C2:G2"/>
  </mergeCells>
  <printOptions horizontalCentered="1" headings="1"/>
  <pageMargins left="0" right="0" top="1.3385826771653544" bottom="0.98425196850393704" header="0.19685039370078741" footer="0.78740157480314965"/>
  <pageSetup paperSize="9" scale="70" orientation="portrait" r:id="rId1"/>
  <headerFooter alignWithMargins="0">
    <oddHeader>&amp;C
&amp;"-,Félkövér"&amp;14 Önkormányzati feladatok
2019. évi költségvetésének előirányzata és teljesítése&amp;R2. melléklet a 9/2020. (V.8.)  önkormányzati rendelethez</oddHeader>
  </headerFooter>
  <colBreaks count="1" manualBreakCount="1">
    <brk id="7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L44"/>
  <sheetViews>
    <sheetView zoomScale="120" zoomScaleNormal="120" workbookViewId="0">
      <selection activeCell="I25" sqref="I25"/>
    </sheetView>
  </sheetViews>
  <sheetFormatPr defaultRowHeight="15" x14ac:dyDescent="0.25"/>
  <cols>
    <col min="1" max="1" width="4.28515625" customWidth="1"/>
    <col min="2" max="2" width="2.85546875" customWidth="1"/>
    <col min="3" max="3" width="6.42578125" customWidth="1"/>
    <col min="4" max="4" width="58.140625" customWidth="1"/>
    <col min="5" max="5" width="15.7109375" customWidth="1"/>
    <col min="6" max="6" width="16.85546875" customWidth="1"/>
    <col min="7" max="7" width="16.7109375" customWidth="1"/>
    <col min="8" max="8" width="10.85546875" customWidth="1"/>
    <col min="10" max="10" width="12.85546875" customWidth="1"/>
    <col min="11" max="11" width="13.5703125" customWidth="1"/>
  </cols>
  <sheetData>
    <row r="1" spans="1:12" ht="15.75" thickBot="1" x14ac:dyDescent="0.3">
      <c r="A1" s="3"/>
      <c r="B1" s="3"/>
      <c r="C1" s="3"/>
      <c r="D1" s="3"/>
      <c r="E1" s="1050" t="s">
        <v>616</v>
      </c>
      <c r="F1" s="1050"/>
      <c r="G1" s="3" t="s">
        <v>617</v>
      </c>
      <c r="H1" s="3"/>
      <c r="I1" s="3"/>
      <c r="J1" s="185"/>
      <c r="K1" s="184"/>
      <c r="L1" s="184"/>
    </row>
    <row r="2" spans="1:12" ht="16.5" thickTop="1" thickBot="1" x14ac:dyDescent="0.3">
      <c r="A2" s="3"/>
      <c r="B2" s="309"/>
      <c r="C2" s="310" t="s">
        <v>111</v>
      </c>
      <c r="D2" s="310" t="s">
        <v>112</v>
      </c>
      <c r="E2" s="310" t="s">
        <v>113</v>
      </c>
      <c r="F2" s="310" t="s">
        <v>114</v>
      </c>
      <c r="G2" s="332" t="s">
        <v>115</v>
      </c>
      <c r="H2" s="3"/>
      <c r="I2" s="3"/>
      <c r="J2" s="185"/>
      <c r="K2" s="331"/>
      <c r="L2" s="184"/>
    </row>
    <row r="3" spans="1:12" ht="12.75" customHeight="1" thickTop="1" thickBot="1" x14ac:dyDescent="0.3">
      <c r="A3" s="3"/>
      <c r="B3" s="305" t="s">
        <v>2</v>
      </c>
      <c r="C3" s="312" t="s">
        <v>245</v>
      </c>
      <c r="D3" s="312" t="s">
        <v>129</v>
      </c>
      <c r="E3" s="312" t="s">
        <v>119</v>
      </c>
      <c r="F3" s="312" t="s">
        <v>120</v>
      </c>
      <c r="G3" s="333" t="s">
        <v>121</v>
      </c>
      <c r="H3" s="3"/>
      <c r="I3" s="3"/>
      <c r="J3" s="185"/>
      <c r="K3" s="331"/>
      <c r="L3" s="184"/>
    </row>
    <row r="4" spans="1:12" ht="12" customHeight="1" thickTop="1" x14ac:dyDescent="0.25">
      <c r="A4" s="3"/>
      <c r="B4" s="304" t="s">
        <v>25</v>
      </c>
      <c r="C4" s="311" t="s">
        <v>2</v>
      </c>
      <c r="D4" s="311" t="s">
        <v>25</v>
      </c>
      <c r="E4" s="311" t="s">
        <v>12</v>
      </c>
      <c r="F4" s="311" t="s">
        <v>11</v>
      </c>
      <c r="G4" s="334" t="s">
        <v>8</v>
      </c>
      <c r="H4" s="3"/>
      <c r="I4" s="3"/>
      <c r="J4" s="185"/>
      <c r="K4" s="331"/>
      <c r="L4" s="184"/>
    </row>
    <row r="5" spans="1:12" ht="12" customHeight="1" x14ac:dyDescent="0.25">
      <c r="A5" s="3"/>
      <c r="B5" s="41" t="s">
        <v>12</v>
      </c>
      <c r="C5" s="47" t="s">
        <v>2</v>
      </c>
      <c r="D5" s="753" t="s">
        <v>346</v>
      </c>
      <c r="E5" s="754">
        <f>'1.m .Önkormányzat összesített'!C57</f>
        <v>169388834</v>
      </c>
      <c r="F5" s="754">
        <f>'1.m .Önkormányzat összesített'!D57</f>
        <v>278491768</v>
      </c>
      <c r="G5" s="754">
        <f>'1.m .Önkormányzat összesített'!E57</f>
        <v>234275448</v>
      </c>
      <c r="H5" s="3"/>
      <c r="I5" s="3"/>
      <c r="J5" s="185"/>
      <c r="K5" s="331"/>
      <c r="L5" s="184"/>
    </row>
    <row r="6" spans="1:12" ht="12" customHeight="1" x14ac:dyDescent="0.25">
      <c r="A6" s="3"/>
      <c r="B6" s="41" t="s">
        <v>11</v>
      </c>
      <c r="C6" s="47" t="s">
        <v>25</v>
      </c>
      <c r="D6" s="753" t="s">
        <v>37</v>
      </c>
      <c r="E6" s="754">
        <f>'1.m .Önkormányzat összesített'!C58</f>
        <v>30161906</v>
      </c>
      <c r="F6" s="754">
        <f>'1.m .Önkormányzat összesített'!D58</f>
        <v>40827122</v>
      </c>
      <c r="G6" s="754">
        <f>'1.m .Önkormányzat összesített'!E58</f>
        <v>35805887</v>
      </c>
      <c r="H6" s="3"/>
      <c r="I6" s="3"/>
      <c r="J6" s="185"/>
      <c r="K6" s="331"/>
      <c r="L6" s="184"/>
    </row>
    <row r="7" spans="1:12" ht="12" customHeight="1" x14ac:dyDescent="0.25">
      <c r="A7" s="3"/>
      <c r="B7" s="41" t="s">
        <v>8</v>
      </c>
      <c r="C7" s="47" t="s">
        <v>12</v>
      </c>
      <c r="D7" s="753" t="s">
        <v>347</v>
      </c>
      <c r="E7" s="754">
        <f>'1.m .Önkormányzat összesített'!C59</f>
        <v>127885372</v>
      </c>
      <c r="F7" s="754">
        <f>'1.m .Önkormányzat összesített'!D59</f>
        <v>229536055</v>
      </c>
      <c r="G7" s="754">
        <f>'1.m .Önkormányzat összesített'!E59</f>
        <v>214605660</v>
      </c>
      <c r="H7" s="3"/>
      <c r="I7" s="3"/>
      <c r="J7" s="185"/>
      <c r="K7" s="331"/>
      <c r="L7" s="184"/>
    </row>
    <row r="8" spans="1:12" ht="12" customHeight="1" x14ac:dyDescent="0.25">
      <c r="A8" s="3"/>
      <c r="B8" s="41" t="s">
        <v>6</v>
      </c>
      <c r="C8" s="47" t="s">
        <v>11</v>
      </c>
      <c r="D8" s="753" t="s">
        <v>348</v>
      </c>
      <c r="E8" s="754">
        <f>'1.m .Önkormányzat összesített'!C60</f>
        <v>36375000</v>
      </c>
      <c r="F8" s="754">
        <f>'1.m .Önkormányzat összesített'!D60</f>
        <v>20432846</v>
      </c>
      <c r="G8" s="754">
        <f>'1.m .Önkormányzat összesített'!E60</f>
        <v>19098846</v>
      </c>
      <c r="H8" s="3"/>
      <c r="I8" s="3"/>
      <c r="J8" s="185"/>
      <c r="K8" s="331"/>
      <c r="L8" s="184"/>
    </row>
    <row r="9" spans="1:12" ht="12" customHeight="1" x14ac:dyDescent="0.25">
      <c r="A9" s="3"/>
      <c r="B9" s="41" t="s">
        <v>3</v>
      </c>
      <c r="C9" s="47" t="s">
        <v>8</v>
      </c>
      <c r="D9" s="753" t="s">
        <v>53</v>
      </c>
      <c r="E9" s="754">
        <f>'1.m .Önkormányzat összesített'!C65</f>
        <v>9094847</v>
      </c>
      <c r="F9" s="754">
        <f>'1.m .Önkormányzat összesített'!D65</f>
        <v>17843330</v>
      </c>
      <c r="G9" s="754">
        <f>'1.m .Önkormányzat összesített'!E65</f>
        <v>14102707</v>
      </c>
      <c r="H9" s="3"/>
      <c r="I9" s="3"/>
      <c r="J9" s="185"/>
      <c r="K9" s="185"/>
      <c r="L9" s="184"/>
    </row>
    <row r="10" spans="1:12" ht="12" customHeight="1" x14ac:dyDescent="0.25">
      <c r="A10" s="3"/>
      <c r="B10" s="41" t="s">
        <v>46</v>
      </c>
      <c r="C10" s="47" t="s">
        <v>6</v>
      </c>
      <c r="D10" s="753" t="s">
        <v>55</v>
      </c>
      <c r="E10" s="754">
        <f>'1.m .Önkormányzat összesített'!C70</f>
        <v>1363146079</v>
      </c>
      <c r="F10" s="754">
        <f>'1.m .Önkormányzat összesített'!D70</f>
        <v>2340421739</v>
      </c>
      <c r="G10" s="754">
        <f>'1.m .Önkormányzat összesített'!E70</f>
        <v>1544697743</v>
      </c>
      <c r="H10" s="3"/>
      <c r="I10" s="3"/>
      <c r="J10" s="185"/>
      <c r="K10" s="184"/>
      <c r="L10" s="184"/>
    </row>
    <row r="11" spans="1:12" ht="12" customHeight="1" x14ac:dyDescent="0.25">
      <c r="A11" s="3"/>
      <c r="B11" s="41" t="s">
        <v>92</v>
      </c>
      <c r="C11" s="47" t="s">
        <v>3</v>
      </c>
      <c r="D11" s="753" t="s">
        <v>52</v>
      </c>
      <c r="E11" s="754">
        <f>'1.m .Önkormányzat összesített'!C76</f>
        <v>59273649</v>
      </c>
      <c r="F11" s="754">
        <f>'1.m .Önkormányzat összesített'!D76</f>
        <v>83009844</v>
      </c>
      <c r="G11" s="754">
        <f>'1.m .Önkormányzat összesített'!E76</f>
        <v>44922024</v>
      </c>
      <c r="H11" s="3"/>
      <c r="I11" s="3"/>
      <c r="J11" s="185"/>
      <c r="K11" s="184"/>
      <c r="L11" s="184"/>
    </row>
    <row r="12" spans="1:12" ht="12" customHeight="1" x14ac:dyDescent="0.25">
      <c r="A12" s="3"/>
      <c r="B12" s="41" t="s">
        <v>45</v>
      </c>
      <c r="C12" s="47" t="s">
        <v>46</v>
      </c>
      <c r="D12" s="753" t="s">
        <v>349</v>
      </c>
      <c r="E12" s="754">
        <f>'1.m .Önkormányzat összesített'!C81</f>
        <v>0</v>
      </c>
      <c r="F12" s="754">
        <f>'1.m .Önkormányzat összesített'!D81</f>
        <v>3774763</v>
      </c>
      <c r="G12" s="754">
        <f>'1.m .Önkormányzat összesített'!E81</f>
        <v>3774497</v>
      </c>
      <c r="H12" s="3"/>
      <c r="I12" s="3"/>
      <c r="J12" s="185"/>
      <c r="K12" s="184"/>
      <c r="L12" s="184"/>
    </row>
    <row r="13" spans="1:12" ht="12" customHeight="1" x14ac:dyDescent="0.25">
      <c r="A13" s="3"/>
      <c r="B13" s="41" t="s">
        <v>44</v>
      </c>
      <c r="C13" s="49" t="s">
        <v>92</v>
      </c>
      <c r="D13" s="755" t="s">
        <v>350</v>
      </c>
      <c r="E13" s="756">
        <f>SUM(E5:E12)</f>
        <v>1795325687</v>
      </c>
      <c r="F13" s="756">
        <f t="shared" ref="F13:G13" si="0">SUM(F5:F12)</f>
        <v>3014337467</v>
      </c>
      <c r="G13" s="757">
        <f t="shared" si="0"/>
        <v>2111282812</v>
      </c>
      <c r="H13" s="3"/>
      <c r="I13" s="3"/>
      <c r="J13" s="185"/>
      <c r="K13" s="184"/>
      <c r="L13" s="184"/>
    </row>
    <row r="14" spans="1:12" ht="12" customHeight="1" x14ac:dyDescent="0.25">
      <c r="A14" s="3"/>
      <c r="B14" s="41" t="s">
        <v>41</v>
      </c>
      <c r="C14" s="47" t="s">
        <v>45</v>
      </c>
      <c r="D14" s="753" t="s">
        <v>351</v>
      </c>
      <c r="E14" s="754"/>
      <c r="F14" s="754"/>
      <c r="G14" s="758"/>
      <c r="H14" s="3"/>
      <c r="I14" s="3"/>
      <c r="J14" s="185"/>
      <c r="K14" s="184"/>
      <c r="L14" s="184"/>
    </row>
    <row r="15" spans="1:12" ht="12" customHeight="1" x14ac:dyDescent="0.25">
      <c r="A15" s="3"/>
      <c r="B15" s="41" t="s">
        <v>40</v>
      </c>
      <c r="C15" s="47" t="s">
        <v>44</v>
      </c>
      <c r="D15" s="753" t="s">
        <v>352</v>
      </c>
      <c r="E15" s="754"/>
      <c r="F15" s="754"/>
      <c r="G15" s="758"/>
      <c r="H15" s="3"/>
      <c r="I15" s="3"/>
      <c r="J15" s="185"/>
      <c r="K15" s="184"/>
      <c r="L15" s="184"/>
    </row>
    <row r="16" spans="1:12" ht="12" customHeight="1" x14ac:dyDescent="0.25">
      <c r="A16" s="3"/>
      <c r="B16" s="41" t="s">
        <v>93</v>
      </c>
      <c r="C16" s="47" t="s">
        <v>41</v>
      </c>
      <c r="D16" s="753" t="s">
        <v>353</v>
      </c>
      <c r="E16" s="754">
        <f>'1.m .Önkormányzat összesített'!C88</f>
        <v>7500784</v>
      </c>
      <c r="F16" s="754">
        <f>'1.m .Önkormányzat összesített'!D88</f>
        <v>7500784</v>
      </c>
      <c r="G16" s="754">
        <f>'1.m .Önkormányzat összesített'!E88</f>
        <v>7500784</v>
      </c>
      <c r="H16" s="3"/>
      <c r="I16" s="3"/>
      <c r="J16" s="185"/>
      <c r="K16" s="184"/>
      <c r="L16" s="184"/>
    </row>
    <row r="17" spans="1:12" ht="12" customHeight="1" x14ac:dyDescent="0.25">
      <c r="A17" s="3"/>
      <c r="B17" s="41" t="s">
        <v>94</v>
      </c>
      <c r="C17" s="47" t="s">
        <v>40</v>
      </c>
      <c r="D17" s="753" t="s">
        <v>354</v>
      </c>
      <c r="E17" s="754">
        <v>0</v>
      </c>
      <c r="F17" s="754">
        <v>0</v>
      </c>
      <c r="G17" s="758">
        <v>0</v>
      </c>
      <c r="H17" s="3"/>
      <c r="I17" s="3"/>
      <c r="J17" s="185"/>
      <c r="K17" s="184"/>
      <c r="L17" s="184"/>
    </row>
    <row r="18" spans="1:12" ht="12" customHeight="1" thickBot="1" x14ac:dyDescent="0.3">
      <c r="A18" s="3"/>
      <c r="B18" s="303" t="s">
        <v>95</v>
      </c>
      <c r="C18" s="306" t="s">
        <v>93</v>
      </c>
      <c r="D18" s="759" t="s">
        <v>355</v>
      </c>
      <c r="E18" s="760">
        <f>SUM(E14:E17)</f>
        <v>7500784</v>
      </c>
      <c r="F18" s="760">
        <f t="shared" ref="F18:G18" si="1">SUM(F14:F17)</f>
        <v>7500784</v>
      </c>
      <c r="G18" s="761">
        <f t="shared" si="1"/>
        <v>7500784</v>
      </c>
      <c r="H18" s="3"/>
      <c r="I18" s="3"/>
      <c r="J18" s="185"/>
      <c r="K18" s="184"/>
      <c r="L18" s="184"/>
    </row>
    <row r="19" spans="1:12" ht="12.95" customHeight="1" thickTop="1" thickBot="1" x14ac:dyDescent="0.3">
      <c r="A19" s="3"/>
      <c r="B19" s="305" t="s">
        <v>96</v>
      </c>
      <c r="C19" s="307" t="s">
        <v>94</v>
      </c>
      <c r="D19" s="762" t="s">
        <v>356</v>
      </c>
      <c r="E19" s="763">
        <f>SUM(E13+E18)</f>
        <v>1802826471</v>
      </c>
      <c r="F19" s="763">
        <f t="shared" ref="F19:G19" si="2">SUM(F13+F18)</f>
        <v>3021838251</v>
      </c>
      <c r="G19" s="764">
        <f t="shared" si="2"/>
        <v>2118783596</v>
      </c>
      <c r="H19" s="3"/>
      <c r="I19" s="3"/>
      <c r="J19" s="185"/>
      <c r="K19" s="184"/>
      <c r="L19" s="184"/>
    </row>
    <row r="20" spans="1:12" ht="12" customHeight="1" thickTop="1" x14ac:dyDescent="0.25">
      <c r="A20" s="3"/>
      <c r="B20" s="304" t="s">
        <v>311</v>
      </c>
      <c r="C20" s="308" t="s">
        <v>95</v>
      </c>
      <c r="D20" s="766" t="s">
        <v>357</v>
      </c>
      <c r="E20" s="767">
        <f>'1.m .Önkormányzat összesített'!C4</f>
        <v>245022765</v>
      </c>
      <c r="F20" s="767">
        <f>'1.m .Önkormányzat összesített'!D4</f>
        <v>377860293</v>
      </c>
      <c r="G20" s="767">
        <f>'1.m .Önkormányzat összesített'!E4</f>
        <v>377860293</v>
      </c>
      <c r="H20" s="3"/>
      <c r="I20" s="3"/>
      <c r="J20" s="185"/>
      <c r="K20" s="184"/>
      <c r="L20" s="184"/>
    </row>
    <row r="21" spans="1:12" ht="12" customHeight="1" x14ac:dyDescent="0.25">
      <c r="A21" s="3"/>
      <c r="B21" s="304" t="s">
        <v>312</v>
      </c>
      <c r="C21" s="47" t="s">
        <v>96</v>
      </c>
      <c r="D21" s="753" t="s">
        <v>358</v>
      </c>
      <c r="E21" s="754">
        <f>'1.m .Önkormányzat összesített'!C37</f>
        <v>1307155795</v>
      </c>
      <c r="F21" s="754">
        <f>'1.m .Önkormányzat összesített'!D37</f>
        <v>1352804194</v>
      </c>
      <c r="G21" s="754">
        <f>'1.m .Önkormányzat összesített'!E37</f>
        <v>1028630581</v>
      </c>
      <c r="H21" s="3"/>
      <c r="I21" s="3"/>
      <c r="J21" s="185"/>
      <c r="K21" s="184"/>
      <c r="L21" s="184"/>
    </row>
    <row r="22" spans="1:12" ht="12" customHeight="1" x14ac:dyDescent="0.25">
      <c r="A22" s="3"/>
      <c r="B22" s="304" t="s">
        <v>313</v>
      </c>
      <c r="C22" s="47" t="s">
        <v>311</v>
      </c>
      <c r="D22" s="753" t="s">
        <v>546</v>
      </c>
      <c r="E22" s="754">
        <f>'1.m .Önkormányzat összesített'!C14</f>
        <v>11748509</v>
      </c>
      <c r="F22" s="754">
        <f>'1.m .Önkormányzat összesített'!D14</f>
        <v>11748509</v>
      </c>
      <c r="G22" s="754">
        <f>'1.m .Önkormányzat összesített'!E14</f>
        <v>10650828</v>
      </c>
      <c r="H22" s="3"/>
      <c r="I22" s="3"/>
      <c r="J22" s="185"/>
      <c r="K22" s="184"/>
      <c r="L22" s="184"/>
    </row>
    <row r="23" spans="1:12" ht="12" customHeight="1" x14ac:dyDescent="0.25">
      <c r="A23" s="3"/>
      <c r="B23" s="304" t="s">
        <v>314</v>
      </c>
      <c r="C23" s="47" t="s">
        <v>312</v>
      </c>
      <c r="D23" s="768" t="s">
        <v>359</v>
      </c>
      <c r="E23" s="769">
        <f>'1.m .Önkormányzat összesített'!C15</f>
        <v>42057910</v>
      </c>
      <c r="F23" s="769">
        <f>'1.m .Önkormányzat összesített'!D15</f>
        <v>59338457</v>
      </c>
      <c r="G23" s="769">
        <f>'1.m .Önkormányzat összesített'!E15</f>
        <v>59338457</v>
      </c>
      <c r="H23" s="185"/>
      <c r="I23" s="3"/>
      <c r="J23" s="185"/>
      <c r="K23" s="184"/>
      <c r="L23" s="184"/>
    </row>
    <row r="24" spans="1:12" ht="12" customHeight="1" x14ac:dyDescent="0.25">
      <c r="A24" s="3"/>
      <c r="B24" s="304" t="s">
        <v>97</v>
      </c>
      <c r="C24" s="47" t="s">
        <v>313</v>
      </c>
      <c r="D24" s="768" t="s">
        <v>604</v>
      </c>
      <c r="E24" s="769">
        <f>'1.m .Önkormányzat összesített'!C16</f>
        <v>6556180</v>
      </c>
      <c r="F24" s="769">
        <f>'1.m .Önkormányzat összesített'!D16</f>
        <v>7248442</v>
      </c>
      <c r="G24" s="769">
        <f>'1.m .Önkormányzat összesített'!E16</f>
        <v>7248442</v>
      </c>
      <c r="H24" s="3"/>
      <c r="I24" s="3"/>
      <c r="J24" s="185"/>
      <c r="K24" s="184"/>
      <c r="L24" s="184"/>
    </row>
    <row r="25" spans="1:12" ht="12" customHeight="1" x14ac:dyDescent="0.25">
      <c r="A25" s="3"/>
      <c r="B25" s="304" t="s">
        <v>98</v>
      </c>
      <c r="C25" s="47" t="s">
        <v>314</v>
      </c>
      <c r="D25" s="765" t="s">
        <v>645</v>
      </c>
      <c r="E25" s="769">
        <f>'1.m .Önkormányzat összesített'!C17</f>
        <v>0</v>
      </c>
      <c r="F25" s="769">
        <f>'1.m .Önkormányzat összesített'!D17</f>
        <v>191499</v>
      </c>
      <c r="G25" s="769">
        <f>'1.m .Önkormányzat összesített'!E17</f>
        <v>191499</v>
      </c>
      <c r="H25" s="3"/>
      <c r="I25" s="3"/>
      <c r="J25" s="185"/>
      <c r="K25" s="184"/>
      <c r="L25" s="184"/>
    </row>
    <row r="26" spans="1:12" ht="12" customHeight="1" x14ac:dyDescent="0.25">
      <c r="A26" s="3"/>
      <c r="B26" s="304" t="s">
        <v>99</v>
      </c>
      <c r="C26" s="47" t="s">
        <v>97</v>
      </c>
      <c r="D26" s="768" t="s">
        <v>605</v>
      </c>
      <c r="E26" s="769">
        <f>'1.m .Önkormányzat összesített'!C19</f>
        <v>200000</v>
      </c>
      <c r="F26" s="769">
        <f>'1.m .Önkormányzat összesített'!D19</f>
        <v>2941572</v>
      </c>
      <c r="G26" s="769">
        <f>'1.m .Önkormányzat összesített'!E19</f>
        <v>2941572</v>
      </c>
      <c r="H26" s="3"/>
      <c r="I26" s="3"/>
      <c r="J26" s="185"/>
      <c r="K26" s="184"/>
      <c r="L26" s="184"/>
    </row>
    <row r="27" spans="1:12" ht="12" customHeight="1" x14ac:dyDescent="0.25">
      <c r="A27" s="3"/>
      <c r="B27" s="304" t="s">
        <v>100</v>
      </c>
      <c r="C27" s="47" t="s">
        <v>98</v>
      </c>
      <c r="D27" s="768" t="s">
        <v>360</v>
      </c>
      <c r="E27" s="769">
        <f>'1.m .Önkormányzat összesített'!C20</f>
        <v>21845103</v>
      </c>
      <c r="F27" s="769">
        <f>'1.m .Önkormányzat összesített'!D20</f>
        <v>50829037</v>
      </c>
      <c r="G27" s="769">
        <f>'1.m .Önkormányzat összesített'!E20</f>
        <v>48065202</v>
      </c>
      <c r="H27" s="3"/>
      <c r="I27" s="3"/>
      <c r="J27" s="185"/>
      <c r="K27" s="184"/>
      <c r="L27" s="184"/>
    </row>
    <row r="28" spans="1:12" ht="12" customHeight="1" x14ac:dyDescent="0.25">
      <c r="A28" s="3"/>
      <c r="B28" s="304" t="s">
        <v>101</v>
      </c>
      <c r="C28" s="47" t="s">
        <v>99</v>
      </c>
      <c r="D28" s="768" t="s">
        <v>361</v>
      </c>
      <c r="E28" s="769"/>
      <c r="F28" s="769"/>
      <c r="G28" s="770"/>
      <c r="H28" s="3"/>
      <c r="I28" s="3"/>
      <c r="J28" s="185"/>
      <c r="K28" s="184"/>
      <c r="L28" s="184"/>
    </row>
    <row r="29" spans="1:12" ht="12" customHeight="1" x14ac:dyDescent="0.25">
      <c r="A29" s="3"/>
      <c r="B29" s="304" t="s">
        <v>102</v>
      </c>
      <c r="C29" s="47" t="s">
        <v>100</v>
      </c>
      <c r="D29" s="768" t="s">
        <v>362</v>
      </c>
      <c r="E29" s="769">
        <f>'1.m .Önkormányzat összesített'!C34</f>
        <v>5712535</v>
      </c>
      <c r="F29" s="769">
        <f>'1.m .Önkormányzat összesített'!D34</f>
        <v>752000</v>
      </c>
      <c r="G29" s="769">
        <f>'1.m .Önkormányzat összesített'!E34</f>
        <v>752000</v>
      </c>
      <c r="H29" s="3"/>
      <c r="I29" s="3"/>
      <c r="J29" s="185"/>
      <c r="K29" s="184"/>
      <c r="L29" s="184"/>
    </row>
    <row r="30" spans="1:12" ht="12" customHeight="1" x14ac:dyDescent="0.25">
      <c r="A30" s="3"/>
      <c r="B30" s="304" t="s">
        <v>103</v>
      </c>
      <c r="C30" s="47" t="s">
        <v>101</v>
      </c>
      <c r="D30" s="768" t="s">
        <v>363</v>
      </c>
      <c r="E30" s="769">
        <f>'1.m .Önkormányzat összesített'!C31</f>
        <v>4578772</v>
      </c>
      <c r="F30" s="769">
        <f>'1.m .Önkormányzat összesített'!D31</f>
        <v>0</v>
      </c>
      <c r="G30" s="769">
        <f>'1.m .Önkormányzat összesített'!E31</f>
        <v>0</v>
      </c>
      <c r="H30" s="3"/>
      <c r="I30" s="3"/>
      <c r="J30" s="185"/>
      <c r="K30" s="184"/>
      <c r="L30" s="184"/>
    </row>
    <row r="31" spans="1:12" ht="12" customHeight="1" x14ac:dyDescent="0.25">
      <c r="A31" s="3"/>
      <c r="B31" s="304" t="s">
        <v>104</v>
      </c>
      <c r="C31" s="47" t="s">
        <v>102</v>
      </c>
      <c r="D31" s="759" t="s">
        <v>364</v>
      </c>
      <c r="E31" s="771">
        <f>SUM(E20:E30)</f>
        <v>1644877569</v>
      </c>
      <c r="F31" s="771">
        <f>SUM(F20:F30)</f>
        <v>1863714003</v>
      </c>
      <c r="G31" s="771">
        <f>SUM(G20:G30)</f>
        <v>1535678874</v>
      </c>
      <c r="H31" s="3"/>
      <c r="I31" s="3"/>
      <c r="J31" s="185"/>
      <c r="K31" s="184"/>
      <c r="L31" s="184"/>
    </row>
    <row r="32" spans="1:12" ht="12" customHeight="1" x14ac:dyDescent="0.25">
      <c r="A32" s="3"/>
      <c r="B32" s="304" t="s">
        <v>105</v>
      </c>
      <c r="C32" s="47" t="s">
        <v>103</v>
      </c>
      <c r="D32" s="768" t="s">
        <v>366</v>
      </c>
      <c r="E32" s="769"/>
      <c r="F32" s="769"/>
      <c r="G32" s="770"/>
      <c r="H32" s="3"/>
      <c r="I32" s="3"/>
      <c r="J32" s="185"/>
      <c r="K32" s="184"/>
      <c r="L32" s="184"/>
    </row>
    <row r="33" spans="1:12" ht="12" customHeight="1" x14ac:dyDescent="0.25">
      <c r="A33" s="3"/>
      <c r="B33" s="304" t="s">
        <v>106</v>
      </c>
      <c r="C33" s="47" t="s">
        <v>104</v>
      </c>
      <c r="D33" s="768" t="s">
        <v>367</v>
      </c>
      <c r="E33" s="769"/>
      <c r="F33" s="769"/>
      <c r="G33" s="770"/>
      <c r="H33" s="3"/>
      <c r="I33" s="3"/>
      <c r="J33" s="185"/>
      <c r="K33" s="184"/>
      <c r="L33" s="184"/>
    </row>
    <row r="34" spans="1:12" ht="12" customHeight="1" x14ac:dyDescent="0.25">
      <c r="A34" s="3"/>
      <c r="B34" s="304" t="s">
        <v>107</v>
      </c>
      <c r="C34" s="47" t="s">
        <v>105</v>
      </c>
      <c r="D34" s="768" t="s">
        <v>368</v>
      </c>
      <c r="E34" s="769">
        <f>'1.m .Önkormányzat összesített'!C50</f>
        <v>147948902</v>
      </c>
      <c r="F34" s="769">
        <f>'1.m .Önkormányzat összesített'!D50</f>
        <v>1148124248</v>
      </c>
      <c r="G34" s="769">
        <f>'1.m .Önkormányzat összesített'!E50</f>
        <v>1148124248</v>
      </c>
      <c r="H34" s="3"/>
      <c r="I34" s="3"/>
      <c r="J34" s="185"/>
      <c r="K34" s="184"/>
      <c r="L34" s="184"/>
    </row>
    <row r="35" spans="1:12" ht="12" customHeight="1" x14ac:dyDescent="0.25">
      <c r="A35" s="3"/>
      <c r="B35" s="304" t="s">
        <v>108</v>
      </c>
      <c r="C35" s="47" t="s">
        <v>106</v>
      </c>
      <c r="D35" s="768" t="s">
        <v>718</v>
      </c>
      <c r="E35" s="769">
        <f>'1.m .Önkormányzat összesített'!C48</f>
        <v>10000000</v>
      </c>
      <c r="F35" s="769">
        <f>'1.m .Önkormányzat összesített'!D48</f>
        <v>10000000</v>
      </c>
      <c r="G35" s="769">
        <f>'1.m .Önkormányzat összesített'!E48</f>
        <v>0</v>
      </c>
      <c r="H35" s="3"/>
      <c r="I35" s="3"/>
      <c r="J35" s="185"/>
      <c r="K35" s="331"/>
      <c r="L35" s="184"/>
    </row>
    <row r="36" spans="1:12" ht="12" customHeight="1" x14ac:dyDescent="0.25">
      <c r="A36" s="3"/>
      <c r="B36" s="304" t="s">
        <v>365</v>
      </c>
      <c r="C36" s="47" t="s">
        <v>107</v>
      </c>
      <c r="D36" s="768" t="s">
        <v>719</v>
      </c>
      <c r="E36" s="769">
        <f>'1.m .Önkormányzat összesített'!C49</f>
        <v>0</v>
      </c>
      <c r="F36" s="769">
        <f>'1.m .Önkormányzat összesített'!D49</f>
        <v>0</v>
      </c>
      <c r="G36" s="769">
        <f>'1.m .Önkormányzat összesített'!E49</f>
        <v>8921989</v>
      </c>
      <c r="H36" s="3"/>
      <c r="I36" s="3"/>
      <c r="J36" s="185"/>
      <c r="K36" s="184"/>
      <c r="L36" s="184"/>
    </row>
    <row r="37" spans="1:12" ht="12" customHeight="1" thickBot="1" x14ac:dyDescent="0.3">
      <c r="A37" s="3"/>
      <c r="B37" s="304" t="s">
        <v>404</v>
      </c>
      <c r="C37" s="47" t="s">
        <v>108</v>
      </c>
      <c r="D37" s="759" t="s">
        <v>369</v>
      </c>
      <c r="E37" s="772">
        <f>SUM(E32:E36)</f>
        <v>157948902</v>
      </c>
      <c r="F37" s="773">
        <f>SUM(F32:F36)</f>
        <v>1158124248</v>
      </c>
      <c r="G37" s="774">
        <f t="shared" ref="G37" si="3">SUM(G32:G36)</f>
        <v>1157046237</v>
      </c>
      <c r="H37" s="3"/>
      <c r="I37" s="3"/>
      <c r="J37" s="185"/>
      <c r="K37" s="184"/>
      <c r="L37" s="184"/>
    </row>
    <row r="38" spans="1:12" ht="12.95" customHeight="1" thickTop="1" thickBot="1" x14ac:dyDescent="0.3">
      <c r="A38" s="3"/>
      <c r="B38" s="304" t="s">
        <v>410</v>
      </c>
      <c r="C38" s="47" t="s">
        <v>365</v>
      </c>
      <c r="D38" s="762" t="s">
        <v>370</v>
      </c>
      <c r="E38" s="775">
        <f>SUM(E37+E31)</f>
        <v>1802826471</v>
      </c>
      <c r="F38" s="776">
        <f t="shared" ref="F38:G38" si="4">SUM(F37+F31)</f>
        <v>3021838251</v>
      </c>
      <c r="G38" s="776">
        <f t="shared" si="4"/>
        <v>2692725111</v>
      </c>
      <c r="H38" s="3"/>
      <c r="I38" s="3"/>
      <c r="J38" s="185"/>
      <c r="K38" s="184"/>
      <c r="L38" s="184"/>
    </row>
    <row r="39" spans="1:12" ht="15.75" thickTop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">
    <mergeCell ref="E1:F1"/>
  </mergeCells>
  <phoneticPr fontId="95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&amp;C&amp;"-,Félkövér"&amp;14
Egyszerűsített pénzforgalmi jelentés&amp;R 20. melléklet a 9/2020. (V.8.) önkormányzati rendelethez, 
adatok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N53"/>
  <sheetViews>
    <sheetView topLeftCell="B7" zoomScaleNormal="100" workbookViewId="0">
      <selection activeCell="N24" sqref="N24"/>
    </sheetView>
  </sheetViews>
  <sheetFormatPr defaultRowHeight="15" x14ac:dyDescent="0.25"/>
  <cols>
    <col min="1" max="1" width="0.42578125" customWidth="1"/>
    <col min="2" max="2" width="3.28515625" customWidth="1"/>
    <col min="3" max="3" width="2.85546875" customWidth="1"/>
    <col min="4" max="4" width="61.42578125" customWidth="1"/>
    <col min="5" max="5" width="11.5703125" customWidth="1"/>
    <col min="6" max="6" width="10.5703125" customWidth="1"/>
    <col min="7" max="7" width="13.140625" customWidth="1"/>
    <col min="8" max="8" width="11.5703125" customWidth="1"/>
    <col min="9" max="9" width="10.7109375" customWidth="1"/>
    <col min="10" max="10" width="9.85546875" customWidth="1"/>
  </cols>
  <sheetData>
    <row r="1" spans="1:14" ht="15.75" thickBot="1" x14ac:dyDescent="0.3">
      <c r="A1" s="39"/>
      <c r="B1" s="39"/>
      <c r="C1" s="39"/>
      <c r="D1" s="39"/>
      <c r="E1" s="39"/>
      <c r="F1" s="39"/>
      <c r="G1" s="39"/>
      <c r="H1" s="39"/>
      <c r="I1" s="1051"/>
      <c r="J1" s="1051"/>
      <c r="K1" s="39"/>
      <c r="L1" s="39"/>
      <c r="M1" s="39"/>
      <c r="N1" s="39"/>
    </row>
    <row r="2" spans="1:14" ht="12" customHeight="1" thickTop="1" thickBot="1" x14ac:dyDescent="0.3">
      <c r="A2" s="39"/>
      <c r="B2" s="186"/>
      <c r="C2" s="187"/>
      <c r="D2" s="188" t="s">
        <v>111</v>
      </c>
      <c r="E2" s="188" t="s">
        <v>112</v>
      </c>
      <c r="F2" s="188" t="s">
        <v>113</v>
      </c>
      <c r="G2" s="189" t="s">
        <v>114</v>
      </c>
      <c r="H2" s="295" t="s">
        <v>115</v>
      </c>
      <c r="I2" s="188" t="s">
        <v>116</v>
      </c>
      <c r="J2" s="189" t="s">
        <v>117</v>
      </c>
      <c r="K2" s="39"/>
      <c r="L2" s="39"/>
      <c r="M2" s="39"/>
      <c r="N2" s="39"/>
    </row>
    <row r="3" spans="1:14" ht="21.95" customHeight="1" thickTop="1" x14ac:dyDescent="0.25">
      <c r="A3" s="39"/>
      <c r="B3" s="50" t="s">
        <v>2</v>
      </c>
      <c r="C3" s="51"/>
      <c r="D3" s="190" t="s">
        <v>129</v>
      </c>
      <c r="E3" s="314" t="s">
        <v>373</v>
      </c>
      <c r="F3" s="314" t="s">
        <v>374</v>
      </c>
      <c r="G3" s="315" t="s">
        <v>375</v>
      </c>
      <c r="H3" s="313" t="s">
        <v>376</v>
      </c>
      <c r="I3" s="314" t="s">
        <v>374</v>
      </c>
      <c r="J3" s="315" t="s">
        <v>377</v>
      </c>
      <c r="K3" s="39"/>
      <c r="L3" s="39"/>
      <c r="M3" s="39"/>
      <c r="N3" s="39"/>
    </row>
    <row r="4" spans="1:14" ht="12" customHeight="1" x14ac:dyDescent="0.25">
      <c r="A4" s="39"/>
      <c r="B4" s="52" t="s">
        <v>25</v>
      </c>
      <c r="C4" s="45" t="s">
        <v>2</v>
      </c>
      <c r="D4" s="45" t="s">
        <v>25</v>
      </c>
      <c r="E4" s="317" t="s">
        <v>12</v>
      </c>
      <c r="F4" s="317" t="s">
        <v>11</v>
      </c>
      <c r="G4" s="318" t="s">
        <v>8</v>
      </c>
      <c r="H4" s="316" t="s">
        <v>6</v>
      </c>
      <c r="I4" s="317" t="s">
        <v>3</v>
      </c>
      <c r="J4" s="318" t="s">
        <v>46</v>
      </c>
      <c r="K4" s="39"/>
      <c r="L4" s="39"/>
      <c r="M4" s="39"/>
      <c r="N4" s="39"/>
    </row>
    <row r="5" spans="1:14" ht="12" customHeight="1" x14ac:dyDescent="0.25">
      <c r="A5" s="39"/>
      <c r="B5" s="52" t="s">
        <v>12</v>
      </c>
      <c r="C5" s="43" t="s">
        <v>2</v>
      </c>
      <c r="D5" s="777" t="s">
        <v>371</v>
      </c>
      <c r="E5" s="778">
        <v>81475131</v>
      </c>
      <c r="F5" s="779">
        <v>0</v>
      </c>
      <c r="G5" s="778">
        <v>81475131</v>
      </c>
      <c r="H5" s="778">
        <v>115089040</v>
      </c>
      <c r="I5" s="779">
        <v>0</v>
      </c>
      <c r="J5" s="778">
        <f>H5+I5</f>
        <v>115089040</v>
      </c>
      <c r="K5" s="39"/>
      <c r="L5" s="39"/>
      <c r="M5" s="39"/>
      <c r="N5" s="39"/>
    </row>
    <row r="6" spans="1:14" ht="12" customHeight="1" x14ac:dyDescent="0.25">
      <c r="A6" s="39"/>
      <c r="B6" s="52" t="s">
        <v>11</v>
      </c>
      <c r="C6" s="43" t="s">
        <v>25</v>
      </c>
      <c r="D6" s="777" t="s">
        <v>372</v>
      </c>
      <c r="E6" s="778">
        <v>32671013</v>
      </c>
      <c r="F6" s="779">
        <v>0</v>
      </c>
      <c r="G6" s="778">
        <v>32671013</v>
      </c>
      <c r="H6" s="778">
        <v>35936120</v>
      </c>
      <c r="I6" s="779">
        <v>0</v>
      </c>
      <c r="J6" s="778">
        <f t="shared" ref="J6:J7" si="0">H6+I6</f>
        <v>35936120</v>
      </c>
      <c r="K6" s="39"/>
      <c r="L6" s="39"/>
      <c r="M6" s="39"/>
      <c r="N6" s="39"/>
    </row>
    <row r="7" spans="1:14" ht="12" customHeight="1" x14ac:dyDescent="0.25">
      <c r="A7" s="39"/>
      <c r="B7" s="52" t="s">
        <v>8</v>
      </c>
      <c r="C7" s="43" t="s">
        <v>12</v>
      </c>
      <c r="D7" s="777" t="s">
        <v>378</v>
      </c>
      <c r="E7" s="779">
        <v>3942392</v>
      </c>
      <c r="F7" s="779">
        <v>0</v>
      </c>
      <c r="G7" s="779">
        <v>3942392</v>
      </c>
      <c r="H7" s="779">
        <v>2453867</v>
      </c>
      <c r="I7" s="779">
        <v>0</v>
      </c>
      <c r="J7" s="778">
        <f t="shared" si="0"/>
        <v>2453867</v>
      </c>
      <c r="K7" s="39"/>
      <c r="L7" s="39"/>
      <c r="M7" s="39"/>
      <c r="N7" s="39"/>
    </row>
    <row r="8" spans="1:14" ht="12" customHeight="1" x14ac:dyDescent="0.25">
      <c r="A8" s="39"/>
      <c r="B8" s="52" t="s">
        <v>6</v>
      </c>
      <c r="C8" s="44" t="s">
        <v>111</v>
      </c>
      <c r="D8" s="780" t="s">
        <v>379</v>
      </c>
      <c r="E8" s="781">
        <f t="shared" ref="E8:G8" si="1">SUM(E5:E7)</f>
        <v>118088536</v>
      </c>
      <c r="F8" s="781">
        <f t="shared" si="1"/>
        <v>0</v>
      </c>
      <c r="G8" s="757">
        <f t="shared" si="1"/>
        <v>118088536</v>
      </c>
      <c r="H8" s="781">
        <f t="shared" ref="H8:J8" si="2">SUM(H5:H7)</f>
        <v>153479027</v>
      </c>
      <c r="I8" s="781">
        <f t="shared" si="2"/>
        <v>0</v>
      </c>
      <c r="J8" s="757">
        <f t="shared" si="2"/>
        <v>153479027</v>
      </c>
      <c r="K8" s="39"/>
      <c r="L8" s="39"/>
      <c r="M8" s="39"/>
      <c r="N8" s="39"/>
    </row>
    <row r="9" spans="1:14" ht="12" customHeight="1" x14ac:dyDescent="0.25">
      <c r="A9" s="39"/>
      <c r="B9" s="52" t="s">
        <v>3</v>
      </c>
      <c r="C9" s="42" t="s">
        <v>11</v>
      </c>
      <c r="D9" s="777" t="s">
        <v>380</v>
      </c>
      <c r="E9" s="779"/>
      <c r="F9" s="779">
        <v>0</v>
      </c>
      <c r="G9" s="758"/>
      <c r="H9" s="779"/>
      <c r="I9" s="779">
        <v>0</v>
      </c>
      <c r="J9" s="758"/>
      <c r="K9" s="39"/>
      <c r="L9" s="39"/>
      <c r="M9" s="39"/>
      <c r="N9" s="39"/>
    </row>
    <row r="10" spans="1:14" ht="12" customHeight="1" x14ac:dyDescent="0.25">
      <c r="A10" s="39"/>
      <c r="B10" s="52" t="s">
        <v>46</v>
      </c>
      <c r="C10" s="42" t="s">
        <v>8</v>
      </c>
      <c r="D10" s="777" t="s">
        <v>381</v>
      </c>
      <c r="E10" s="779"/>
      <c r="F10" s="779">
        <v>0</v>
      </c>
      <c r="G10" s="758"/>
      <c r="H10" s="779"/>
      <c r="I10" s="779">
        <v>0</v>
      </c>
      <c r="J10" s="758"/>
      <c r="K10" s="39"/>
      <c r="L10" s="39"/>
      <c r="M10" s="39"/>
      <c r="N10" s="39"/>
    </row>
    <row r="11" spans="1:14" ht="12" customHeight="1" x14ac:dyDescent="0.25">
      <c r="A11" s="39"/>
      <c r="B11" s="52" t="s">
        <v>92</v>
      </c>
      <c r="C11" s="44" t="s">
        <v>112</v>
      </c>
      <c r="D11" s="780" t="s">
        <v>382</v>
      </c>
      <c r="E11" s="782"/>
      <c r="F11" s="782">
        <f t="shared" ref="F11" si="3">SUM(F9:F10)</f>
        <v>0</v>
      </c>
      <c r="G11" s="783"/>
      <c r="H11" s="782"/>
      <c r="I11" s="782">
        <f t="shared" ref="I11" si="4">SUM(I9:I10)</f>
        <v>0</v>
      </c>
      <c r="J11" s="783"/>
      <c r="K11" s="39"/>
      <c r="L11" s="39"/>
      <c r="M11" s="39"/>
      <c r="N11" s="39"/>
    </row>
    <row r="12" spans="1:14" ht="12" customHeight="1" x14ac:dyDescent="0.25">
      <c r="A12" s="39"/>
      <c r="B12" s="52" t="s">
        <v>45</v>
      </c>
      <c r="C12" s="42" t="s">
        <v>6</v>
      </c>
      <c r="D12" s="777" t="s">
        <v>383</v>
      </c>
      <c r="E12" s="779">
        <v>314520439</v>
      </c>
      <c r="F12" s="779">
        <v>-105657915</v>
      </c>
      <c r="G12" s="779">
        <v>208862524</v>
      </c>
      <c r="H12" s="779">
        <v>337719035</v>
      </c>
      <c r="I12" s="779">
        <v>-117727452</v>
      </c>
      <c r="J12" s="779">
        <f>H12+I12</f>
        <v>219991583</v>
      </c>
      <c r="K12" s="39"/>
      <c r="L12" s="39"/>
      <c r="M12" s="39"/>
      <c r="N12" s="39"/>
    </row>
    <row r="13" spans="1:14" ht="12" customHeight="1" x14ac:dyDescent="0.25">
      <c r="A13" s="39"/>
      <c r="B13" s="52" t="s">
        <v>44</v>
      </c>
      <c r="C13" s="42" t="s">
        <v>3</v>
      </c>
      <c r="D13" s="777" t="s">
        <v>384</v>
      </c>
      <c r="E13" s="779">
        <v>213917807</v>
      </c>
      <c r="F13" s="779"/>
      <c r="G13" s="779">
        <v>213917807</v>
      </c>
      <c r="H13" s="779">
        <v>158620710</v>
      </c>
      <c r="I13" s="779"/>
      <c r="J13" s="779">
        <f t="shared" ref="J13:J45" si="5">H13+I13</f>
        <v>158620710</v>
      </c>
      <c r="K13" s="39"/>
      <c r="L13" s="39"/>
      <c r="M13" s="39"/>
      <c r="N13" s="39"/>
    </row>
    <row r="14" spans="1:14" ht="12" customHeight="1" x14ac:dyDescent="0.25">
      <c r="A14" s="39"/>
      <c r="B14" s="52" t="s">
        <v>41</v>
      </c>
      <c r="C14" s="42" t="s">
        <v>46</v>
      </c>
      <c r="D14" s="777" t="s">
        <v>606</v>
      </c>
      <c r="E14" s="779">
        <v>416692591</v>
      </c>
      <c r="F14" s="779">
        <v>0</v>
      </c>
      <c r="G14" s="779">
        <v>416692591</v>
      </c>
      <c r="H14" s="779">
        <v>62868254</v>
      </c>
      <c r="I14" s="779">
        <v>0</v>
      </c>
      <c r="J14" s="779">
        <f t="shared" si="5"/>
        <v>62868254</v>
      </c>
      <c r="K14" s="39"/>
      <c r="L14" s="39"/>
      <c r="M14" s="39"/>
      <c r="N14" s="39"/>
    </row>
    <row r="15" spans="1:14" ht="12" customHeight="1" x14ac:dyDescent="0.25">
      <c r="A15" s="39"/>
      <c r="B15" s="52" t="s">
        <v>40</v>
      </c>
      <c r="C15" s="42" t="s">
        <v>92</v>
      </c>
      <c r="D15" s="777" t="s">
        <v>668</v>
      </c>
      <c r="E15" s="779">
        <v>96517331</v>
      </c>
      <c r="F15" s="779">
        <v>0</v>
      </c>
      <c r="G15" s="779">
        <v>96517331</v>
      </c>
      <c r="H15" s="779">
        <v>47687101</v>
      </c>
      <c r="I15" s="779">
        <v>0</v>
      </c>
      <c r="J15" s="779">
        <f t="shared" si="5"/>
        <v>47687101</v>
      </c>
      <c r="K15" s="39"/>
      <c r="L15" s="39"/>
      <c r="M15" s="39"/>
      <c r="N15" s="39"/>
    </row>
    <row r="16" spans="1:14" ht="12" customHeight="1" x14ac:dyDescent="0.25">
      <c r="A16" s="39"/>
      <c r="B16" s="52" t="s">
        <v>93</v>
      </c>
      <c r="C16" s="44" t="s">
        <v>113</v>
      </c>
      <c r="D16" s="780" t="s">
        <v>385</v>
      </c>
      <c r="E16" s="784">
        <f t="shared" ref="E16:G16" si="6">SUM(E12:E15)</f>
        <v>1041648168</v>
      </c>
      <c r="F16" s="784">
        <f t="shared" si="6"/>
        <v>-105657915</v>
      </c>
      <c r="G16" s="785">
        <f t="shared" si="6"/>
        <v>935990253</v>
      </c>
      <c r="H16" s="784">
        <f t="shared" ref="H16:I16" si="7">SUM(H12:H15)</f>
        <v>606895100</v>
      </c>
      <c r="I16" s="784">
        <f t="shared" si="7"/>
        <v>-117727452</v>
      </c>
      <c r="J16" s="782">
        <f t="shared" si="5"/>
        <v>489167648</v>
      </c>
      <c r="K16" s="39"/>
      <c r="L16" s="39"/>
      <c r="M16" s="39"/>
      <c r="N16" s="39"/>
    </row>
    <row r="17" spans="1:14" ht="12" customHeight="1" x14ac:dyDescent="0.25">
      <c r="A17" s="39"/>
      <c r="B17" s="52" t="s">
        <v>94</v>
      </c>
      <c r="C17" s="42" t="s">
        <v>92</v>
      </c>
      <c r="D17" s="777" t="s">
        <v>386</v>
      </c>
      <c r="E17" s="779">
        <v>56391915</v>
      </c>
      <c r="F17" s="779">
        <v>0</v>
      </c>
      <c r="G17" s="779">
        <v>56391915</v>
      </c>
      <c r="H17" s="779">
        <v>44685090</v>
      </c>
      <c r="I17" s="779">
        <v>0</v>
      </c>
      <c r="J17" s="779">
        <f t="shared" si="5"/>
        <v>44685090</v>
      </c>
      <c r="K17" s="39"/>
      <c r="L17" s="39"/>
      <c r="M17" s="39"/>
      <c r="N17" s="39"/>
    </row>
    <row r="18" spans="1:14" ht="12" customHeight="1" x14ac:dyDescent="0.25">
      <c r="A18" s="39"/>
      <c r="B18" s="52" t="s">
        <v>95</v>
      </c>
      <c r="C18" s="42" t="s">
        <v>45</v>
      </c>
      <c r="D18" s="777" t="s">
        <v>387</v>
      </c>
      <c r="E18" s="779">
        <v>92949106</v>
      </c>
      <c r="F18" s="779">
        <v>0</v>
      </c>
      <c r="G18" s="779">
        <v>92949106</v>
      </c>
      <c r="H18" s="779">
        <v>127553447</v>
      </c>
      <c r="I18" s="779">
        <v>0</v>
      </c>
      <c r="J18" s="779">
        <f t="shared" si="5"/>
        <v>127553447</v>
      </c>
      <c r="K18" s="39"/>
      <c r="L18" s="39"/>
      <c r="M18" s="39"/>
      <c r="N18" s="39"/>
    </row>
    <row r="19" spans="1:14" ht="12" customHeight="1" x14ac:dyDescent="0.25">
      <c r="A19" s="39"/>
      <c r="B19" s="52" t="s">
        <v>96</v>
      </c>
      <c r="C19" s="42" t="s">
        <v>44</v>
      </c>
      <c r="D19" s="777" t="s">
        <v>388</v>
      </c>
      <c r="E19" s="779">
        <v>0</v>
      </c>
      <c r="F19" s="779">
        <v>0</v>
      </c>
      <c r="G19" s="758">
        <v>0</v>
      </c>
      <c r="H19" s="779">
        <v>0</v>
      </c>
      <c r="I19" s="779">
        <v>0</v>
      </c>
      <c r="J19" s="779">
        <f t="shared" si="5"/>
        <v>0</v>
      </c>
      <c r="K19" s="39"/>
      <c r="L19" s="39"/>
      <c r="M19" s="39"/>
      <c r="N19" s="39"/>
    </row>
    <row r="20" spans="1:14" ht="12" customHeight="1" x14ac:dyDescent="0.25">
      <c r="A20" s="39"/>
      <c r="B20" s="52" t="s">
        <v>311</v>
      </c>
      <c r="C20" s="42" t="s">
        <v>41</v>
      </c>
      <c r="D20" s="777" t="s">
        <v>389</v>
      </c>
      <c r="E20" s="779">
        <v>1408150</v>
      </c>
      <c r="F20" s="779">
        <v>0</v>
      </c>
      <c r="G20" s="779">
        <v>1408150</v>
      </c>
      <c r="H20" s="779">
        <v>1638679</v>
      </c>
      <c r="I20" s="779">
        <v>0</v>
      </c>
      <c r="J20" s="779">
        <f t="shared" si="5"/>
        <v>1638679</v>
      </c>
      <c r="K20" s="39"/>
      <c r="L20" s="39"/>
      <c r="M20" s="39"/>
      <c r="N20" s="39"/>
    </row>
    <row r="21" spans="1:14" ht="12" customHeight="1" x14ac:dyDescent="0.25">
      <c r="A21" s="39"/>
      <c r="B21" s="52" t="s">
        <v>312</v>
      </c>
      <c r="C21" s="44" t="s">
        <v>114</v>
      </c>
      <c r="D21" s="780" t="s">
        <v>393</v>
      </c>
      <c r="E21" s="781">
        <f t="shared" ref="E21:G21" si="8">SUM(E17:E20)</f>
        <v>150749171</v>
      </c>
      <c r="F21" s="781">
        <f t="shared" si="8"/>
        <v>0</v>
      </c>
      <c r="G21" s="757">
        <f t="shared" si="8"/>
        <v>150749171</v>
      </c>
      <c r="H21" s="781">
        <f t="shared" ref="H21:I21" si="9">SUM(H17:H20)</f>
        <v>173877216</v>
      </c>
      <c r="I21" s="781">
        <f t="shared" si="9"/>
        <v>0</v>
      </c>
      <c r="J21" s="782">
        <f t="shared" si="5"/>
        <v>173877216</v>
      </c>
      <c r="K21" s="39"/>
      <c r="L21" s="39"/>
      <c r="M21" s="39"/>
      <c r="N21" s="39"/>
    </row>
    <row r="22" spans="1:14" ht="12" customHeight="1" x14ac:dyDescent="0.25">
      <c r="A22" s="39"/>
      <c r="B22" s="52" t="s">
        <v>313</v>
      </c>
      <c r="C22" s="42" t="s">
        <v>40</v>
      </c>
      <c r="D22" s="777" t="s">
        <v>390</v>
      </c>
      <c r="E22" s="779">
        <v>214789207</v>
      </c>
      <c r="F22" s="779">
        <v>0</v>
      </c>
      <c r="G22" s="779">
        <v>214789207</v>
      </c>
      <c r="H22" s="779">
        <v>204944088</v>
      </c>
      <c r="I22" s="779">
        <v>0</v>
      </c>
      <c r="J22" s="779">
        <f t="shared" si="5"/>
        <v>204944088</v>
      </c>
      <c r="K22" s="39"/>
      <c r="L22" s="39"/>
      <c r="M22" s="39"/>
      <c r="N22" s="39"/>
    </row>
    <row r="23" spans="1:14" ht="12" customHeight="1" x14ac:dyDescent="0.25">
      <c r="A23" s="39"/>
      <c r="B23" s="52" t="s">
        <v>314</v>
      </c>
      <c r="C23" s="42" t="s">
        <v>93</v>
      </c>
      <c r="D23" s="777" t="s">
        <v>391</v>
      </c>
      <c r="E23" s="779">
        <v>40364313</v>
      </c>
      <c r="F23" s="779">
        <v>0</v>
      </c>
      <c r="G23" s="779">
        <v>40364313</v>
      </c>
      <c r="H23" s="779">
        <v>32157101</v>
      </c>
      <c r="I23" s="779">
        <v>0</v>
      </c>
      <c r="J23" s="779">
        <f t="shared" si="5"/>
        <v>32157101</v>
      </c>
      <c r="K23" s="39"/>
      <c r="L23" s="39"/>
      <c r="M23" s="39"/>
      <c r="N23" s="39"/>
    </row>
    <row r="24" spans="1:14" ht="12" customHeight="1" x14ac:dyDescent="0.25">
      <c r="A24" s="39"/>
      <c r="B24" s="52" t="s">
        <v>97</v>
      </c>
      <c r="C24" s="42" t="s">
        <v>94</v>
      </c>
      <c r="D24" s="777" t="s">
        <v>392</v>
      </c>
      <c r="E24" s="779">
        <v>39095740</v>
      </c>
      <c r="F24" s="779">
        <v>0</v>
      </c>
      <c r="G24" s="779">
        <v>39095740</v>
      </c>
      <c r="H24" s="779">
        <v>35502976</v>
      </c>
      <c r="I24" s="779">
        <v>0</v>
      </c>
      <c r="J24" s="779">
        <f t="shared" si="5"/>
        <v>35502976</v>
      </c>
      <c r="K24" s="39"/>
      <c r="L24" s="39"/>
      <c r="M24" s="39"/>
      <c r="N24" s="39"/>
    </row>
    <row r="25" spans="1:14" ht="12" customHeight="1" x14ac:dyDescent="0.25">
      <c r="A25" s="39"/>
      <c r="B25" s="52" t="s">
        <v>98</v>
      </c>
      <c r="C25" s="44" t="s">
        <v>115</v>
      </c>
      <c r="D25" s="780" t="s">
        <v>394</v>
      </c>
      <c r="E25" s="784">
        <f t="shared" ref="E25:G25" si="10">SUM(E22:E24)</f>
        <v>294249260</v>
      </c>
      <c r="F25" s="784">
        <f t="shared" si="10"/>
        <v>0</v>
      </c>
      <c r="G25" s="785">
        <f t="shared" si="10"/>
        <v>294249260</v>
      </c>
      <c r="H25" s="784">
        <f t="shared" ref="H25:I25" si="11">SUM(H22:H24)</f>
        <v>272604165</v>
      </c>
      <c r="I25" s="784">
        <f t="shared" si="11"/>
        <v>0</v>
      </c>
      <c r="J25" s="782">
        <f t="shared" si="5"/>
        <v>272604165</v>
      </c>
      <c r="K25" s="39"/>
      <c r="L25" s="39"/>
      <c r="M25" s="39"/>
      <c r="N25" s="39"/>
    </row>
    <row r="26" spans="1:14" ht="12" customHeight="1" x14ac:dyDescent="0.25">
      <c r="A26" s="39"/>
      <c r="B26" s="52" t="s">
        <v>99</v>
      </c>
      <c r="C26" s="44" t="s">
        <v>116</v>
      </c>
      <c r="D26" s="780" t="s">
        <v>395</v>
      </c>
      <c r="E26" s="782">
        <v>65839363</v>
      </c>
      <c r="F26" s="782">
        <v>0</v>
      </c>
      <c r="G26" s="782">
        <v>65839363</v>
      </c>
      <c r="H26" s="782">
        <v>101011130</v>
      </c>
      <c r="I26" s="782">
        <v>0</v>
      </c>
      <c r="J26" s="782">
        <f t="shared" si="5"/>
        <v>101011130</v>
      </c>
      <c r="K26" s="39"/>
      <c r="L26" s="39"/>
      <c r="M26" s="39"/>
      <c r="N26" s="39"/>
    </row>
    <row r="27" spans="1:14" ht="12" customHeight="1" x14ac:dyDescent="0.25">
      <c r="A27" s="39"/>
      <c r="B27" s="52" t="s">
        <v>100</v>
      </c>
      <c r="C27" s="44" t="s">
        <v>117</v>
      </c>
      <c r="D27" s="780" t="s">
        <v>396</v>
      </c>
      <c r="E27" s="782">
        <v>261945303</v>
      </c>
      <c r="F27" s="782">
        <v>-4514744</v>
      </c>
      <c r="G27" s="783">
        <v>257430559</v>
      </c>
      <c r="H27" s="782">
        <v>197692163</v>
      </c>
      <c r="I27" s="782">
        <v>-117727452</v>
      </c>
      <c r="J27" s="782">
        <f t="shared" si="5"/>
        <v>79964711</v>
      </c>
      <c r="K27" s="39"/>
      <c r="L27" s="39"/>
      <c r="M27" s="39"/>
      <c r="N27" s="39"/>
    </row>
    <row r="28" spans="1:14" ht="12" customHeight="1" x14ac:dyDescent="0.25">
      <c r="A28" s="39"/>
      <c r="B28" s="52" t="s">
        <v>101</v>
      </c>
      <c r="C28" s="42"/>
      <c r="D28" s="755" t="s">
        <v>397</v>
      </c>
      <c r="E28" s="784">
        <f t="shared" ref="E28:G28" si="12">SUM(E8+E11+E16-E21-E25-E26-E27)</f>
        <v>386953607</v>
      </c>
      <c r="F28" s="784">
        <f t="shared" si="12"/>
        <v>-101143171</v>
      </c>
      <c r="G28" s="785">
        <f t="shared" si="12"/>
        <v>285810436</v>
      </c>
      <c r="H28" s="784">
        <f t="shared" ref="H28:I28" si="13">SUM(H8+H11+H16-H21-H25-H26-H27)</f>
        <v>15189453</v>
      </c>
      <c r="I28" s="784">
        <f t="shared" si="13"/>
        <v>0</v>
      </c>
      <c r="J28" s="782">
        <f t="shared" si="5"/>
        <v>15189453</v>
      </c>
      <c r="K28" s="39"/>
      <c r="L28" s="39"/>
      <c r="M28" s="39"/>
      <c r="N28" s="39"/>
    </row>
    <row r="29" spans="1:14" ht="12" customHeight="1" x14ac:dyDescent="0.25">
      <c r="A29" s="39"/>
      <c r="B29" s="52" t="s">
        <v>102</v>
      </c>
      <c r="C29" s="42" t="s">
        <v>95</v>
      </c>
      <c r="D29" s="777" t="s">
        <v>398</v>
      </c>
      <c r="E29" s="779"/>
      <c r="F29" s="779">
        <v>0</v>
      </c>
      <c r="G29" s="758"/>
      <c r="H29" s="779"/>
      <c r="I29" s="779">
        <v>0</v>
      </c>
      <c r="J29" s="779">
        <f t="shared" si="5"/>
        <v>0</v>
      </c>
      <c r="K29" s="39"/>
      <c r="L29" s="39"/>
      <c r="M29" s="39"/>
      <c r="N29" s="39"/>
    </row>
    <row r="30" spans="1:14" ht="12" customHeight="1" x14ac:dyDescent="0.25">
      <c r="A30" s="39"/>
      <c r="B30" s="52" t="s">
        <v>103</v>
      </c>
      <c r="C30" s="42" t="s">
        <v>96</v>
      </c>
      <c r="D30" s="777" t="s">
        <v>399</v>
      </c>
      <c r="E30" s="779"/>
      <c r="F30" s="779">
        <v>0</v>
      </c>
      <c r="G30" s="758"/>
      <c r="H30" s="779"/>
      <c r="I30" s="779">
        <v>0</v>
      </c>
      <c r="J30" s="779">
        <f t="shared" si="5"/>
        <v>0</v>
      </c>
      <c r="K30" s="39"/>
      <c r="L30" s="39"/>
      <c r="M30" s="39"/>
      <c r="N30" s="39"/>
    </row>
    <row r="31" spans="1:14" ht="12" customHeight="1" x14ac:dyDescent="0.25">
      <c r="A31" s="39"/>
      <c r="B31" s="52" t="s">
        <v>104</v>
      </c>
      <c r="C31" s="42" t="s">
        <v>311</v>
      </c>
      <c r="D31" s="777" t="s">
        <v>400</v>
      </c>
      <c r="E31" s="779"/>
      <c r="F31" s="779">
        <v>0</v>
      </c>
      <c r="G31" s="758"/>
      <c r="H31" s="779"/>
      <c r="I31" s="779">
        <v>0</v>
      </c>
      <c r="J31" s="779">
        <f t="shared" si="5"/>
        <v>0</v>
      </c>
      <c r="K31" s="39"/>
      <c r="L31" s="39"/>
      <c r="M31" s="39"/>
      <c r="N31" s="39"/>
    </row>
    <row r="32" spans="1:14" ht="12" customHeight="1" x14ac:dyDescent="0.25">
      <c r="A32" s="39"/>
      <c r="B32" s="52" t="s">
        <v>105</v>
      </c>
      <c r="C32" s="42" t="s">
        <v>312</v>
      </c>
      <c r="D32" s="777" t="s">
        <v>401</v>
      </c>
      <c r="E32" s="779"/>
      <c r="F32" s="779">
        <v>0</v>
      </c>
      <c r="G32" s="758">
        <v>24801</v>
      </c>
      <c r="H32" s="779">
        <v>589870</v>
      </c>
      <c r="I32" s="779">
        <v>0</v>
      </c>
      <c r="J32" s="779">
        <f t="shared" si="5"/>
        <v>589870</v>
      </c>
      <c r="K32" s="39"/>
      <c r="L32" s="39"/>
      <c r="M32" s="39"/>
      <c r="N32" s="39"/>
    </row>
    <row r="33" spans="1:14" ht="12" customHeight="1" x14ac:dyDescent="0.25">
      <c r="A33" s="39"/>
      <c r="B33" s="52" t="s">
        <v>106</v>
      </c>
      <c r="C33" s="44" t="s">
        <v>402</v>
      </c>
      <c r="D33" s="780" t="s">
        <v>403</v>
      </c>
      <c r="E33" s="784">
        <f t="shared" ref="E33:F33" si="14">SUM(E29:E31)</f>
        <v>0</v>
      </c>
      <c r="F33" s="784">
        <f t="shared" si="14"/>
        <v>0</v>
      </c>
      <c r="G33" s="785">
        <f>SUM(G29:G32)</f>
        <v>24801</v>
      </c>
      <c r="H33" s="785">
        <f>SUM(H29:H32)</f>
        <v>589870</v>
      </c>
      <c r="I33" s="784">
        <f t="shared" ref="I33" si="15">SUM(I29:I31)</f>
        <v>0</v>
      </c>
      <c r="J33" s="779">
        <f t="shared" si="5"/>
        <v>589870</v>
      </c>
      <c r="K33" s="39"/>
      <c r="L33" s="39"/>
      <c r="M33" s="39"/>
      <c r="N33" s="39"/>
    </row>
    <row r="34" spans="1:14" ht="12" customHeight="1" x14ac:dyDescent="0.25">
      <c r="A34" s="39"/>
      <c r="B34" s="52" t="s">
        <v>107</v>
      </c>
      <c r="C34" s="42" t="s">
        <v>313</v>
      </c>
      <c r="D34" s="777" t="s">
        <v>405</v>
      </c>
      <c r="E34" s="779">
        <v>0</v>
      </c>
      <c r="F34" s="779">
        <v>0</v>
      </c>
      <c r="G34" s="758">
        <v>0</v>
      </c>
      <c r="H34" s="779">
        <v>0</v>
      </c>
      <c r="I34" s="779">
        <v>0</v>
      </c>
      <c r="J34" s="779">
        <f t="shared" si="5"/>
        <v>0</v>
      </c>
      <c r="K34" s="39"/>
      <c r="L34" s="39"/>
      <c r="M34" s="39"/>
      <c r="N34" s="39"/>
    </row>
    <row r="35" spans="1:14" ht="12" customHeight="1" x14ac:dyDescent="0.25">
      <c r="A35" s="39"/>
      <c r="B35" s="52" t="s">
        <v>108</v>
      </c>
      <c r="C35" s="42" t="s">
        <v>314</v>
      </c>
      <c r="D35" s="777" t="s">
        <v>406</v>
      </c>
      <c r="E35" s="779">
        <v>0</v>
      </c>
      <c r="F35" s="779">
        <v>0</v>
      </c>
      <c r="G35" s="758">
        <v>0</v>
      </c>
      <c r="H35" s="779">
        <v>0</v>
      </c>
      <c r="I35" s="779">
        <v>0</v>
      </c>
      <c r="J35" s="779">
        <f t="shared" si="5"/>
        <v>0</v>
      </c>
      <c r="K35" s="39"/>
      <c r="L35" s="39"/>
      <c r="M35" s="39"/>
      <c r="N35" s="39"/>
    </row>
    <row r="36" spans="1:14" ht="12" customHeight="1" x14ac:dyDescent="0.25">
      <c r="A36" s="39"/>
      <c r="B36" s="52" t="s">
        <v>365</v>
      </c>
      <c r="C36" s="42" t="s">
        <v>97</v>
      </c>
      <c r="D36" s="777" t="s">
        <v>407</v>
      </c>
      <c r="E36" s="779"/>
      <c r="F36" s="779">
        <v>0</v>
      </c>
      <c r="G36" s="758"/>
      <c r="H36" s="779"/>
      <c r="I36" s="779">
        <v>0</v>
      </c>
      <c r="J36" s="779">
        <f t="shared" si="5"/>
        <v>0</v>
      </c>
      <c r="K36" s="39"/>
      <c r="L36" s="39"/>
      <c r="M36" s="39"/>
      <c r="N36" s="39"/>
    </row>
    <row r="37" spans="1:14" ht="12" customHeight="1" x14ac:dyDescent="0.25">
      <c r="A37" s="39"/>
      <c r="B37" s="52" t="s">
        <v>404</v>
      </c>
      <c r="C37" s="42" t="s">
        <v>98</v>
      </c>
      <c r="D37" s="777" t="s">
        <v>408</v>
      </c>
      <c r="E37" s="779"/>
      <c r="F37" s="779">
        <v>0</v>
      </c>
      <c r="G37" s="758"/>
      <c r="H37" s="779"/>
      <c r="I37" s="779">
        <v>0</v>
      </c>
      <c r="J37" s="779">
        <f t="shared" si="5"/>
        <v>0</v>
      </c>
      <c r="K37" s="39"/>
      <c r="L37" s="39"/>
      <c r="M37" s="39"/>
      <c r="N37" s="39"/>
    </row>
    <row r="38" spans="1:14" ht="12" customHeight="1" x14ac:dyDescent="0.25">
      <c r="A38" s="39"/>
      <c r="B38" s="52" t="s">
        <v>410</v>
      </c>
      <c r="C38" s="44" t="s">
        <v>281</v>
      </c>
      <c r="D38" s="780" t="s">
        <v>409</v>
      </c>
      <c r="E38" s="784">
        <f t="shared" ref="E38:G38" si="16">SUM(E34:E36)</f>
        <v>0</v>
      </c>
      <c r="F38" s="784">
        <f t="shared" si="16"/>
        <v>0</v>
      </c>
      <c r="G38" s="785">
        <f t="shared" si="16"/>
        <v>0</v>
      </c>
      <c r="H38" s="784">
        <f t="shared" ref="H38:I38" si="17">SUM(H34:H36)</f>
        <v>0</v>
      </c>
      <c r="I38" s="784">
        <f t="shared" si="17"/>
        <v>0</v>
      </c>
      <c r="J38" s="779">
        <f t="shared" si="5"/>
        <v>0</v>
      </c>
      <c r="K38" s="39"/>
      <c r="L38" s="39"/>
      <c r="M38" s="39"/>
      <c r="N38" s="39"/>
    </row>
    <row r="39" spans="1:14" ht="12" customHeight="1" x14ac:dyDescent="0.25">
      <c r="A39" s="39"/>
      <c r="B39" s="52" t="s">
        <v>411</v>
      </c>
      <c r="C39" s="54"/>
      <c r="D39" s="759" t="s">
        <v>414</v>
      </c>
      <c r="E39" s="773">
        <f t="shared" ref="E39:G39" si="18">SUM(E33-E38)</f>
        <v>0</v>
      </c>
      <c r="F39" s="773">
        <f t="shared" si="18"/>
        <v>0</v>
      </c>
      <c r="G39" s="774">
        <f t="shared" si="18"/>
        <v>24801</v>
      </c>
      <c r="H39" s="773">
        <f t="shared" ref="H39:I39" si="19">SUM(H33-H38)</f>
        <v>589870</v>
      </c>
      <c r="I39" s="773">
        <f t="shared" si="19"/>
        <v>0</v>
      </c>
      <c r="J39" s="782">
        <f t="shared" si="5"/>
        <v>589870</v>
      </c>
      <c r="K39" s="39"/>
      <c r="L39" s="39"/>
      <c r="M39" s="39"/>
      <c r="N39" s="39"/>
    </row>
    <row r="40" spans="1:14" ht="12" customHeight="1" x14ac:dyDescent="0.25">
      <c r="A40" s="39"/>
      <c r="B40" s="52" t="s">
        <v>412</v>
      </c>
      <c r="C40" s="54"/>
      <c r="D40" s="759" t="s">
        <v>415</v>
      </c>
      <c r="E40" s="773">
        <f t="shared" ref="E40:G40" si="20">SUM(E28+E39)</f>
        <v>386953607</v>
      </c>
      <c r="F40" s="773">
        <f t="shared" si="20"/>
        <v>-101143171</v>
      </c>
      <c r="G40" s="774">
        <f t="shared" si="20"/>
        <v>285835237</v>
      </c>
      <c r="H40" s="773">
        <f t="shared" ref="H40:I40" si="21">SUM(H28+H39)</f>
        <v>15779323</v>
      </c>
      <c r="I40" s="773">
        <f t="shared" si="21"/>
        <v>0</v>
      </c>
      <c r="J40" s="782">
        <f t="shared" si="5"/>
        <v>15779323</v>
      </c>
      <c r="K40" s="39"/>
      <c r="L40" s="39"/>
      <c r="M40" s="39"/>
      <c r="N40" s="39"/>
    </row>
    <row r="41" spans="1:14" ht="12" customHeight="1" x14ac:dyDescent="0.25">
      <c r="A41" s="39"/>
      <c r="B41" s="52" t="s">
        <v>413</v>
      </c>
      <c r="C41" s="55" t="s">
        <v>99</v>
      </c>
      <c r="D41" s="786" t="s">
        <v>416</v>
      </c>
      <c r="E41" s="787"/>
      <c r="F41" s="787">
        <v>0</v>
      </c>
      <c r="G41" s="770"/>
      <c r="H41" s="787"/>
      <c r="I41" s="787">
        <v>0</v>
      </c>
      <c r="J41" s="779">
        <f t="shared" si="5"/>
        <v>0</v>
      </c>
      <c r="K41" s="39"/>
      <c r="L41" s="39"/>
      <c r="M41" s="39"/>
      <c r="N41" s="39"/>
    </row>
    <row r="42" spans="1:14" ht="12" customHeight="1" x14ac:dyDescent="0.25">
      <c r="A42" s="39"/>
      <c r="B42" s="52" t="s">
        <v>421</v>
      </c>
      <c r="C42" s="55" t="s">
        <v>100</v>
      </c>
      <c r="D42" s="786" t="s">
        <v>417</v>
      </c>
      <c r="E42" s="787"/>
      <c r="F42" s="787">
        <v>0</v>
      </c>
      <c r="G42" s="770"/>
      <c r="H42" s="787"/>
      <c r="I42" s="787">
        <v>0</v>
      </c>
      <c r="J42" s="779">
        <f t="shared" si="5"/>
        <v>0</v>
      </c>
      <c r="K42" s="39"/>
      <c r="L42" s="39"/>
      <c r="M42" s="39"/>
      <c r="N42" s="39"/>
    </row>
    <row r="43" spans="1:14" ht="12" customHeight="1" x14ac:dyDescent="0.25">
      <c r="A43" s="39"/>
      <c r="B43" s="52" t="s">
        <v>422</v>
      </c>
      <c r="C43" s="54" t="s">
        <v>419</v>
      </c>
      <c r="D43" s="788" t="s">
        <v>418</v>
      </c>
      <c r="E43" s="773"/>
      <c r="F43" s="773">
        <f t="shared" ref="F43" si="22">SUM(F41:F42)</f>
        <v>0</v>
      </c>
      <c r="G43" s="774"/>
      <c r="H43" s="773"/>
      <c r="I43" s="773">
        <f t="shared" ref="I43" si="23">SUM(I41:I42)</f>
        <v>0</v>
      </c>
      <c r="J43" s="779">
        <f t="shared" si="5"/>
        <v>0</v>
      </c>
      <c r="K43" s="39"/>
      <c r="L43" s="39"/>
      <c r="M43" s="39"/>
      <c r="N43" s="39"/>
    </row>
    <row r="44" spans="1:14" ht="12" customHeight="1" x14ac:dyDescent="0.25">
      <c r="A44" s="39"/>
      <c r="B44" s="52" t="s">
        <v>423</v>
      </c>
      <c r="C44" s="54" t="s">
        <v>424</v>
      </c>
      <c r="D44" s="788" t="s">
        <v>420</v>
      </c>
      <c r="E44" s="789"/>
      <c r="F44" s="789">
        <v>0</v>
      </c>
      <c r="G44" s="790"/>
      <c r="H44" s="789"/>
      <c r="I44" s="789">
        <v>0</v>
      </c>
      <c r="J44" s="779">
        <f t="shared" si="5"/>
        <v>0</v>
      </c>
      <c r="K44" s="39"/>
      <c r="L44" s="39"/>
      <c r="M44" s="39"/>
      <c r="N44" s="39"/>
    </row>
    <row r="45" spans="1:14" ht="12" customHeight="1" x14ac:dyDescent="0.25">
      <c r="A45" s="39"/>
      <c r="B45" s="52" t="s">
        <v>425</v>
      </c>
      <c r="C45" s="42"/>
      <c r="D45" s="755" t="s">
        <v>426</v>
      </c>
      <c r="E45" s="784"/>
      <c r="F45" s="784">
        <f t="shared" ref="F45" si="24">SUM(F43-F44)</f>
        <v>0</v>
      </c>
      <c r="G45" s="785"/>
      <c r="H45" s="784"/>
      <c r="I45" s="784">
        <f t="shared" ref="I45" si="25">SUM(I43-I44)</f>
        <v>0</v>
      </c>
      <c r="J45" s="779">
        <f t="shared" si="5"/>
        <v>0</v>
      </c>
      <c r="K45" s="39"/>
      <c r="L45" s="39"/>
      <c r="M45" s="39"/>
      <c r="N45" s="39"/>
    </row>
    <row r="46" spans="1:14" ht="12" customHeight="1" thickBot="1" x14ac:dyDescent="0.3">
      <c r="A46" s="39"/>
      <c r="B46" s="53" t="s">
        <v>425</v>
      </c>
      <c r="C46" s="48"/>
      <c r="D46" s="791" t="s">
        <v>427</v>
      </c>
      <c r="E46" s="792">
        <f t="shared" ref="E46:G46" si="26">SUM(E40+E45)</f>
        <v>386953607</v>
      </c>
      <c r="F46" s="792">
        <f t="shared" si="26"/>
        <v>-101143171</v>
      </c>
      <c r="G46" s="793">
        <f t="shared" si="26"/>
        <v>285835237</v>
      </c>
      <c r="H46" s="792">
        <f t="shared" ref="H46:J46" si="27">SUM(H40+H45)</f>
        <v>15779323</v>
      </c>
      <c r="I46" s="792">
        <f t="shared" si="27"/>
        <v>0</v>
      </c>
      <c r="J46" s="793">
        <f t="shared" si="27"/>
        <v>15779323</v>
      </c>
      <c r="K46" s="39"/>
      <c r="L46" s="39"/>
      <c r="M46" s="39"/>
      <c r="N46" s="39"/>
    </row>
    <row r="47" spans="1:14" ht="12" customHeight="1" thickTop="1" x14ac:dyDescent="0.25">
      <c r="A47" s="39"/>
      <c r="B47" s="39"/>
      <c r="C47" s="39"/>
      <c r="D47" s="39"/>
      <c r="E47" s="46"/>
      <c r="F47" s="46"/>
      <c r="G47" s="46"/>
      <c r="H47" s="46"/>
      <c r="I47" s="46"/>
      <c r="J47" s="46"/>
      <c r="K47" s="39"/>
      <c r="L47" s="39"/>
      <c r="M47" s="39"/>
      <c r="N47" s="39"/>
    </row>
    <row r="48" spans="1:14" ht="12" customHeight="1" x14ac:dyDescent="0.25">
      <c r="A48" s="39"/>
      <c r="B48" s="39"/>
      <c r="C48" s="39"/>
      <c r="D48" s="39"/>
      <c r="E48" s="46"/>
      <c r="F48" s="46"/>
      <c r="G48" s="46"/>
      <c r="H48" s="46"/>
      <c r="I48" s="46"/>
      <c r="J48" s="46"/>
      <c r="K48" s="39"/>
      <c r="L48" s="39"/>
      <c r="M48" s="39"/>
      <c r="N48" s="39"/>
    </row>
    <row r="49" spans="1:14" ht="12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ht="12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ht="12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4" ht="12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14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1">
    <mergeCell ref="I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&amp;C&amp;"-,Félkövér"&amp;14
Egyszerűsített eredménykimutatás&amp;R 21. melléklet a 9/2020. (V.8.) önkormányzati rendelethez, 
adatok Ft-ban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2:K30"/>
  <sheetViews>
    <sheetView topLeftCell="A7" zoomScale="110" zoomScaleNormal="110" workbookViewId="0">
      <selection activeCell="M12" sqref="M12"/>
    </sheetView>
  </sheetViews>
  <sheetFormatPr defaultRowHeight="15" x14ac:dyDescent="0.25"/>
  <cols>
    <col min="1" max="1" width="3.42578125" customWidth="1"/>
    <col min="2" max="2" width="2.5703125" customWidth="1"/>
    <col min="3" max="3" width="59.140625" customWidth="1"/>
    <col min="4" max="4" width="14.7109375" customWidth="1"/>
    <col min="5" max="5" width="10.7109375" customWidth="1"/>
    <col min="6" max="6" width="14.140625" customWidth="1"/>
    <col min="7" max="7" width="16.140625" customWidth="1"/>
    <col min="8" max="8" width="9.28515625" customWidth="1"/>
    <col min="9" max="9" width="12.85546875" customWidth="1"/>
    <col min="10" max="10" width="12.28515625" customWidth="1"/>
    <col min="11" max="11" width="9.140625" customWidth="1"/>
  </cols>
  <sheetData>
    <row r="2" spans="1:11" ht="15.75" thickBot="1" x14ac:dyDescent="0.3">
      <c r="A2" s="3"/>
      <c r="B2" s="3"/>
      <c r="C2" s="3"/>
      <c r="D2" s="3"/>
      <c r="E2" s="3"/>
      <c r="F2" s="3"/>
      <c r="G2" s="3"/>
      <c r="H2" s="1052"/>
      <c r="I2" s="1052"/>
      <c r="J2" s="3"/>
      <c r="K2" s="3"/>
    </row>
    <row r="3" spans="1:11" ht="15.75" thickBot="1" x14ac:dyDescent="0.3">
      <c r="A3" s="840"/>
      <c r="B3" s="841"/>
      <c r="C3" s="858" t="s">
        <v>111</v>
      </c>
      <c r="D3" s="858" t="s">
        <v>112</v>
      </c>
      <c r="E3" s="858" t="s">
        <v>113</v>
      </c>
      <c r="F3" s="859" t="s">
        <v>114</v>
      </c>
      <c r="G3" s="860" t="s">
        <v>115</v>
      </c>
      <c r="H3" s="858" t="s">
        <v>116</v>
      </c>
      <c r="I3" s="861" t="s">
        <v>117</v>
      </c>
      <c r="J3" s="3"/>
      <c r="K3" s="3"/>
    </row>
    <row r="4" spans="1:11" ht="63.75" customHeight="1" thickBot="1" x14ac:dyDescent="0.3">
      <c r="A4" s="842" t="s">
        <v>2</v>
      </c>
      <c r="B4" s="849"/>
      <c r="C4" s="848" t="s">
        <v>129</v>
      </c>
      <c r="D4" s="828" t="s">
        <v>431</v>
      </c>
      <c r="E4" s="828" t="s">
        <v>317</v>
      </c>
      <c r="F4" s="829" t="s">
        <v>318</v>
      </c>
      <c r="G4" s="830" t="s">
        <v>319</v>
      </c>
      <c r="H4" s="828" t="s">
        <v>317</v>
      </c>
      <c r="I4" s="831" t="s">
        <v>432</v>
      </c>
      <c r="J4" s="3"/>
      <c r="K4" s="3"/>
    </row>
    <row r="5" spans="1:11" ht="15.75" thickBot="1" x14ac:dyDescent="0.3">
      <c r="A5" s="842" t="s">
        <v>25</v>
      </c>
      <c r="B5" s="843" t="s">
        <v>2</v>
      </c>
      <c r="C5" s="835" t="s">
        <v>25</v>
      </c>
      <c r="D5" s="836" t="s">
        <v>12</v>
      </c>
      <c r="E5" s="857" t="s">
        <v>11</v>
      </c>
      <c r="F5" s="837" t="s">
        <v>8</v>
      </c>
      <c r="G5" s="838" t="s">
        <v>6</v>
      </c>
      <c r="H5" s="857" t="s">
        <v>3</v>
      </c>
      <c r="I5" s="839" t="s">
        <v>46</v>
      </c>
      <c r="J5" s="3"/>
      <c r="K5" s="3"/>
    </row>
    <row r="6" spans="1:11" x14ac:dyDescent="0.25">
      <c r="A6" s="807" t="s">
        <v>12</v>
      </c>
      <c r="B6" s="844" t="s">
        <v>2</v>
      </c>
      <c r="C6" s="832" t="s">
        <v>428</v>
      </c>
      <c r="D6" s="833">
        <v>740966307</v>
      </c>
      <c r="E6" s="736"/>
      <c r="F6" s="833">
        <v>740966307</v>
      </c>
      <c r="G6" s="834">
        <v>1535678874</v>
      </c>
      <c r="H6" s="736"/>
      <c r="I6" s="865">
        <v>1535678874</v>
      </c>
      <c r="J6" s="185"/>
      <c r="K6" s="3"/>
    </row>
    <row r="7" spans="1:11" s="388" customFormat="1" x14ac:dyDescent="0.25">
      <c r="A7" s="862" t="s">
        <v>11</v>
      </c>
      <c r="B7" s="863" t="s">
        <v>25</v>
      </c>
      <c r="C7" s="823" t="s">
        <v>429</v>
      </c>
      <c r="D7" s="778">
        <v>876604579</v>
      </c>
      <c r="E7" s="736"/>
      <c r="F7" s="778">
        <v>876604579</v>
      </c>
      <c r="G7" s="794">
        <v>2111282812</v>
      </c>
      <c r="H7" s="736"/>
      <c r="I7" s="866">
        <v>2111282812</v>
      </c>
      <c r="J7" s="385"/>
      <c r="K7" s="385"/>
    </row>
    <row r="8" spans="1:11" s="388" customFormat="1" x14ac:dyDescent="0.25">
      <c r="A8" s="862" t="s">
        <v>8</v>
      </c>
      <c r="B8" s="864" t="s">
        <v>12</v>
      </c>
      <c r="C8" s="824" t="s">
        <v>430</v>
      </c>
      <c r="D8" s="815">
        <f>SUM(D6-D7)</f>
        <v>-135638272</v>
      </c>
      <c r="E8" s="796"/>
      <c r="F8" s="850">
        <f>SUM(F6-F7)</f>
        <v>-135638272</v>
      </c>
      <c r="G8" s="795">
        <f>SUM(G6-G7)</f>
        <v>-575603938</v>
      </c>
      <c r="H8" s="796"/>
      <c r="I8" s="867">
        <f>SUM(I6-I7)</f>
        <v>-575603938</v>
      </c>
      <c r="J8" s="385"/>
      <c r="K8" s="385"/>
    </row>
    <row r="9" spans="1:11" x14ac:dyDescent="0.25">
      <c r="A9" s="862" t="s">
        <v>6</v>
      </c>
      <c r="B9" s="863" t="s">
        <v>11</v>
      </c>
      <c r="C9" s="823" t="s">
        <v>433</v>
      </c>
      <c r="D9" s="816">
        <v>1396953908</v>
      </c>
      <c r="E9" s="798"/>
      <c r="F9" s="816">
        <v>1396953908</v>
      </c>
      <c r="G9" s="797">
        <v>1274773689</v>
      </c>
      <c r="H9" s="798"/>
      <c r="I9" s="868">
        <v>1274773689</v>
      </c>
      <c r="J9" s="3"/>
      <c r="K9" s="3"/>
    </row>
    <row r="10" spans="1:11" x14ac:dyDescent="0.25">
      <c r="A10" s="862" t="s">
        <v>3</v>
      </c>
      <c r="B10" s="863" t="s">
        <v>8</v>
      </c>
      <c r="C10" s="823" t="s">
        <v>443</v>
      </c>
      <c r="D10" s="778">
        <v>113191388</v>
      </c>
      <c r="E10" s="736"/>
      <c r="F10" s="778">
        <v>113191388</v>
      </c>
      <c r="G10" s="794">
        <v>125228236</v>
      </c>
      <c r="H10" s="736"/>
      <c r="I10" s="866">
        <v>125228236</v>
      </c>
      <c r="J10" s="3"/>
      <c r="K10" s="3"/>
    </row>
    <row r="11" spans="1:11" x14ac:dyDescent="0.25">
      <c r="A11" s="862" t="s">
        <v>46</v>
      </c>
      <c r="B11" s="863" t="s">
        <v>6</v>
      </c>
      <c r="C11" s="824" t="s">
        <v>440</v>
      </c>
      <c r="D11" s="817">
        <f>SUM(D9-D10)</f>
        <v>1283762520</v>
      </c>
      <c r="E11" s="800"/>
      <c r="F11" s="851">
        <f>SUM(F9-F10)</f>
        <v>1283762520</v>
      </c>
      <c r="G11" s="799">
        <f>SUM(G9-G10)</f>
        <v>1149545453</v>
      </c>
      <c r="H11" s="800"/>
      <c r="I11" s="869">
        <f>SUM(I9-I10)</f>
        <v>1149545453</v>
      </c>
      <c r="J11" s="3"/>
      <c r="K11" s="3"/>
    </row>
    <row r="12" spans="1:11" x14ac:dyDescent="0.25">
      <c r="A12" s="862" t="s">
        <v>92</v>
      </c>
      <c r="B12" s="863" t="s">
        <v>3</v>
      </c>
      <c r="C12" s="825" t="s">
        <v>73</v>
      </c>
      <c r="D12" s="818">
        <f>SUM(D8+D11)</f>
        <v>1148124248</v>
      </c>
      <c r="E12" s="782"/>
      <c r="F12" s="852">
        <f>SUM(F8+F11)</f>
        <v>1148124248</v>
      </c>
      <c r="G12" s="801">
        <f>SUM(G8+G11)</f>
        <v>573941515</v>
      </c>
      <c r="H12" s="782"/>
      <c r="I12" s="870">
        <f>SUM(I8+I11)</f>
        <v>573941515</v>
      </c>
      <c r="J12" s="3"/>
      <c r="K12" s="3"/>
    </row>
    <row r="13" spans="1:11" x14ac:dyDescent="0.25">
      <c r="A13" s="808" t="s">
        <v>45</v>
      </c>
      <c r="B13" s="845" t="s">
        <v>46</v>
      </c>
      <c r="C13" s="823" t="s">
        <v>434</v>
      </c>
      <c r="D13" s="819"/>
      <c r="E13" s="736"/>
      <c r="F13" s="853"/>
      <c r="G13" s="802"/>
      <c r="H13" s="736"/>
      <c r="I13" s="871"/>
      <c r="J13" s="3"/>
      <c r="K13" s="3"/>
    </row>
    <row r="14" spans="1:11" x14ac:dyDescent="0.25">
      <c r="A14" s="808" t="s">
        <v>44</v>
      </c>
      <c r="B14" s="845" t="s">
        <v>92</v>
      </c>
      <c r="C14" s="823" t="s">
        <v>435</v>
      </c>
      <c r="D14" s="819"/>
      <c r="E14" s="736"/>
      <c r="F14" s="853"/>
      <c r="G14" s="802"/>
      <c r="H14" s="736"/>
      <c r="I14" s="871"/>
      <c r="J14" s="3"/>
      <c r="K14" s="3"/>
    </row>
    <row r="15" spans="1:11" x14ac:dyDescent="0.25">
      <c r="A15" s="808" t="s">
        <v>41</v>
      </c>
      <c r="B15" s="845" t="s">
        <v>45</v>
      </c>
      <c r="C15" s="824" t="s">
        <v>436</v>
      </c>
      <c r="D15" s="820"/>
      <c r="E15" s="804"/>
      <c r="F15" s="854"/>
      <c r="G15" s="803"/>
      <c r="H15" s="804"/>
      <c r="I15" s="872"/>
      <c r="J15" s="3"/>
      <c r="K15" s="3"/>
    </row>
    <row r="16" spans="1:11" x14ac:dyDescent="0.25">
      <c r="A16" s="808" t="s">
        <v>40</v>
      </c>
      <c r="B16" s="845" t="s">
        <v>44</v>
      </c>
      <c r="C16" s="823" t="s">
        <v>437</v>
      </c>
      <c r="D16" s="819"/>
      <c r="E16" s="736"/>
      <c r="F16" s="853"/>
      <c r="G16" s="802"/>
      <c r="H16" s="736"/>
      <c r="I16" s="871"/>
      <c r="J16" s="3"/>
      <c r="K16" s="3"/>
    </row>
    <row r="17" spans="1:11" x14ac:dyDescent="0.25">
      <c r="A17" s="808" t="s">
        <v>93</v>
      </c>
      <c r="B17" s="845" t="s">
        <v>41</v>
      </c>
      <c r="C17" s="823" t="s">
        <v>438</v>
      </c>
      <c r="D17" s="819"/>
      <c r="E17" s="736"/>
      <c r="F17" s="853"/>
      <c r="G17" s="802"/>
      <c r="H17" s="736"/>
      <c r="I17" s="871"/>
      <c r="J17" s="3"/>
      <c r="K17" s="3"/>
    </row>
    <row r="18" spans="1:11" x14ac:dyDescent="0.25">
      <c r="A18" s="808" t="s">
        <v>94</v>
      </c>
      <c r="B18" s="845" t="s">
        <v>40</v>
      </c>
      <c r="C18" s="824" t="s">
        <v>439</v>
      </c>
      <c r="D18" s="820"/>
      <c r="E18" s="804"/>
      <c r="F18" s="854"/>
      <c r="G18" s="803"/>
      <c r="H18" s="804"/>
      <c r="I18" s="872"/>
      <c r="J18" s="3"/>
      <c r="K18" s="3"/>
    </row>
    <row r="19" spans="1:11" x14ac:dyDescent="0.25">
      <c r="A19" s="808" t="s">
        <v>95</v>
      </c>
      <c r="B19" s="846" t="s">
        <v>93</v>
      </c>
      <c r="C19" s="826" t="s">
        <v>441</v>
      </c>
      <c r="D19" s="818"/>
      <c r="E19" s="650"/>
      <c r="F19" s="852"/>
      <c r="G19" s="801"/>
      <c r="H19" s="650"/>
      <c r="I19" s="870"/>
      <c r="J19" s="3"/>
      <c r="K19" s="3"/>
    </row>
    <row r="20" spans="1:11" x14ac:dyDescent="0.25">
      <c r="A20" s="808" t="s">
        <v>96</v>
      </c>
      <c r="B20" s="846" t="s">
        <v>94</v>
      </c>
      <c r="C20" s="826" t="s">
        <v>81</v>
      </c>
      <c r="D20" s="818">
        <f>SUM(D12+D19)</f>
        <v>1148124248</v>
      </c>
      <c r="E20" s="782"/>
      <c r="F20" s="852">
        <f>SUM(F12+F19)</f>
        <v>1148124248</v>
      </c>
      <c r="G20" s="801">
        <f>SUM(G12+G19)</f>
        <v>573941515</v>
      </c>
      <c r="H20" s="782"/>
      <c r="I20" s="870">
        <f>SUM(I12+I19)</f>
        <v>573941515</v>
      </c>
      <c r="J20" s="3"/>
      <c r="K20" s="3"/>
    </row>
    <row r="21" spans="1:11" x14ac:dyDescent="0.25">
      <c r="A21" s="808" t="s">
        <v>311</v>
      </c>
      <c r="B21" s="846" t="s">
        <v>95</v>
      </c>
      <c r="C21" s="826" t="s">
        <v>82</v>
      </c>
      <c r="D21" s="818">
        <v>990035564</v>
      </c>
      <c r="E21" s="650"/>
      <c r="F21" s="818">
        <v>1148124248</v>
      </c>
      <c r="G21" s="801">
        <v>573607205</v>
      </c>
      <c r="H21" s="650"/>
      <c r="I21" s="870">
        <v>573607205</v>
      </c>
      <c r="J21" s="3"/>
      <c r="K21" s="3"/>
    </row>
    <row r="22" spans="1:11" x14ac:dyDescent="0.25">
      <c r="A22" s="808" t="s">
        <v>312</v>
      </c>
      <c r="B22" s="846" t="s">
        <v>96</v>
      </c>
      <c r="C22" s="826" t="s">
        <v>83</v>
      </c>
      <c r="D22" s="821">
        <f>SUM(D12-D21)</f>
        <v>158088684</v>
      </c>
      <c r="E22" s="806"/>
      <c r="F22" s="855">
        <f>SUM(F12-F21)</f>
        <v>0</v>
      </c>
      <c r="G22" s="805">
        <f>SUM(G12-G21)</f>
        <v>334310</v>
      </c>
      <c r="H22" s="806"/>
      <c r="I22" s="873">
        <f>SUM(I12-I21)</f>
        <v>334310</v>
      </c>
      <c r="J22" s="3"/>
      <c r="K22" s="3"/>
    </row>
    <row r="23" spans="1:11" x14ac:dyDescent="0.25">
      <c r="A23" s="808" t="s">
        <v>313</v>
      </c>
      <c r="B23" s="846" t="s">
        <v>311</v>
      </c>
      <c r="C23" s="826" t="s">
        <v>442</v>
      </c>
      <c r="D23" s="818">
        <v>0</v>
      </c>
      <c r="E23" s="650"/>
      <c r="F23" s="852">
        <v>0</v>
      </c>
      <c r="G23" s="335">
        <v>0</v>
      </c>
      <c r="H23" s="302"/>
      <c r="I23" s="809">
        <v>0</v>
      </c>
      <c r="J23" s="3"/>
      <c r="K23" s="3"/>
    </row>
    <row r="24" spans="1:11" ht="15.75" thickBot="1" x14ac:dyDescent="0.3">
      <c r="A24" s="810" t="s">
        <v>314</v>
      </c>
      <c r="B24" s="847" t="s">
        <v>312</v>
      </c>
      <c r="C24" s="827" t="s">
        <v>85</v>
      </c>
      <c r="D24" s="822">
        <v>0</v>
      </c>
      <c r="E24" s="811">
        <v>0</v>
      </c>
      <c r="F24" s="856">
        <v>0</v>
      </c>
      <c r="G24" s="812">
        <v>0</v>
      </c>
      <c r="H24" s="813">
        <v>0</v>
      </c>
      <c r="I24" s="814">
        <v>0</v>
      </c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&amp;C&amp;"-,Félkövér"&amp;14
Egyszerűsített maradványkimutatás&amp;R 22. melléklet a 9/2020. (V.8.) önkormányzati rendelethez, 
adatok  Ft-ban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</sheetPr>
  <dimension ref="A1:K19"/>
  <sheetViews>
    <sheetView tabSelected="1" zoomScaleNormal="100" workbookViewId="0">
      <selection activeCell="J13" sqref="J13"/>
    </sheetView>
  </sheetViews>
  <sheetFormatPr defaultRowHeight="15" x14ac:dyDescent="0.25"/>
  <cols>
    <col min="1" max="1" width="5.5703125" customWidth="1"/>
    <col min="2" max="2" width="3.5703125" customWidth="1"/>
    <col min="3" max="3" width="29" customWidth="1"/>
    <col min="4" max="6" width="15.710937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6.5" thickTop="1" x14ac:dyDescent="0.25">
      <c r="A3" s="3"/>
      <c r="B3" s="573" t="s">
        <v>111</v>
      </c>
      <c r="C3" s="573" t="s">
        <v>112</v>
      </c>
      <c r="D3" s="573" t="s">
        <v>113</v>
      </c>
      <c r="E3" s="573" t="s">
        <v>114</v>
      </c>
      <c r="F3" s="574" t="s">
        <v>115</v>
      </c>
      <c r="G3" s="3"/>
      <c r="H3" s="3"/>
      <c r="I3" s="3"/>
      <c r="J3" s="3"/>
      <c r="K3" s="3"/>
    </row>
    <row r="4" spans="1:11" ht="47.25" x14ac:dyDescent="0.25">
      <c r="A4" s="3"/>
      <c r="B4" s="575"/>
      <c r="C4" s="576" t="s">
        <v>129</v>
      </c>
      <c r="D4" s="577" t="s">
        <v>662</v>
      </c>
      <c r="E4" s="577" t="s">
        <v>445</v>
      </c>
      <c r="F4" s="578" t="s">
        <v>663</v>
      </c>
      <c r="G4" s="56"/>
      <c r="H4" s="3"/>
      <c r="I4" s="3"/>
      <c r="J4" s="3"/>
      <c r="K4" s="3"/>
    </row>
    <row r="5" spans="1:11" ht="15.75" x14ac:dyDescent="0.25">
      <c r="A5" s="3"/>
      <c r="B5" s="579" t="s">
        <v>2</v>
      </c>
      <c r="C5" s="579" t="s">
        <v>25</v>
      </c>
      <c r="D5" s="579" t="s">
        <v>12</v>
      </c>
      <c r="E5" s="579" t="s">
        <v>11</v>
      </c>
      <c r="F5" s="580" t="s">
        <v>8</v>
      </c>
      <c r="G5" s="3"/>
      <c r="H5" s="3"/>
      <c r="I5" s="3" t="s">
        <v>444</v>
      </c>
      <c r="J5" s="3"/>
      <c r="K5" s="3"/>
    </row>
    <row r="6" spans="1:11" ht="28.5" customHeight="1" x14ac:dyDescent="0.25">
      <c r="A6" s="3"/>
      <c r="B6" s="575" t="s">
        <v>2</v>
      </c>
      <c r="C6" s="581" t="s">
        <v>664</v>
      </c>
      <c r="D6" s="582">
        <v>24220000</v>
      </c>
      <c r="E6" s="583">
        <v>6.3489999999999996E-3</v>
      </c>
      <c r="F6" s="582">
        <v>24220000</v>
      </c>
      <c r="G6" s="3"/>
      <c r="H6" s="3"/>
      <c r="I6" s="3"/>
      <c r="J6" s="3"/>
      <c r="K6" s="3"/>
    </row>
    <row r="7" spans="1:11" ht="15.75" x14ac:dyDescent="0.25">
      <c r="A7" s="3"/>
      <c r="B7" s="575" t="s">
        <v>25</v>
      </c>
      <c r="C7" s="575" t="s">
        <v>665</v>
      </c>
      <c r="D7" s="582">
        <v>209900</v>
      </c>
      <c r="E7" s="575"/>
      <c r="F7" s="584">
        <v>209900</v>
      </c>
      <c r="G7" s="3"/>
      <c r="H7" s="3"/>
      <c r="I7" s="3"/>
      <c r="J7" s="3"/>
      <c r="K7" s="3"/>
    </row>
    <row r="8" spans="1:11" ht="15.75" x14ac:dyDescent="0.25">
      <c r="A8" s="3"/>
      <c r="B8" s="575" t="s">
        <v>12</v>
      </c>
      <c r="C8" s="575"/>
      <c r="D8" s="575"/>
      <c r="E8" s="575"/>
      <c r="F8" s="585"/>
      <c r="G8" s="3"/>
      <c r="H8" s="3"/>
      <c r="I8" s="3"/>
      <c r="J8" s="3"/>
      <c r="K8" s="3"/>
    </row>
    <row r="9" spans="1:11" ht="15.75" x14ac:dyDescent="0.25">
      <c r="A9" s="3"/>
      <c r="B9" s="575" t="s">
        <v>11</v>
      </c>
      <c r="C9" s="575"/>
      <c r="D9" s="575"/>
      <c r="E9" s="575"/>
      <c r="F9" s="585"/>
      <c r="G9" s="3"/>
      <c r="H9" s="3"/>
      <c r="I9" s="3"/>
      <c r="J9" s="3"/>
      <c r="K9" s="3"/>
    </row>
    <row r="10" spans="1:11" ht="15.75" x14ac:dyDescent="0.25">
      <c r="A10" s="3"/>
      <c r="B10" s="575" t="s">
        <v>8</v>
      </c>
      <c r="C10" s="575"/>
      <c r="D10" s="575"/>
      <c r="E10" s="575"/>
      <c r="F10" s="585"/>
      <c r="G10" s="3"/>
      <c r="H10" s="3"/>
      <c r="I10" s="3"/>
      <c r="J10" s="3"/>
      <c r="K10" s="3"/>
    </row>
    <row r="11" spans="1:11" ht="16.5" thickBot="1" x14ac:dyDescent="0.3">
      <c r="A11" s="3"/>
      <c r="B11" s="586" t="s">
        <v>6</v>
      </c>
      <c r="C11" s="586"/>
      <c r="D11" s="586"/>
      <c r="E11" s="586"/>
      <c r="F11" s="587">
        <f>SUM(F6:F10)</f>
        <v>24429900</v>
      </c>
      <c r="G11" s="3"/>
      <c r="H11" s="3"/>
      <c r="I11" s="3"/>
      <c r="J11" s="3"/>
      <c r="K11" s="3"/>
    </row>
    <row r="12" spans="1:11" ht="15.75" thickTop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pageMargins left="0.27559055118110237" right="0.35433070866141736" top="0.74803149606299213" bottom="0.74803149606299213" header="0.31496062992125984" footer="0.31496062992125984"/>
  <pageSetup paperSize="9" orientation="portrait" r:id="rId1"/>
  <headerFooter>
    <oddHeader>&amp;C&amp;"-,Félkövér"&amp;14
Részesedések&amp;R 23. melléklet a 9/2020. (V.8.) önkormányzati rendelethez, 
adatok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G62"/>
  <sheetViews>
    <sheetView topLeftCell="A28" zoomScaleNormal="100" workbookViewId="0">
      <selection activeCell="K20" sqref="K20"/>
    </sheetView>
  </sheetViews>
  <sheetFormatPr defaultColWidth="8" defaultRowHeight="12.75" x14ac:dyDescent="0.25"/>
  <cols>
    <col min="1" max="1" width="4.42578125" style="125" customWidth="1"/>
    <col min="2" max="2" width="9.28515625" style="94" customWidth="1"/>
    <col min="3" max="3" width="48.7109375" style="94" customWidth="1"/>
    <col min="4" max="4" width="10" style="94" customWidth="1"/>
    <col min="5" max="7" width="11.7109375" style="94" customWidth="1"/>
    <col min="8" max="16384" width="8" style="94"/>
  </cols>
  <sheetData>
    <row r="1" spans="1:7" s="90" customFormat="1" ht="38.25" customHeight="1" thickTop="1" thickBot="1" x14ac:dyDescent="0.3">
      <c r="A1" s="916" t="s">
        <v>487</v>
      </c>
      <c r="B1" s="917"/>
      <c r="C1" s="918" t="s">
        <v>681</v>
      </c>
      <c r="D1" s="919"/>
      <c r="E1" s="919"/>
      <c r="F1" s="919"/>
      <c r="G1" s="920"/>
    </row>
    <row r="2" spans="1:7" s="90" customFormat="1" ht="29.25" customHeight="1" thickBot="1" x14ac:dyDescent="0.3">
      <c r="A2" s="921" t="s">
        <v>62</v>
      </c>
      <c r="B2" s="922"/>
      <c r="C2" s="913" t="s">
        <v>488</v>
      </c>
      <c r="D2" s="914"/>
      <c r="E2" s="914"/>
      <c r="F2" s="914"/>
      <c r="G2" s="915"/>
    </row>
    <row r="3" spans="1:7" s="2" customFormat="1" ht="15.95" customHeight="1" thickBot="1" x14ac:dyDescent="0.3">
      <c r="A3" s="907" t="s">
        <v>608</v>
      </c>
      <c r="B3" s="908"/>
      <c r="C3" s="908"/>
      <c r="D3" s="908"/>
      <c r="E3" s="908"/>
      <c r="F3" s="908"/>
      <c r="G3" s="909"/>
    </row>
    <row r="4" spans="1:7" ht="37.5" thickTop="1" thickBot="1" x14ac:dyDescent="0.3">
      <c r="A4" s="905"/>
      <c r="B4" s="906"/>
      <c r="C4" s="392" t="s">
        <v>60</v>
      </c>
      <c r="D4" s="375" t="s">
        <v>674</v>
      </c>
      <c r="E4" s="375" t="s">
        <v>675</v>
      </c>
      <c r="F4" s="375" t="s">
        <v>676</v>
      </c>
      <c r="G4" s="376" t="s">
        <v>677</v>
      </c>
    </row>
    <row r="5" spans="1:7" s="98" customFormat="1" ht="12.95" customHeight="1" thickBot="1" x14ac:dyDescent="0.3">
      <c r="A5" s="95">
        <v>1</v>
      </c>
      <c r="B5" s="96">
        <v>2</v>
      </c>
      <c r="C5" s="96">
        <v>3</v>
      </c>
      <c r="D5" s="96">
        <v>4</v>
      </c>
      <c r="E5" s="96">
        <v>5</v>
      </c>
      <c r="F5" s="96">
        <v>6</v>
      </c>
      <c r="G5" s="97">
        <v>7</v>
      </c>
    </row>
    <row r="6" spans="1:7" s="98" customFormat="1" ht="15.95" customHeight="1" thickBot="1" x14ac:dyDescent="0.3">
      <c r="A6" s="93"/>
      <c r="B6" s="446"/>
      <c r="C6" s="93" t="s">
        <v>59</v>
      </c>
      <c r="D6" s="449"/>
      <c r="E6" s="369"/>
      <c r="F6" s="369"/>
      <c r="G6" s="396"/>
    </row>
    <row r="7" spans="1:7" s="98" customFormat="1" ht="16.5" thickBot="1" x14ac:dyDescent="0.3">
      <c r="A7" s="447" t="s">
        <v>678</v>
      </c>
      <c r="B7" s="446" t="s">
        <v>2</v>
      </c>
      <c r="C7" s="448" t="s">
        <v>630</v>
      </c>
      <c r="D7" s="450"/>
      <c r="E7" s="451">
        <f>E8</f>
        <v>3112579</v>
      </c>
      <c r="F7" s="452">
        <f>F8</f>
        <v>3112579</v>
      </c>
      <c r="G7" s="453">
        <f>G8</f>
        <v>100</v>
      </c>
    </row>
    <row r="8" spans="1:7" s="98" customFormat="1" ht="23.25" thickBot="1" x14ac:dyDescent="0.3">
      <c r="A8" s="456"/>
      <c r="B8" s="457" t="s">
        <v>631</v>
      </c>
      <c r="C8" s="458" t="s">
        <v>634</v>
      </c>
      <c r="D8" s="342">
        <v>0</v>
      </c>
      <c r="E8" s="454">
        <v>3112579</v>
      </c>
      <c r="F8" s="454">
        <v>3112579</v>
      </c>
      <c r="G8" s="455">
        <f t="shared" ref="G8" si="0">SUM(F8/E8%)</f>
        <v>100</v>
      </c>
    </row>
    <row r="9" spans="1:7" s="101" customFormat="1" ht="12" customHeight="1" thickBot="1" x14ac:dyDescent="0.3">
      <c r="A9" s="96" t="s">
        <v>289</v>
      </c>
      <c r="B9" s="64" t="s">
        <v>25</v>
      </c>
      <c r="C9" s="71" t="s">
        <v>458</v>
      </c>
      <c r="D9" s="369">
        <f>SUM(D10:D18)</f>
        <v>700000</v>
      </c>
      <c r="E9" s="369">
        <f>SUM(E10:E19)</f>
        <v>740307</v>
      </c>
      <c r="F9" s="369">
        <f>SUM(F10:F19)</f>
        <v>740307</v>
      </c>
      <c r="G9" s="369">
        <f>SUM(G10:G18)</f>
        <v>100</v>
      </c>
    </row>
    <row r="10" spans="1:7" s="101" customFormat="1" ht="12" customHeight="1" x14ac:dyDescent="0.25">
      <c r="A10" s="445"/>
      <c r="B10" s="102" t="s">
        <v>1</v>
      </c>
      <c r="C10" s="72" t="s">
        <v>549</v>
      </c>
      <c r="D10" s="129"/>
      <c r="E10" s="129"/>
      <c r="F10" s="129"/>
      <c r="G10" s="106"/>
    </row>
    <row r="11" spans="1:7" s="101" customFormat="1" ht="12" customHeight="1" x14ac:dyDescent="0.25">
      <c r="A11" s="209"/>
      <c r="B11" s="102" t="s">
        <v>0</v>
      </c>
      <c r="C11" s="144" t="s">
        <v>551</v>
      </c>
      <c r="D11" s="145"/>
      <c r="E11" s="145"/>
      <c r="F11" s="145"/>
      <c r="G11" s="146"/>
    </row>
    <row r="12" spans="1:7" s="101" customFormat="1" ht="12" customHeight="1" x14ac:dyDescent="0.25">
      <c r="A12" s="209"/>
      <c r="B12" s="102" t="s">
        <v>36</v>
      </c>
      <c r="C12" s="144" t="s">
        <v>527</v>
      </c>
      <c r="D12" s="147">
        <v>700000</v>
      </c>
      <c r="E12" s="147">
        <v>719987</v>
      </c>
      <c r="F12" s="147">
        <v>719987</v>
      </c>
      <c r="G12" s="178">
        <f t="shared" ref="G12" si="1">SUM(F12/E12%)</f>
        <v>100</v>
      </c>
    </row>
    <row r="13" spans="1:7" s="101" customFormat="1" ht="12" customHeight="1" x14ac:dyDescent="0.25">
      <c r="A13" s="209"/>
      <c r="B13" s="102" t="s">
        <v>35</v>
      </c>
      <c r="C13" s="144" t="s">
        <v>555</v>
      </c>
      <c r="D13" s="145"/>
      <c r="E13" s="145"/>
      <c r="F13" s="145"/>
      <c r="G13" s="146"/>
    </row>
    <row r="14" spans="1:7" s="101" customFormat="1" ht="12" customHeight="1" x14ac:dyDescent="0.25">
      <c r="A14" s="209"/>
      <c r="B14" s="102" t="s">
        <v>58</v>
      </c>
      <c r="C14" s="144" t="s">
        <v>557</v>
      </c>
      <c r="D14" s="145"/>
      <c r="E14" s="145"/>
      <c r="F14" s="145"/>
      <c r="G14" s="146"/>
    </row>
    <row r="15" spans="1:7" s="101" customFormat="1" ht="12" customHeight="1" x14ac:dyDescent="0.25">
      <c r="A15" s="210"/>
      <c r="B15" s="102" t="s">
        <v>32</v>
      </c>
      <c r="C15" s="144" t="s">
        <v>559</v>
      </c>
      <c r="D15" s="145">
        <v>0</v>
      </c>
      <c r="E15" s="145"/>
      <c r="F15" s="145"/>
      <c r="G15" s="178"/>
    </row>
    <row r="16" spans="1:7" s="104" customFormat="1" ht="12" customHeight="1" x14ac:dyDescent="0.25">
      <c r="A16" s="209"/>
      <c r="B16" s="102" t="s">
        <v>31</v>
      </c>
      <c r="C16" s="144" t="s">
        <v>561</v>
      </c>
      <c r="D16" s="145"/>
      <c r="E16" s="145"/>
      <c r="F16" s="145"/>
      <c r="G16" s="146"/>
    </row>
    <row r="17" spans="1:7" s="104" customFormat="1" ht="12" customHeight="1" x14ac:dyDescent="0.25">
      <c r="A17" s="211"/>
      <c r="B17" s="102" t="s">
        <v>30</v>
      </c>
      <c r="C17" s="144" t="s">
        <v>493</v>
      </c>
      <c r="D17" s="145"/>
      <c r="E17" s="145"/>
      <c r="F17" s="145"/>
      <c r="G17" s="146"/>
    </row>
    <row r="18" spans="1:7" s="104" customFormat="1" ht="12" customHeight="1" x14ac:dyDescent="0.25">
      <c r="A18" s="211"/>
      <c r="B18" s="227" t="s">
        <v>635</v>
      </c>
      <c r="C18" s="193" t="s">
        <v>637</v>
      </c>
      <c r="D18" s="170"/>
      <c r="E18" s="170"/>
      <c r="F18" s="170"/>
      <c r="G18" s="178"/>
    </row>
    <row r="19" spans="1:7" s="104" customFormat="1" ht="12" customHeight="1" thickBot="1" x14ac:dyDescent="0.3">
      <c r="A19" s="211"/>
      <c r="B19" s="227" t="s">
        <v>636</v>
      </c>
      <c r="C19" s="193" t="s">
        <v>714</v>
      </c>
      <c r="D19" s="170"/>
      <c r="E19" s="170">
        <v>20320</v>
      </c>
      <c r="F19" s="170">
        <v>20320</v>
      </c>
      <c r="G19" s="178">
        <f t="shared" ref="G19" si="2">SUM(F19/E19%)</f>
        <v>100</v>
      </c>
    </row>
    <row r="20" spans="1:7" s="104" customFormat="1" ht="12" customHeight="1" thickBot="1" x14ac:dyDescent="0.3">
      <c r="A20" s="213" t="s">
        <v>472</v>
      </c>
      <c r="B20" s="71" t="s">
        <v>12</v>
      </c>
      <c r="C20" s="77" t="s">
        <v>494</v>
      </c>
      <c r="D20" s="128">
        <f>SUM(D21:D23)</f>
        <v>0</v>
      </c>
      <c r="E20" s="128">
        <f>SUM(E21:E23)</f>
        <v>0</v>
      </c>
      <c r="F20" s="228"/>
      <c r="G20" s="229"/>
    </row>
    <row r="21" spans="1:7" s="104" customFormat="1" ht="12" customHeight="1" x14ac:dyDescent="0.25">
      <c r="A21" s="208"/>
      <c r="B21" s="107" t="s">
        <v>24</v>
      </c>
      <c r="C21" s="230" t="s">
        <v>460</v>
      </c>
      <c r="D21" s="127"/>
      <c r="E21" s="127"/>
      <c r="F21" s="127"/>
      <c r="G21" s="103"/>
    </row>
    <row r="22" spans="1:7" s="101" customFormat="1" ht="12" customHeight="1" x14ac:dyDescent="0.25">
      <c r="A22" s="209"/>
      <c r="B22" s="151" t="s">
        <v>23</v>
      </c>
      <c r="C22" s="195" t="s">
        <v>563</v>
      </c>
      <c r="D22" s="145"/>
      <c r="E22" s="145"/>
      <c r="F22" s="231"/>
      <c r="G22" s="232"/>
    </row>
    <row r="23" spans="1:7" s="101" customFormat="1" ht="12" customHeight="1" thickBot="1" x14ac:dyDescent="0.3">
      <c r="A23" s="212"/>
      <c r="B23" s="162" t="s">
        <v>21</v>
      </c>
      <c r="C23" s="233" t="s">
        <v>495</v>
      </c>
      <c r="D23" s="234"/>
      <c r="E23" s="234"/>
      <c r="F23" s="149"/>
      <c r="G23" s="150"/>
    </row>
    <row r="24" spans="1:7" s="101" customFormat="1" ht="12" customHeight="1" thickBot="1" x14ac:dyDescent="0.3">
      <c r="A24" s="213" t="s">
        <v>477</v>
      </c>
      <c r="B24" s="71" t="s">
        <v>12</v>
      </c>
      <c r="C24" s="71" t="s">
        <v>564</v>
      </c>
      <c r="D24" s="459">
        <f>SUM(D25)</f>
        <v>0</v>
      </c>
      <c r="E24" s="459">
        <f>SUM(E25)</f>
        <v>0</v>
      </c>
      <c r="F24" s="459">
        <f>SUM(F25)</f>
        <v>0</v>
      </c>
      <c r="G24" s="176"/>
    </row>
    <row r="25" spans="1:7" s="101" customFormat="1" ht="12" customHeight="1" thickBot="1" x14ac:dyDescent="0.3">
      <c r="A25" s="214"/>
      <c r="B25" s="107" t="s">
        <v>590</v>
      </c>
      <c r="C25" s="144" t="s">
        <v>565</v>
      </c>
      <c r="D25" s="127"/>
      <c r="E25" s="127"/>
      <c r="F25" s="460"/>
      <c r="G25" s="461"/>
    </row>
    <row r="26" spans="1:7" s="101" customFormat="1" ht="12" customHeight="1" thickBot="1" x14ac:dyDescent="0.3">
      <c r="A26" s="213" t="s">
        <v>478</v>
      </c>
      <c r="B26" s="71" t="s">
        <v>12</v>
      </c>
      <c r="C26" s="71" t="s">
        <v>594</v>
      </c>
      <c r="D26" s="459">
        <f>SUM(D28+D27)</f>
        <v>67846319</v>
      </c>
      <c r="E26" s="459">
        <f>SUM(E28+E27)</f>
        <v>72390884</v>
      </c>
      <c r="F26" s="459">
        <f>SUM(F28+F27)</f>
        <v>72390884</v>
      </c>
      <c r="G26" s="178">
        <f t="shared" ref="G26:G28" si="3">SUM(F26/E26%)</f>
        <v>100</v>
      </c>
    </row>
    <row r="27" spans="1:7" s="101" customFormat="1" ht="12" customHeight="1" x14ac:dyDescent="0.25">
      <c r="A27" s="208"/>
      <c r="B27" s="107" t="s">
        <v>496</v>
      </c>
      <c r="C27" s="79" t="s">
        <v>567</v>
      </c>
      <c r="D27" s="462">
        <v>91471</v>
      </c>
      <c r="E27" s="462">
        <v>505881</v>
      </c>
      <c r="F27" s="463">
        <v>505881</v>
      </c>
      <c r="G27" s="178">
        <f t="shared" si="3"/>
        <v>99.999999999999986</v>
      </c>
    </row>
    <row r="28" spans="1:7" s="104" customFormat="1" ht="12" customHeight="1" thickBot="1" x14ac:dyDescent="0.3">
      <c r="A28" s="221"/>
      <c r="B28" s="162" t="s">
        <v>497</v>
      </c>
      <c r="C28" s="148" t="s">
        <v>595</v>
      </c>
      <c r="D28" s="149">
        <v>67754848</v>
      </c>
      <c r="E28" s="149">
        <v>71885003</v>
      </c>
      <c r="F28" s="464">
        <v>71885003</v>
      </c>
      <c r="G28" s="178">
        <f t="shared" si="3"/>
        <v>100</v>
      </c>
    </row>
    <row r="29" spans="1:7" s="101" customFormat="1" ht="12" customHeight="1" thickBot="1" x14ac:dyDescent="0.3">
      <c r="A29" s="216" t="s">
        <v>680</v>
      </c>
      <c r="B29" s="108"/>
      <c r="C29" s="419" t="s">
        <v>471</v>
      </c>
      <c r="D29" s="465">
        <f>SUM(D7+D9+D20+D26)</f>
        <v>68546319</v>
      </c>
      <c r="E29" s="465">
        <f>SUM(E7+E9+E20+E26)</f>
        <v>76243770</v>
      </c>
      <c r="F29" s="465">
        <f>SUM(F7+F9+F20+F26)</f>
        <v>76243770</v>
      </c>
      <c r="G29" s="181">
        <f t="shared" ref="G29" si="4">SUM(F29/E29%)</f>
        <v>100</v>
      </c>
    </row>
    <row r="30" spans="1:7" s="104" customFormat="1" ht="15" customHeight="1" thickTop="1" x14ac:dyDescent="0.25">
      <c r="A30" s="109"/>
      <c r="B30" s="109"/>
      <c r="C30" s="110"/>
      <c r="D30" s="111"/>
      <c r="E30" s="111"/>
      <c r="F30" s="111"/>
      <c r="G30" s="111"/>
    </row>
    <row r="31" spans="1:7" ht="13.5" thickBot="1" x14ac:dyDescent="0.3">
      <c r="A31" s="112"/>
      <c r="B31" s="113"/>
      <c r="C31" s="113"/>
      <c r="D31" s="113"/>
      <c r="E31" s="113"/>
      <c r="F31" s="113"/>
      <c r="G31" s="113"/>
    </row>
    <row r="32" spans="1:7" s="98" customFormat="1" ht="16.5" customHeight="1" thickTop="1" thickBot="1" x14ac:dyDescent="0.3">
      <c r="A32" s="99"/>
      <c r="B32" s="114"/>
      <c r="C32" s="391" t="s">
        <v>57</v>
      </c>
      <c r="D32" s="135"/>
      <c r="E32" s="135"/>
      <c r="F32" s="135"/>
      <c r="G32" s="115"/>
    </row>
    <row r="33" spans="1:7" s="1" customFormat="1" ht="12" customHeight="1" thickBot="1" x14ac:dyDescent="0.3">
      <c r="A33" s="214" t="s">
        <v>2</v>
      </c>
      <c r="B33" s="71" t="s">
        <v>281</v>
      </c>
      <c r="C33" s="84" t="s">
        <v>480</v>
      </c>
      <c r="D33" s="137">
        <f>SUM(D34+D35+D36+D37+D42)</f>
        <v>68546319</v>
      </c>
      <c r="E33" s="137">
        <f>SUM(E34+E35+E36+E37+E42)</f>
        <v>76077095</v>
      </c>
      <c r="F33" s="137">
        <f>SUM(F34+F35+F36+F37+F42)</f>
        <v>75388420</v>
      </c>
      <c r="G33" s="180">
        <f t="shared" ref="G33:G36" si="5">SUM(F33/E33%)</f>
        <v>99.09476695975313</v>
      </c>
    </row>
    <row r="34" spans="1:7" ht="12" customHeight="1" x14ac:dyDescent="0.25">
      <c r="A34" s="223"/>
      <c r="B34" s="102" t="s">
        <v>1</v>
      </c>
      <c r="C34" s="72" t="s">
        <v>570</v>
      </c>
      <c r="D34" s="136">
        <v>44202342</v>
      </c>
      <c r="E34" s="136">
        <v>49166715</v>
      </c>
      <c r="F34" s="136">
        <v>48478040</v>
      </c>
      <c r="G34" s="206">
        <f t="shared" si="5"/>
        <v>98.599306461698731</v>
      </c>
    </row>
    <row r="35" spans="1:7" ht="12" customHeight="1" x14ac:dyDescent="0.25">
      <c r="A35" s="220"/>
      <c r="B35" s="151" t="s">
        <v>0</v>
      </c>
      <c r="C35" s="144" t="s">
        <v>571</v>
      </c>
      <c r="D35" s="154">
        <v>8920362</v>
      </c>
      <c r="E35" s="154">
        <v>8963977</v>
      </c>
      <c r="F35" s="154">
        <v>8963977</v>
      </c>
      <c r="G35" s="178">
        <f t="shared" si="5"/>
        <v>100</v>
      </c>
    </row>
    <row r="36" spans="1:7" ht="12" customHeight="1" x14ac:dyDescent="0.25">
      <c r="A36" s="220"/>
      <c r="B36" s="151" t="s">
        <v>36</v>
      </c>
      <c r="C36" s="144" t="s">
        <v>572</v>
      </c>
      <c r="D36" s="154">
        <v>15423615</v>
      </c>
      <c r="E36" s="154">
        <v>17946403</v>
      </c>
      <c r="F36" s="154">
        <v>17946403</v>
      </c>
      <c r="G36" s="178">
        <f t="shared" si="5"/>
        <v>100</v>
      </c>
    </row>
    <row r="37" spans="1:7" ht="12" customHeight="1" x14ac:dyDescent="0.25">
      <c r="A37" s="220"/>
      <c r="B37" s="151" t="s">
        <v>35</v>
      </c>
      <c r="C37" s="144" t="s">
        <v>56</v>
      </c>
      <c r="D37" s="155">
        <f>SUM(D38:D41)</f>
        <v>0</v>
      </c>
      <c r="E37" s="155"/>
      <c r="F37" s="155">
        <f>SUM(F38:F41)</f>
        <v>0</v>
      </c>
      <c r="G37" s="178"/>
    </row>
    <row r="38" spans="1:7" ht="12" customHeight="1" x14ac:dyDescent="0.25">
      <c r="A38" s="220"/>
      <c r="B38" s="151" t="s">
        <v>498</v>
      </c>
      <c r="C38" s="157" t="s">
        <v>573</v>
      </c>
      <c r="D38" s="158"/>
      <c r="E38" s="158"/>
      <c r="F38" s="158"/>
      <c r="G38" s="159"/>
    </row>
    <row r="39" spans="1:7" ht="12" customHeight="1" x14ac:dyDescent="0.25">
      <c r="A39" s="220"/>
      <c r="B39" s="151" t="s">
        <v>35</v>
      </c>
      <c r="C39" s="157" t="s">
        <v>574</v>
      </c>
      <c r="D39" s="154"/>
      <c r="E39" s="154"/>
      <c r="F39" s="154"/>
      <c r="G39" s="160"/>
    </row>
    <row r="40" spans="1:7" s="1" customFormat="1" ht="12" customHeight="1" x14ac:dyDescent="0.2">
      <c r="A40" s="220"/>
      <c r="B40" s="151" t="s">
        <v>499</v>
      </c>
      <c r="C40" s="161" t="s">
        <v>530</v>
      </c>
      <c r="D40" s="154"/>
      <c r="E40" s="154">
        <v>0</v>
      </c>
      <c r="F40" s="154"/>
      <c r="G40" s="178"/>
    </row>
    <row r="41" spans="1:7" ht="12" customHeight="1" x14ac:dyDescent="0.2">
      <c r="A41" s="220"/>
      <c r="B41" s="151" t="s">
        <v>500</v>
      </c>
      <c r="C41" s="161" t="s">
        <v>531</v>
      </c>
      <c r="D41" s="154"/>
      <c r="E41" s="154"/>
      <c r="F41" s="154"/>
      <c r="G41" s="178"/>
    </row>
    <row r="42" spans="1:7" ht="12" customHeight="1" x14ac:dyDescent="0.25">
      <c r="A42" s="220"/>
      <c r="B42" s="151" t="s">
        <v>58</v>
      </c>
      <c r="C42" s="144" t="s">
        <v>33</v>
      </c>
      <c r="D42" s="155">
        <f>SUM(D43:D45)</f>
        <v>0</v>
      </c>
      <c r="E42" s="155"/>
      <c r="F42" s="155"/>
      <c r="G42" s="178"/>
    </row>
    <row r="43" spans="1:7" ht="12" customHeight="1" x14ac:dyDescent="0.25">
      <c r="A43" s="220"/>
      <c r="B43" s="151" t="s">
        <v>501</v>
      </c>
      <c r="C43" s="157" t="s">
        <v>502</v>
      </c>
      <c r="D43" s="154"/>
      <c r="E43" s="154"/>
      <c r="F43" s="154"/>
      <c r="G43" s="178"/>
    </row>
    <row r="44" spans="1:7" ht="12" customHeight="1" x14ac:dyDescent="0.25">
      <c r="A44" s="220"/>
      <c r="B44" s="151" t="s">
        <v>503</v>
      </c>
      <c r="C44" s="157" t="s">
        <v>504</v>
      </c>
      <c r="D44" s="154"/>
      <c r="E44" s="154"/>
      <c r="F44" s="154"/>
      <c r="G44" s="178"/>
    </row>
    <row r="45" spans="1:7" ht="12" customHeight="1" thickBot="1" x14ac:dyDescent="0.3">
      <c r="A45" s="221"/>
      <c r="B45" s="162" t="s">
        <v>505</v>
      </c>
      <c r="C45" s="163" t="s">
        <v>506</v>
      </c>
      <c r="D45" s="164"/>
      <c r="E45" s="164"/>
      <c r="F45" s="167"/>
      <c r="G45" s="178"/>
    </row>
    <row r="46" spans="1:7" ht="12" customHeight="1" thickBot="1" x14ac:dyDescent="0.3">
      <c r="A46" s="214" t="s">
        <v>289</v>
      </c>
      <c r="B46" s="71" t="s">
        <v>289</v>
      </c>
      <c r="C46" s="84" t="s">
        <v>481</v>
      </c>
      <c r="D46" s="137">
        <f>SUM(D47+D53)</f>
        <v>0</v>
      </c>
      <c r="E46" s="137">
        <f>SUM(E47+E53)</f>
        <v>166675</v>
      </c>
      <c r="F46" s="137">
        <f>SUM(F47+F53)</f>
        <v>166675</v>
      </c>
      <c r="G46" s="177">
        <f t="shared" ref="G46:G61" si="6">SUM(F46/E46%)</f>
        <v>100</v>
      </c>
    </row>
    <row r="47" spans="1:7" ht="12" customHeight="1" thickBot="1" x14ac:dyDescent="0.3">
      <c r="A47" s="214"/>
      <c r="B47" s="118" t="s">
        <v>24</v>
      </c>
      <c r="C47" s="148" t="s">
        <v>507</v>
      </c>
      <c r="D47" s="138">
        <f>SUM(D48:D52)</f>
        <v>0</v>
      </c>
      <c r="E47" s="138">
        <f>SUM(E48:E52)</f>
        <v>166675</v>
      </c>
      <c r="F47" s="140">
        <f>SUM(F48:F52)</f>
        <v>166675</v>
      </c>
      <c r="G47" s="177">
        <f t="shared" si="6"/>
        <v>100</v>
      </c>
    </row>
    <row r="48" spans="1:7" ht="12" customHeight="1" x14ac:dyDescent="0.25">
      <c r="A48" s="219"/>
      <c r="B48" s="107" t="s">
        <v>508</v>
      </c>
      <c r="C48" s="120" t="s">
        <v>482</v>
      </c>
      <c r="D48" s="139"/>
      <c r="E48" s="139"/>
      <c r="F48" s="139"/>
      <c r="G48" s="177"/>
    </row>
    <row r="49" spans="1:7" ht="12" customHeight="1" x14ac:dyDescent="0.25">
      <c r="A49" s="220"/>
      <c r="B49" s="151" t="s">
        <v>509</v>
      </c>
      <c r="C49" s="157" t="s">
        <v>510</v>
      </c>
      <c r="D49" s="154"/>
      <c r="E49" s="154"/>
      <c r="F49" s="154"/>
      <c r="G49" s="178"/>
    </row>
    <row r="50" spans="1:7" ht="12" customHeight="1" x14ac:dyDescent="0.25">
      <c r="A50" s="220"/>
      <c r="B50" s="151" t="s">
        <v>511</v>
      </c>
      <c r="C50" s="157" t="s">
        <v>512</v>
      </c>
      <c r="D50" s="346"/>
      <c r="E50" s="346"/>
      <c r="F50" s="346"/>
      <c r="G50" s="426"/>
    </row>
    <row r="51" spans="1:7" ht="12" customHeight="1" x14ac:dyDescent="0.25">
      <c r="A51" s="220"/>
      <c r="B51" s="151" t="s">
        <v>513</v>
      </c>
      <c r="C51" s="157" t="s">
        <v>514</v>
      </c>
      <c r="D51" s="346"/>
      <c r="E51" s="346">
        <v>131240</v>
      </c>
      <c r="F51" s="346">
        <v>131240</v>
      </c>
      <c r="G51" s="426">
        <f t="shared" si="6"/>
        <v>100</v>
      </c>
    </row>
    <row r="52" spans="1:7" ht="12" customHeight="1" thickBot="1" x14ac:dyDescent="0.3">
      <c r="A52" s="222"/>
      <c r="B52" s="166" t="s">
        <v>515</v>
      </c>
      <c r="C52" s="427" t="s">
        <v>516</v>
      </c>
      <c r="D52" s="428"/>
      <c r="E52" s="428">
        <v>35435</v>
      </c>
      <c r="F52" s="428">
        <v>35435</v>
      </c>
      <c r="G52" s="466">
        <f t="shared" si="6"/>
        <v>100</v>
      </c>
    </row>
    <row r="53" spans="1:7" ht="12" customHeight="1" thickBot="1" x14ac:dyDescent="0.3">
      <c r="A53" s="214"/>
      <c r="B53" s="121" t="s">
        <v>23</v>
      </c>
      <c r="C53" s="122" t="s">
        <v>22</v>
      </c>
      <c r="D53" s="140">
        <f>SUM(D54:D57)</f>
        <v>0</v>
      </c>
      <c r="E53" s="140">
        <f>SUM(E54:E57)</f>
        <v>0</v>
      </c>
      <c r="F53" s="140">
        <f>SUM(F54:F57)</f>
        <v>0</v>
      </c>
      <c r="G53" s="177"/>
    </row>
    <row r="54" spans="1:7" ht="12" customHeight="1" x14ac:dyDescent="0.25">
      <c r="A54" s="223"/>
      <c r="B54" s="102" t="s">
        <v>517</v>
      </c>
      <c r="C54" s="86" t="s">
        <v>518</v>
      </c>
      <c r="D54" s="136"/>
      <c r="E54" s="136"/>
      <c r="F54" s="136"/>
      <c r="G54" s="177"/>
    </row>
    <row r="55" spans="1:7" ht="12" customHeight="1" x14ac:dyDescent="0.2">
      <c r="A55" s="220"/>
      <c r="B55" s="151" t="s">
        <v>519</v>
      </c>
      <c r="C55" s="161" t="s">
        <v>532</v>
      </c>
      <c r="D55" s="154"/>
      <c r="E55" s="154"/>
      <c r="F55" s="154"/>
      <c r="G55" s="178"/>
    </row>
    <row r="56" spans="1:7" ht="12" customHeight="1" x14ac:dyDescent="0.2">
      <c r="A56" s="220"/>
      <c r="B56" s="151" t="s">
        <v>520</v>
      </c>
      <c r="C56" s="161" t="s">
        <v>521</v>
      </c>
      <c r="D56" s="154"/>
      <c r="E56" s="154"/>
      <c r="F56" s="154"/>
      <c r="G56" s="178"/>
    </row>
    <row r="57" spans="1:7" ht="12" customHeight="1" thickBot="1" x14ac:dyDescent="0.25">
      <c r="A57" s="221"/>
      <c r="B57" s="162" t="s">
        <v>522</v>
      </c>
      <c r="C57" s="168" t="s">
        <v>523</v>
      </c>
      <c r="D57" s="164"/>
      <c r="E57" s="164"/>
      <c r="F57" s="167"/>
      <c r="G57" s="179"/>
    </row>
    <row r="58" spans="1:7" ht="12" customHeight="1" thickBot="1" x14ac:dyDescent="0.3">
      <c r="A58" s="224" t="s">
        <v>472</v>
      </c>
      <c r="B58" s="108"/>
      <c r="C58" s="429" t="s">
        <v>7</v>
      </c>
      <c r="D58" s="430">
        <f>SUM(D46+D33)</f>
        <v>68546319</v>
      </c>
      <c r="E58" s="430">
        <f>SUM(E46+E33)</f>
        <v>76243770</v>
      </c>
      <c r="F58" s="430">
        <f>SUM(F46+F33)</f>
        <v>75555095</v>
      </c>
      <c r="G58" s="421">
        <f t="shared" si="6"/>
        <v>99.096745871826641</v>
      </c>
    </row>
    <row r="59" spans="1:7" ht="16.5" thickTop="1" thickBot="1" x14ac:dyDescent="0.3">
      <c r="A59" s="431"/>
      <c r="B59" s="432"/>
      <c r="C59" s="432"/>
      <c r="D59" s="432"/>
      <c r="E59" s="432"/>
      <c r="F59" s="433"/>
      <c r="G59" s="434"/>
    </row>
    <row r="60" spans="1:7" ht="15" customHeight="1" thickTop="1" thickBot="1" x14ac:dyDescent="0.3">
      <c r="A60" s="239" t="s">
        <v>524</v>
      </c>
      <c r="B60" s="240"/>
      <c r="C60" s="241"/>
      <c r="D60" s="242">
        <v>12</v>
      </c>
      <c r="E60" s="242">
        <v>12</v>
      </c>
      <c r="F60" s="242">
        <v>12</v>
      </c>
      <c r="G60" s="181">
        <f t="shared" si="6"/>
        <v>100</v>
      </c>
    </row>
    <row r="61" spans="1:7" ht="14.25" customHeight="1" thickBot="1" x14ac:dyDescent="0.3">
      <c r="A61" s="235" t="s">
        <v>525</v>
      </c>
      <c r="B61" s="236"/>
      <c r="C61" s="237"/>
      <c r="D61" s="238">
        <v>2</v>
      </c>
      <c r="E61" s="238">
        <v>2</v>
      </c>
      <c r="F61" s="238">
        <v>2</v>
      </c>
      <c r="G61" s="181">
        <f t="shared" si="6"/>
        <v>100</v>
      </c>
    </row>
    <row r="62" spans="1:7" ht="13.5" thickTop="1" x14ac:dyDescent="0.25"/>
  </sheetData>
  <sheetProtection formatCells="0"/>
  <mergeCells count="6">
    <mergeCell ref="A4:B4"/>
    <mergeCell ref="A1:B1"/>
    <mergeCell ref="A3:G3"/>
    <mergeCell ref="C1:G1"/>
    <mergeCell ref="C2:G2"/>
    <mergeCell ref="A2:B2"/>
  </mergeCells>
  <printOptions horizontalCentered="1" headings="1"/>
  <pageMargins left="0" right="0" top="0.98425196850393704" bottom="0" header="0.35433070866141736" footer="0.78740157480314965"/>
  <pageSetup paperSize="9" scale="90" orientation="portrait" r:id="rId1"/>
  <headerFooter alignWithMargins="0">
    <oddHeader>&amp;R3. melléklet a 9/2020. (V.8.) 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J59"/>
  <sheetViews>
    <sheetView topLeftCell="A16" zoomScaleNormal="100" workbookViewId="0">
      <selection activeCell="C11" sqref="C11"/>
    </sheetView>
  </sheetViews>
  <sheetFormatPr defaultColWidth="8" defaultRowHeight="12.75" x14ac:dyDescent="0.25"/>
  <cols>
    <col min="1" max="1" width="5.140625" style="125" customWidth="1"/>
    <col min="2" max="2" width="7.140625" style="94" customWidth="1"/>
    <col min="3" max="3" width="58.28515625" style="94" customWidth="1"/>
    <col min="4" max="4" width="13" style="94" customWidth="1"/>
    <col min="5" max="7" width="11" style="94" customWidth="1"/>
    <col min="8" max="8" width="8" style="94"/>
    <col min="9" max="9" width="10.7109375" style="94" bestFit="1" customWidth="1"/>
    <col min="10" max="11" width="8" style="94"/>
    <col min="12" max="12" width="11.42578125" style="94" bestFit="1" customWidth="1"/>
    <col min="13" max="16384" width="8" style="94"/>
  </cols>
  <sheetData>
    <row r="1" spans="1:10" s="90" customFormat="1" ht="25.5" customHeight="1" thickTop="1" thickBot="1" x14ac:dyDescent="0.3">
      <c r="A1" s="916" t="s">
        <v>487</v>
      </c>
      <c r="B1" s="917"/>
      <c r="C1" s="918" t="s">
        <v>679</v>
      </c>
      <c r="D1" s="919"/>
      <c r="E1" s="919"/>
      <c r="F1" s="919"/>
      <c r="G1" s="920"/>
    </row>
    <row r="2" spans="1:10" s="90" customFormat="1" ht="24" customHeight="1" thickBot="1" x14ac:dyDescent="0.3">
      <c r="A2" s="921" t="s">
        <v>62</v>
      </c>
      <c r="B2" s="922"/>
      <c r="C2" s="913" t="s">
        <v>526</v>
      </c>
      <c r="D2" s="914"/>
      <c r="E2" s="914"/>
      <c r="F2" s="914"/>
      <c r="G2" s="915"/>
    </row>
    <row r="3" spans="1:10" s="2" customFormat="1" ht="15.95" customHeight="1" thickBot="1" x14ac:dyDescent="0.3">
      <c r="A3" s="927" t="s">
        <v>608</v>
      </c>
      <c r="B3" s="928"/>
      <c r="C3" s="928"/>
      <c r="D3" s="928"/>
      <c r="E3" s="928"/>
      <c r="F3" s="928"/>
      <c r="G3" s="929"/>
    </row>
    <row r="4" spans="1:10" ht="37.5" thickTop="1" thickBot="1" x14ac:dyDescent="0.3">
      <c r="A4" s="905"/>
      <c r="B4" s="906"/>
      <c r="C4" s="392" t="s">
        <v>60</v>
      </c>
      <c r="D4" s="375" t="s">
        <v>674</v>
      </c>
      <c r="E4" s="375" t="s">
        <v>675</v>
      </c>
      <c r="F4" s="375" t="s">
        <v>676</v>
      </c>
      <c r="G4" s="376" t="s">
        <v>677</v>
      </c>
    </row>
    <row r="5" spans="1:10" s="98" customFormat="1" ht="12.95" customHeight="1" thickBot="1" x14ac:dyDescent="0.3">
      <c r="A5" s="95">
        <v>1</v>
      </c>
      <c r="B5" s="96">
        <v>2</v>
      </c>
      <c r="C5" s="96">
        <v>3</v>
      </c>
      <c r="D5" s="96">
        <v>4</v>
      </c>
      <c r="E5" s="96">
        <v>5</v>
      </c>
      <c r="F5" s="96">
        <v>6</v>
      </c>
      <c r="G5" s="97">
        <v>7</v>
      </c>
    </row>
    <row r="6" spans="1:10" s="98" customFormat="1" ht="15.95" customHeight="1" thickBot="1" x14ac:dyDescent="0.3">
      <c r="A6" s="389"/>
      <c r="B6" s="390"/>
      <c r="C6" s="390" t="s">
        <v>59</v>
      </c>
      <c r="D6" s="342"/>
      <c r="E6" s="342"/>
      <c r="F6" s="342"/>
      <c r="G6" s="245"/>
      <c r="J6" s="320"/>
    </row>
    <row r="7" spans="1:10" s="98" customFormat="1" ht="15.95" customHeight="1" thickBot="1" x14ac:dyDescent="0.3">
      <c r="A7" s="393" t="s">
        <v>678</v>
      </c>
      <c r="B7" s="394" t="s">
        <v>2</v>
      </c>
      <c r="C7" s="395" t="s">
        <v>630</v>
      </c>
      <c r="D7" s="370"/>
      <c r="E7" s="369">
        <f>E8</f>
        <v>0</v>
      </c>
      <c r="F7" s="369">
        <f>F8</f>
        <v>0</v>
      </c>
      <c r="G7" s="396">
        <f>G8</f>
        <v>0</v>
      </c>
      <c r="J7" s="320"/>
    </row>
    <row r="8" spans="1:10" s="98" customFormat="1" ht="15.95" customHeight="1" thickBot="1" x14ac:dyDescent="0.3">
      <c r="A8" s="393"/>
      <c r="B8" s="397" t="s">
        <v>631</v>
      </c>
      <c r="C8" s="398" t="s">
        <v>634</v>
      </c>
      <c r="D8" s="370"/>
      <c r="E8" s="399"/>
      <c r="F8" s="399"/>
      <c r="G8" s="400"/>
      <c r="J8" s="320"/>
    </row>
    <row r="9" spans="1:10" s="101" customFormat="1" ht="12" customHeight="1" thickBot="1" x14ac:dyDescent="0.3">
      <c r="A9" s="401" t="s">
        <v>289</v>
      </c>
      <c r="B9" s="402" t="s">
        <v>25</v>
      </c>
      <c r="C9" s="71" t="s">
        <v>458</v>
      </c>
      <c r="D9" s="369">
        <f>SUM(D10:D18)</f>
        <v>704900</v>
      </c>
      <c r="E9" s="369">
        <f>SUM(E10:E18)</f>
        <v>839100</v>
      </c>
      <c r="F9" s="369">
        <f>SUM(F10:F18)</f>
        <v>839100</v>
      </c>
      <c r="G9" s="369">
        <f>SUM(G10:G18)</f>
        <v>100</v>
      </c>
      <c r="J9" s="319"/>
    </row>
    <row r="10" spans="1:10" s="101" customFormat="1" ht="12" customHeight="1" x14ac:dyDescent="0.25">
      <c r="A10" s="403"/>
      <c r="B10" s="404" t="s">
        <v>24</v>
      </c>
      <c r="C10" s="72" t="s">
        <v>549</v>
      </c>
      <c r="D10" s="129"/>
      <c r="E10" s="129"/>
      <c r="F10" s="129"/>
      <c r="G10" s="206"/>
    </row>
    <row r="11" spans="1:10" s="101" customFormat="1" ht="12" customHeight="1" x14ac:dyDescent="0.25">
      <c r="A11" s="405"/>
      <c r="B11" s="404" t="s">
        <v>23</v>
      </c>
      <c r="C11" s="144" t="s">
        <v>715</v>
      </c>
      <c r="D11" s="145">
        <v>704900</v>
      </c>
      <c r="E11" s="145">
        <v>839100</v>
      </c>
      <c r="F11" s="145">
        <v>839100</v>
      </c>
      <c r="G11" s="377">
        <f t="shared" ref="G11:G26" si="0">SUM(F11/E11%)</f>
        <v>100</v>
      </c>
      <c r="I11" s="321"/>
    </row>
    <row r="12" spans="1:10" s="101" customFormat="1" ht="12" customHeight="1" x14ac:dyDescent="0.25">
      <c r="A12" s="405"/>
      <c r="B12" s="404" t="s">
        <v>21</v>
      </c>
      <c r="C12" s="144" t="s">
        <v>553</v>
      </c>
      <c r="D12" s="147"/>
      <c r="E12" s="147"/>
      <c r="F12" s="147"/>
      <c r="G12" s="377"/>
    </row>
    <row r="13" spans="1:10" s="101" customFormat="1" ht="12" customHeight="1" x14ac:dyDescent="0.25">
      <c r="A13" s="405"/>
      <c r="B13" s="404" t="s">
        <v>20</v>
      </c>
      <c r="C13" s="144" t="s">
        <v>555</v>
      </c>
      <c r="D13" s="145"/>
      <c r="E13" s="145"/>
      <c r="F13" s="145"/>
      <c r="G13" s="377"/>
      <c r="I13" s="321"/>
    </row>
    <row r="14" spans="1:10" s="101" customFormat="1" ht="12" customHeight="1" x14ac:dyDescent="0.25">
      <c r="A14" s="405"/>
      <c r="B14" s="404" t="s">
        <v>19</v>
      </c>
      <c r="C14" s="144" t="s">
        <v>557</v>
      </c>
      <c r="D14" s="145"/>
      <c r="E14" s="145"/>
      <c r="F14" s="145"/>
      <c r="G14" s="377"/>
    </row>
    <row r="15" spans="1:10" s="101" customFormat="1" ht="12" customHeight="1" x14ac:dyDescent="0.25">
      <c r="A15" s="407"/>
      <c r="B15" s="404" t="s">
        <v>18</v>
      </c>
      <c r="C15" s="144" t="s">
        <v>559</v>
      </c>
      <c r="D15" s="145">
        <v>0</v>
      </c>
      <c r="E15" s="145"/>
      <c r="F15" s="145"/>
      <c r="G15" s="377"/>
      <c r="I15" s="321"/>
    </row>
    <row r="16" spans="1:10" s="104" customFormat="1" ht="12" customHeight="1" x14ac:dyDescent="0.25">
      <c r="A16" s="405"/>
      <c r="B16" s="404" t="s">
        <v>17</v>
      </c>
      <c r="C16" s="144" t="s">
        <v>561</v>
      </c>
      <c r="D16" s="145"/>
      <c r="E16" s="145"/>
      <c r="F16" s="145"/>
      <c r="G16" s="178"/>
    </row>
    <row r="17" spans="1:7" s="104" customFormat="1" ht="12" customHeight="1" x14ac:dyDescent="0.25">
      <c r="A17" s="408"/>
      <c r="B17" s="404" t="s">
        <v>16</v>
      </c>
      <c r="C17" s="144" t="s">
        <v>493</v>
      </c>
      <c r="D17" s="145"/>
      <c r="E17" s="145"/>
      <c r="F17" s="145"/>
      <c r="G17" s="178"/>
    </row>
    <row r="18" spans="1:7" s="104" customFormat="1" ht="12" customHeight="1" thickBot="1" x14ac:dyDescent="0.3">
      <c r="A18" s="408"/>
      <c r="B18" s="404" t="s">
        <v>15</v>
      </c>
      <c r="C18" s="193" t="s">
        <v>528</v>
      </c>
      <c r="D18" s="170"/>
      <c r="E18" s="170"/>
      <c r="F18" s="170"/>
      <c r="G18" s="178"/>
    </row>
    <row r="19" spans="1:7" s="104" customFormat="1" ht="12" customHeight="1" thickBot="1" x14ac:dyDescent="0.3">
      <c r="A19" s="95" t="s">
        <v>472</v>
      </c>
      <c r="B19" s="64" t="s">
        <v>12</v>
      </c>
      <c r="C19" s="77" t="s">
        <v>494</v>
      </c>
      <c r="D19" s="128">
        <f>SUM(D20:D22)</f>
        <v>0</v>
      </c>
      <c r="E19" s="128">
        <f>SUM(E20:E22)</f>
        <v>0</v>
      </c>
      <c r="F19" s="128">
        <f t="shared" ref="F19" si="1">SUM(F20:F22)</f>
        <v>0</v>
      </c>
      <c r="G19" s="180"/>
    </row>
    <row r="20" spans="1:7" s="104" customFormat="1" ht="12" customHeight="1" x14ac:dyDescent="0.25">
      <c r="A20" s="407"/>
      <c r="B20" s="404" t="s">
        <v>590</v>
      </c>
      <c r="C20" s="194" t="s">
        <v>460</v>
      </c>
      <c r="D20" s="129"/>
      <c r="E20" s="129"/>
      <c r="F20" s="129"/>
      <c r="G20" s="206"/>
    </row>
    <row r="21" spans="1:7" s="101" customFormat="1" ht="12" customHeight="1" x14ac:dyDescent="0.25">
      <c r="A21" s="407"/>
      <c r="B21" s="409" t="s">
        <v>591</v>
      </c>
      <c r="C21" s="195" t="s">
        <v>563</v>
      </c>
      <c r="D21" s="145"/>
      <c r="E21" s="145"/>
      <c r="F21" s="145"/>
      <c r="G21" s="203"/>
    </row>
    <row r="22" spans="1:7" s="101" customFormat="1" ht="12" customHeight="1" thickBot="1" x14ac:dyDescent="0.3">
      <c r="A22" s="407"/>
      <c r="B22" s="409" t="s">
        <v>592</v>
      </c>
      <c r="C22" s="226" t="s">
        <v>495</v>
      </c>
      <c r="D22" s="343"/>
      <c r="E22" s="343"/>
      <c r="F22" s="343"/>
      <c r="G22" s="178"/>
    </row>
    <row r="23" spans="1:7" s="101" customFormat="1" ht="12" customHeight="1" thickBot="1" x14ac:dyDescent="0.3">
      <c r="A23" s="209" t="s">
        <v>477</v>
      </c>
      <c r="B23" s="410" t="s">
        <v>11</v>
      </c>
      <c r="C23" s="71" t="s">
        <v>594</v>
      </c>
      <c r="D23" s="411">
        <f>SUM(D24+D25)</f>
        <v>11460035</v>
      </c>
      <c r="E23" s="411">
        <f>SUM(E24+E25)</f>
        <v>12079920</v>
      </c>
      <c r="F23" s="411">
        <f>SUM(F24+F25)</f>
        <v>12079920</v>
      </c>
      <c r="G23" s="412">
        <f t="shared" ref="G23" si="2">SUM(F23/E23%)</f>
        <v>100</v>
      </c>
    </row>
    <row r="24" spans="1:7" s="101" customFormat="1" ht="12" customHeight="1" x14ac:dyDescent="0.25">
      <c r="A24" s="208"/>
      <c r="B24" s="413" t="s">
        <v>632</v>
      </c>
      <c r="C24" s="81" t="s">
        <v>567</v>
      </c>
      <c r="D24" s="435">
        <v>124516</v>
      </c>
      <c r="E24" s="435">
        <v>217516</v>
      </c>
      <c r="F24" s="435">
        <v>217516</v>
      </c>
      <c r="G24" s="436">
        <f t="shared" si="0"/>
        <v>100</v>
      </c>
    </row>
    <row r="25" spans="1:7" s="104" customFormat="1" ht="12" customHeight="1" thickBot="1" x14ac:dyDescent="0.3">
      <c r="A25" s="222"/>
      <c r="B25" s="415" t="s">
        <v>633</v>
      </c>
      <c r="C25" s="193" t="s">
        <v>595</v>
      </c>
      <c r="D25" s="417">
        <v>11335519</v>
      </c>
      <c r="E25" s="417">
        <v>11862404</v>
      </c>
      <c r="F25" s="417">
        <v>11862404</v>
      </c>
      <c r="G25" s="418">
        <f t="shared" si="0"/>
        <v>100</v>
      </c>
    </row>
    <row r="26" spans="1:7" s="104" customFormat="1" ht="12" customHeight="1" thickBot="1" x14ac:dyDescent="0.3">
      <c r="A26" s="216" t="s">
        <v>478</v>
      </c>
      <c r="B26" s="108"/>
      <c r="C26" s="419" t="s">
        <v>471</v>
      </c>
      <c r="D26" s="420">
        <f>SUM(D7+D7+D9+D19+D23)</f>
        <v>12164935</v>
      </c>
      <c r="E26" s="420">
        <f>SUM(E7+E9+E19+E23)</f>
        <v>12919020</v>
      </c>
      <c r="F26" s="420">
        <f>SUM(F7+F9+F19+F23)</f>
        <v>12919020</v>
      </c>
      <c r="G26" s="181">
        <f t="shared" si="0"/>
        <v>100</v>
      </c>
    </row>
    <row r="27" spans="1:7" s="104" customFormat="1" ht="12" customHeight="1" thickTop="1" x14ac:dyDescent="0.25">
      <c r="A27" s="923"/>
      <c r="B27" s="923"/>
      <c r="C27" s="923"/>
      <c r="D27" s="923"/>
      <c r="E27" s="923"/>
      <c r="F27" s="923"/>
      <c r="G27" s="924"/>
    </row>
    <row r="28" spans="1:7" s="104" customFormat="1" ht="12" customHeight="1" thickBot="1" x14ac:dyDescent="0.3">
      <c r="A28" s="925"/>
      <c r="B28" s="925"/>
      <c r="C28" s="925"/>
      <c r="D28" s="925"/>
      <c r="E28" s="925"/>
      <c r="F28" s="925"/>
      <c r="G28" s="926"/>
    </row>
    <row r="29" spans="1:7" s="104" customFormat="1" ht="15" customHeight="1" thickTop="1" thickBot="1" x14ac:dyDescent="0.3">
      <c r="A29" s="225"/>
      <c r="B29" s="243"/>
      <c r="C29" s="244" t="s">
        <v>57</v>
      </c>
      <c r="D29" s="246"/>
      <c r="E29" s="246"/>
      <c r="F29" s="344"/>
      <c r="G29" s="247"/>
    </row>
    <row r="30" spans="1:7" ht="13.5" thickBot="1" x14ac:dyDescent="0.3">
      <c r="A30" s="214" t="s">
        <v>2</v>
      </c>
      <c r="B30" s="71" t="s">
        <v>281</v>
      </c>
      <c r="C30" s="437" t="s">
        <v>480</v>
      </c>
      <c r="D30" s="424">
        <f>SUM(D31+D32+D33+D34+D39)</f>
        <v>12164935</v>
      </c>
      <c r="E30" s="424">
        <f>SUM(E31+E32+E33+E34+E39)</f>
        <v>12721020</v>
      </c>
      <c r="F30" s="424">
        <f>SUM(F31+F32+F33+F34+F39)</f>
        <v>12628020</v>
      </c>
      <c r="G30" s="412">
        <f t="shared" ref="G30:G31" si="3">SUM(F30/E30%)</f>
        <v>99.268926548342819</v>
      </c>
    </row>
    <row r="31" spans="1:7" s="98" customFormat="1" ht="16.5" customHeight="1" x14ac:dyDescent="0.25">
      <c r="A31" s="219"/>
      <c r="B31" s="107" t="s">
        <v>1</v>
      </c>
      <c r="C31" s="79" t="s">
        <v>570</v>
      </c>
      <c r="D31" s="378">
        <v>6638968</v>
      </c>
      <c r="E31" s="378">
        <v>7172934</v>
      </c>
      <c r="F31" s="438">
        <v>7079934</v>
      </c>
      <c r="G31" s="439">
        <f t="shared" si="3"/>
        <v>98.703459421207555</v>
      </c>
    </row>
    <row r="32" spans="1:7" s="1" customFormat="1" ht="12" customHeight="1" x14ac:dyDescent="0.25">
      <c r="A32" s="220"/>
      <c r="B32" s="151" t="s">
        <v>0</v>
      </c>
      <c r="C32" s="440" t="s">
        <v>571</v>
      </c>
      <c r="D32" s="346">
        <v>1294599</v>
      </c>
      <c r="E32" s="346">
        <v>1301986</v>
      </c>
      <c r="F32" s="345">
        <v>1301986</v>
      </c>
      <c r="G32" s="426">
        <f t="shared" ref="G32:G33" si="4">SUM(F32/E32%)</f>
        <v>100</v>
      </c>
    </row>
    <row r="33" spans="1:7" ht="12" customHeight="1" x14ac:dyDescent="0.25">
      <c r="A33" s="220"/>
      <c r="B33" s="151" t="s">
        <v>36</v>
      </c>
      <c r="C33" s="440" t="s">
        <v>572</v>
      </c>
      <c r="D33" s="346">
        <v>4231368</v>
      </c>
      <c r="E33" s="346">
        <v>4246100</v>
      </c>
      <c r="F33" s="346">
        <v>4246100</v>
      </c>
      <c r="G33" s="426">
        <f t="shared" si="4"/>
        <v>100</v>
      </c>
    </row>
    <row r="34" spans="1:7" ht="12" customHeight="1" x14ac:dyDescent="0.25">
      <c r="A34" s="220"/>
      <c r="B34" s="151" t="s">
        <v>35</v>
      </c>
      <c r="C34" s="144" t="s">
        <v>56</v>
      </c>
      <c r="D34" s="155">
        <f>SUM(D35:D38)</f>
        <v>0</v>
      </c>
      <c r="E34" s="155">
        <f>SUM(E35:E38)</f>
        <v>0</v>
      </c>
      <c r="F34" s="346"/>
      <c r="G34" s="178"/>
    </row>
    <row r="35" spans="1:7" ht="12" customHeight="1" x14ac:dyDescent="0.25">
      <c r="A35" s="220"/>
      <c r="B35" s="151" t="s">
        <v>498</v>
      </c>
      <c r="C35" s="157" t="s">
        <v>573</v>
      </c>
      <c r="D35" s="158"/>
      <c r="E35" s="158"/>
      <c r="F35" s="346"/>
      <c r="G35" s="178"/>
    </row>
    <row r="36" spans="1:7" ht="12" customHeight="1" x14ac:dyDescent="0.25">
      <c r="A36" s="220"/>
      <c r="B36" s="151" t="s">
        <v>35</v>
      </c>
      <c r="C36" s="157" t="s">
        <v>574</v>
      </c>
      <c r="D36" s="154"/>
      <c r="E36" s="154"/>
      <c r="F36" s="345"/>
      <c r="G36" s="156"/>
    </row>
    <row r="37" spans="1:7" ht="12" customHeight="1" x14ac:dyDescent="0.2">
      <c r="A37" s="220"/>
      <c r="B37" s="151" t="s">
        <v>499</v>
      </c>
      <c r="C37" s="161" t="s">
        <v>530</v>
      </c>
      <c r="D37" s="154"/>
      <c r="E37" s="154"/>
      <c r="F37" s="345"/>
      <c r="G37" s="159"/>
    </row>
    <row r="38" spans="1:7" ht="12" customHeight="1" x14ac:dyDescent="0.2">
      <c r="A38" s="220"/>
      <c r="B38" s="151" t="s">
        <v>500</v>
      </c>
      <c r="C38" s="161" t="s">
        <v>531</v>
      </c>
      <c r="D38" s="154"/>
      <c r="E38" s="154"/>
      <c r="F38" s="346"/>
      <c r="G38" s="160"/>
    </row>
    <row r="39" spans="1:7" s="1" customFormat="1" ht="12" customHeight="1" x14ac:dyDescent="0.25">
      <c r="A39" s="220"/>
      <c r="B39" s="151" t="s">
        <v>58</v>
      </c>
      <c r="C39" s="144" t="s">
        <v>33</v>
      </c>
      <c r="D39" s="155">
        <f>SUM(D40:D42)</f>
        <v>0</v>
      </c>
      <c r="E39" s="155">
        <f>SUM(E40:E42)</f>
        <v>0</v>
      </c>
      <c r="F39" s="346"/>
      <c r="G39" s="160"/>
    </row>
    <row r="40" spans="1:7" ht="12" customHeight="1" x14ac:dyDescent="0.25">
      <c r="A40" s="220"/>
      <c r="B40" s="151" t="s">
        <v>501</v>
      </c>
      <c r="C40" s="157" t="s">
        <v>502</v>
      </c>
      <c r="D40" s="154"/>
      <c r="E40" s="154"/>
      <c r="F40" s="346"/>
      <c r="G40" s="160"/>
    </row>
    <row r="41" spans="1:7" ht="12" customHeight="1" x14ac:dyDescent="0.25">
      <c r="A41" s="220"/>
      <c r="B41" s="151" t="s">
        <v>503</v>
      </c>
      <c r="C41" s="157" t="s">
        <v>504</v>
      </c>
      <c r="D41" s="154"/>
      <c r="E41" s="154"/>
      <c r="F41" s="345"/>
      <c r="G41" s="156"/>
    </row>
    <row r="42" spans="1:7" ht="12" customHeight="1" thickBot="1" x14ac:dyDescent="0.3">
      <c r="A42" s="221"/>
      <c r="B42" s="162" t="s">
        <v>505</v>
      </c>
      <c r="C42" s="163" t="s">
        <v>506</v>
      </c>
      <c r="D42" s="164"/>
      <c r="E42" s="164"/>
      <c r="F42" s="347"/>
      <c r="G42" s="165"/>
    </row>
    <row r="43" spans="1:7" ht="12" customHeight="1" thickBot="1" x14ac:dyDescent="0.3">
      <c r="A43" s="214" t="s">
        <v>289</v>
      </c>
      <c r="B43" s="71" t="s">
        <v>289</v>
      </c>
      <c r="C43" s="437" t="s">
        <v>481</v>
      </c>
      <c r="D43" s="424">
        <f>SUM(D44+D50)</f>
        <v>0</v>
      </c>
      <c r="E43" s="424">
        <f>SUM(E44+E50)</f>
        <v>198000</v>
      </c>
      <c r="F43" s="424">
        <f>SUM(F44+F50)</f>
        <v>198000</v>
      </c>
      <c r="G43" s="426">
        <f t="shared" ref="G43" si="5">SUM(F43/E43%)</f>
        <v>100</v>
      </c>
    </row>
    <row r="44" spans="1:7" ht="12" customHeight="1" thickBot="1" x14ac:dyDescent="0.3">
      <c r="A44" s="214"/>
      <c r="B44" s="121" t="s">
        <v>24</v>
      </c>
      <c r="C44" s="441" t="s">
        <v>507</v>
      </c>
      <c r="D44" s="442">
        <f>SUM(D45:D49)</f>
        <v>0</v>
      </c>
      <c r="E44" s="442">
        <f>SUM(E45:E49)</f>
        <v>198000</v>
      </c>
      <c r="F44" s="442">
        <f>SUM(F45:F49)</f>
        <v>198000</v>
      </c>
      <c r="G44" s="426">
        <f t="shared" ref="G44" si="6">SUM(F44/E44%)</f>
        <v>100</v>
      </c>
    </row>
    <row r="45" spans="1:7" ht="12" customHeight="1" x14ac:dyDescent="0.25">
      <c r="A45" s="219"/>
      <c r="B45" s="107" t="s">
        <v>508</v>
      </c>
      <c r="C45" s="120" t="s">
        <v>482</v>
      </c>
      <c r="D45" s="378"/>
      <c r="E45" s="378"/>
      <c r="F45" s="379"/>
      <c r="G45" s="380"/>
    </row>
    <row r="46" spans="1:7" ht="12" customHeight="1" x14ac:dyDescent="0.25">
      <c r="A46" s="220"/>
      <c r="B46" s="151" t="s">
        <v>509</v>
      </c>
      <c r="C46" s="157" t="s">
        <v>510</v>
      </c>
      <c r="D46" s="346"/>
      <c r="E46" s="346"/>
      <c r="F46" s="346"/>
      <c r="G46" s="381"/>
    </row>
    <row r="47" spans="1:7" ht="12" customHeight="1" x14ac:dyDescent="0.25">
      <c r="A47" s="220"/>
      <c r="B47" s="151" t="s">
        <v>511</v>
      </c>
      <c r="C47" s="157" t="s">
        <v>512</v>
      </c>
      <c r="D47" s="346"/>
      <c r="E47" s="346">
        <v>155906</v>
      </c>
      <c r="F47" s="346">
        <v>155906</v>
      </c>
      <c r="G47" s="426">
        <f t="shared" ref="G47:G49" si="7">SUM(F47/E47%)</f>
        <v>100</v>
      </c>
    </row>
    <row r="48" spans="1:7" ht="12" customHeight="1" x14ac:dyDescent="0.25">
      <c r="A48" s="220"/>
      <c r="B48" s="151" t="s">
        <v>513</v>
      </c>
      <c r="C48" s="157" t="s">
        <v>514</v>
      </c>
      <c r="D48" s="346"/>
      <c r="E48" s="346"/>
      <c r="F48" s="346"/>
      <c r="G48" s="426"/>
    </row>
    <row r="49" spans="1:7" ht="12" customHeight="1" thickBot="1" x14ac:dyDescent="0.3">
      <c r="A49" s="221"/>
      <c r="B49" s="162" t="s">
        <v>515</v>
      </c>
      <c r="C49" s="163" t="s">
        <v>516</v>
      </c>
      <c r="D49" s="347"/>
      <c r="E49" s="347">
        <v>42094</v>
      </c>
      <c r="F49" s="347">
        <v>42094</v>
      </c>
      <c r="G49" s="426">
        <f t="shared" si="7"/>
        <v>100</v>
      </c>
    </row>
    <row r="50" spans="1:7" ht="12" customHeight="1" thickBot="1" x14ac:dyDescent="0.3">
      <c r="A50" s="214"/>
      <c r="B50" s="121" t="s">
        <v>23</v>
      </c>
      <c r="C50" s="122" t="s">
        <v>22</v>
      </c>
      <c r="D50" s="140">
        <f>SUM(D51:D54)</f>
        <v>0</v>
      </c>
      <c r="E50" s="140">
        <f>SUM(E51:E54)</f>
        <v>0</v>
      </c>
      <c r="F50" s="140"/>
      <c r="G50" s="123"/>
    </row>
    <row r="51" spans="1:7" ht="12" customHeight="1" x14ac:dyDescent="0.25">
      <c r="A51" s="219"/>
      <c r="B51" s="107" t="s">
        <v>517</v>
      </c>
      <c r="C51" s="120" t="s">
        <v>518</v>
      </c>
      <c r="D51" s="139"/>
      <c r="E51" s="139"/>
      <c r="F51" s="139"/>
      <c r="G51" s="116"/>
    </row>
    <row r="52" spans="1:7" ht="12" customHeight="1" x14ac:dyDescent="0.2">
      <c r="A52" s="220"/>
      <c r="B52" s="151" t="s">
        <v>519</v>
      </c>
      <c r="C52" s="161" t="s">
        <v>532</v>
      </c>
      <c r="D52" s="154"/>
      <c r="E52" s="154"/>
      <c r="F52" s="154"/>
      <c r="G52" s="160"/>
    </row>
    <row r="53" spans="1:7" ht="12" customHeight="1" x14ac:dyDescent="0.2">
      <c r="A53" s="220"/>
      <c r="B53" s="151" t="s">
        <v>520</v>
      </c>
      <c r="C53" s="161" t="s">
        <v>521</v>
      </c>
      <c r="D53" s="154"/>
      <c r="E53" s="154"/>
      <c r="F53" s="154"/>
      <c r="G53" s="160"/>
    </row>
    <row r="54" spans="1:7" ht="12" customHeight="1" thickBot="1" x14ac:dyDescent="0.25">
      <c r="A54" s="221"/>
      <c r="B54" s="162" t="s">
        <v>522</v>
      </c>
      <c r="C54" s="168" t="s">
        <v>523</v>
      </c>
      <c r="D54" s="164"/>
      <c r="E54" s="164"/>
      <c r="F54" s="164"/>
      <c r="G54" s="165"/>
    </row>
    <row r="55" spans="1:7" ht="12" customHeight="1" thickBot="1" x14ac:dyDescent="0.3">
      <c r="A55" s="224" t="s">
        <v>472</v>
      </c>
      <c r="B55" s="108"/>
      <c r="C55" s="429" t="s">
        <v>7</v>
      </c>
      <c r="D55" s="443">
        <f>SUM(D43+D30)</f>
        <v>12164935</v>
      </c>
      <c r="E55" s="443">
        <f>SUM(E43+E30)</f>
        <v>12919020</v>
      </c>
      <c r="F55" s="443">
        <f>SUM(F43+F30)</f>
        <v>12826020</v>
      </c>
      <c r="G55" s="180">
        <f t="shared" ref="G55" si="8">SUM(F55/E55%)</f>
        <v>99.280131155459159</v>
      </c>
    </row>
    <row r="56" spans="1:7" ht="12" customHeight="1" thickTop="1" thickBot="1" x14ac:dyDescent="0.3">
      <c r="A56" s="431"/>
      <c r="B56" s="432"/>
      <c r="C56" s="432"/>
      <c r="D56" s="432"/>
      <c r="E56" s="432"/>
      <c r="F56" s="138"/>
      <c r="G56" s="119"/>
    </row>
    <row r="57" spans="1:7" ht="12" customHeight="1" thickBot="1" x14ac:dyDescent="0.3">
      <c r="A57" s="235" t="s">
        <v>533</v>
      </c>
      <c r="B57" s="236"/>
      <c r="C57" s="237"/>
      <c r="D57" s="238">
        <v>2.75</v>
      </c>
      <c r="E57" s="238">
        <v>2.75</v>
      </c>
      <c r="F57" s="238">
        <v>2.75</v>
      </c>
      <c r="G57" s="181">
        <f t="shared" ref="G57" si="9">SUM(F57/E57%)</f>
        <v>100</v>
      </c>
    </row>
    <row r="58" spans="1:7" ht="14.25" thickTop="1" thickBot="1" x14ac:dyDescent="0.3">
      <c r="A58" s="364" t="s">
        <v>525</v>
      </c>
      <c r="B58" s="444"/>
      <c r="C58" s="444"/>
      <c r="D58" s="444"/>
      <c r="E58" s="444"/>
      <c r="F58" s="444"/>
      <c r="G58" s="181"/>
    </row>
    <row r="59" spans="1:7" ht="13.5" thickTop="1" x14ac:dyDescent="0.25"/>
  </sheetData>
  <sheetProtection formatCells="0"/>
  <mergeCells count="7">
    <mergeCell ref="A27:G28"/>
    <mergeCell ref="A4:B4"/>
    <mergeCell ref="A1:B1"/>
    <mergeCell ref="A2:B2"/>
    <mergeCell ref="A3:G3"/>
    <mergeCell ref="C1:G1"/>
    <mergeCell ref="C2:G2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80" orientation="portrait" r:id="rId1"/>
  <headerFooter alignWithMargins="0">
    <oddHeader>&amp;R4 melléklet a 9/2020. (V.8.)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59"/>
  <sheetViews>
    <sheetView topLeftCell="A22" zoomScaleNormal="100" workbookViewId="0">
      <selection activeCell="L55" sqref="L55"/>
    </sheetView>
  </sheetViews>
  <sheetFormatPr defaultColWidth="8" defaultRowHeight="12.75" x14ac:dyDescent="0.25"/>
  <cols>
    <col min="1" max="1" width="8.28515625" style="125" customWidth="1"/>
    <col min="2" max="2" width="8.28515625" style="94" customWidth="1"/>
    <col min="3" max="3" width="61.7109375" style="94" customWidth="1"/>
    <col min="4" max="4" width="12.5703125" style="94" customWidth="1"/>
    <col min="5" max="6" width="10.5703125" style="94" customWidth="1"/>
    <col min="7" max="7" width="11.140625" style="94" customWidth="1"/>
    <col min="8" max="16384" width="8" style="94"/>
  </cols>
  <sheetData>
    <row r="1" spans="1:7" s="90" customFormat="1" ht="25.5" customHeight="1" thickTop="1" thickBot="1" x14ac:dyDescent="0.3">
      <c r="A1" s="930" t="s">
        <v>487</v>
      </c>
      <c r="B1" s="931"/>
      <c r="C1" s="932" t="s">
        <v>673</v>
      </c>
      <c r="D1" s="933"/>
      <c r="E1" s="933"/>
      <c r="F1" s="933"/>
      <c r="G1" s="934"/>
    </row>
    <row r="2" spans="1:7" s="90" customFormat="1" ht="16.5" thickBot="1" x14ac:dyDescent="0.3">
      <c r="A2" s="142" t="s">
        <v>62</v>
      </c>
      <c r="B2" s="143"/>
      <c r="C2" s="913" t="s">
        <v>61</v>
      </c>
      <c r="D2" s="914"/>
      <c r="E2" s="914"/>
      <c r="F2" s="914"/>
      <c r="G2" s="915"/>
    </row>
    <row r="3" spans="1:7" s="2" customFormat="1" ht="15.95" customHeight="1" thickBot="1" x14ac:dyDescent="0.3">
      <c r="A3" s="91"/>
      <c r="B3" s="92"/>
      <c r="C3" s="92"/>
      <c r="D3" s="935" t="s">
        <v>623</v>
      </c>
      <c r="E3" s="928"/>
      <c r="F3" s="928"/>
      <c r="G3" s="929"/>
    </row>
    <row r="4" spans="1:7" ht="34.15" customHeight="1" thickTop="1" thickBot="1" x14ac:dyDescent="0.3">
      <c r="A4" s="905"/>
      <c r="B4" s="906"/>
      <c r="C4" s="392" t="s">
        <v>60</v>
      </c>
      <c r="D4" s="375" t="s">
        <v>674</v>
      </c>
      <c r="E4" s="375" t="s">
        <v>675</v>
      </c>
      <c r="F4" s="375" t="s">
        <v>676</v>
      </c>
      <c r="G4" s="376" t="s">
        <v>677</v>
      </c>
    </row>
    <row r="5" spans="1:7" s="98" customFormat="1" ht="12.95" customHeight="1" thickBot="1" x14ac:dyDescent="0.3">
      <c r="A5" s="365"/>
      <c r="B5" s="366"/>
      <c r="C5" s="366">
        <v>3</v>
      </c>
      <c r="D5" s="366">
        <v>4</v>
      </c>
      <c r="E5" s="366">
        <v>5</v>
      </c>
      <c r="F5" s="366">
        <v>5</v>
      </c>
      <c r="G5" s="367">
        <v>5</v>
      </c>
    </row>
    <row r="6" spans="1:7" s="98" customFormat="1" ht="15.95" customHeight="1" x14ac:dyDescent="0.25">
      <c r="A6" s="371"/>
      <c r="B6" s="372"/>
      <c r="C6" s="372" t="s">
        <v>59</v>
      </c>
      <c r="D6" s="373"/>
      <c r="E6" s="373"/>
      <c r="F6" s="373"/>
      <c r="G6" s="374"/>
    </row>
    <row r="7" spans="1:7" s="98" customFormat="1" ht="15.95" customHeight="1" thickBot="1" x14ac:dyDescent="0.3">
      <c r="A7" s="393" t="s">
        <v>678</v>
      </c>
      <c r="B7" s="394" t="s">
        <v>2</v>
      </c>
      <c r="C7" s="395" t="s">
        <v>630</v>
      </c>
      <c r="D7" s="369">
        <f>D8</f>
        <v>723600</v>
      </c>
      <c r="E7" s="369">
        <f>E8</f>
        <v>654828</v>
      </c>
      <c r="F7" s="369">
        <f>F8</f>
        <v>654828</v>
      </c>
      <c r="G7" s="396">
        <f>G8</f>
        <v>100</v>
      </c>
    </row>
    <row r="8" spans="1:7" s="98" customFormat="1" ht="15.95" customHeight="1" x14ac:dyDescent="0.25">
      <c r="A8" s="393"/>
      <c r="B8" s="397" t="s">
        <v>631</v>
      </c>
      <c r="C8" s="398" t="s">
        <v>634</v>
      </c>
      <c r="D8" s="399">
        <v>723600</v>
      </c>
      <c r="E8" s="399">
        <v>654828</v>
      </c>
      <c r="F8" s="399">
        <v>654828</v>
      </c>
      <c r="G8" s="400">
        <f t="shared" ref="G8" si="0">SUM(F8/E8%)</f>
        <v>100</v>
      </c>
    </row>
    <row r="9" spans="1:7" s="101" customFormat="1" ht="12" customHeight="1" thickBot="1" x14ac:dyDescent="0.3">
      <c r="A9" s="401" t="s">
        <v>289</v>
      </c>
      <c r="B9" s="402" t="s">
        <v>25</v>
      </c>
      <c r="C9" s="368" t="s">
        <v>489</v>
      </c>
      <c r="D9" s="369">
        <f>SUM(D10:D18)</f>
        <v>0</v>
      </c>
      <c r="E9" s="369">
        <f>SUM(E10:E18)</f>
        <v>0</v>
      </c>
      <c r="F9" s="369">
        <f>SUM(F10:F18)</f>
        <v>0</v>
      </c>
      <c r="G9" s="369">
        <f>SUM(G10:G18)</f>
        <v>0</v>
      </c>
    </row>
    <row r="10" spans="1:7" s="101" customFormat="1" ht="12" customHeight="1" x14ac:dyDescent="0.25">
      <c r="A10" s="403"/>
      <c r="B10" s="404" t="s">
        <v>24</v>
      </c>
      <c r="C10" s="72" t="s">
        <v>490</v>
      </c>
      <c r="D10" s="127"/>
      <c r="E10" s="127"/>
      <c r="F10" s="127"/>
      <c r="G10" s="103"/>
    </row>
    <row r="11" spans="1:7" s="101" customFormat="1" ht="12" customHeight="1" x14ac:dyDescent="0.25">
      <c r="A11" s="405"/>
      <c r="B11" s="404" t="s">
        <v>23</v>
      </c>
      <c r="C11" s="144" t="s">
        <v>48</v>
      </c>
      <c r="D11" s="145"/>
      <c r="E11" s="145"/>
      <c r="F11" s="145"/>
      <c r="G11" s="146"/>
    </row>
    <row r="12" spans="1:7" s="101" customFormat="1" ht="12" customHeight="1" x14ac:dyDescent="0.25">
      <c r="A12" s="405"/>
      <c r="B12" s="404" t="s">
        <v>21</v>
      </c>
      <c r="C12" s="144" t="s">
        <v>527</v>
      </c>
      <c r="D12" s="147"/>
      <c r="E12" s="147"/>
      <c r="F12" s="147"/>
      <c r="G12" s="406"/>
    </row>
    <row r="13" spans="1:7" s="101" customFormat="1" ht="12" customHeight="1" x14ac:dyDescent="0.25">
      <c r="A13" s="405"/>
      <c r="B13" s="404" t="s">
        <v>20</v>
      </c>
      <c r="C13" s="144" t="s">
        <v>54</v>
      </c>
      <c r="D13" s="145"/>
      <c r="E13" s="145"/>
      <c r="F13" s="145"/>
      <c r="G13" s="146"/>
    </row>
    <row r="14" spans="1:7" s="101" customFormat="1" ht="12" customHeight="1" x14ac:dyDescent="0.25">
      <c r="A14" s="405"/>
      <c r="B14" s="404" t="s">
        <v>19</v>
      </c>
      <c r="C14" s="144" t="s">
        <v>459</v>
      </c>
      <c r="D14" s="145"/>
      <c r="E14" s="145"/>
      <c r="F14" s="145"/>
      <c r="G14" s="146"/>
    </row>
    <row r="15" spans="1:7" s="101" customFormat="1" ht="12" customHeight="1" x14ac:dyDescent="0.25">
      <c r="A15" s="407"/>
      <c r="B15" s="404" t="s">
        <v>18</v>
      </c>
      <c r="C15" s="144" t="s">
        <v>491</v>
      </c>
      <c r="D15" s="145"/>
      <c r="E15" s="145"/>
      <c r="F15" s="145"/>
      <c r="G15" s="146"/>
    </row>
    <row r="16" spans="1:7" s="104" customFormat="1" ht="12" customHeight="1" thickBot="1" x14ac:dyDescent="0.3">
      <c r="A16" s="405"/>
      <c r="B16" s="404" t="s">
        <v>17</v>
      </c>
      <c r="C16" s="144" t="s">
        <v>492</v>
      </c>
      <c r="D16" s="145"/>
      <c r="E16" s="145"/>
      <c r="F16" s="145"/>
      <c r="G16" s="146"/>
    </row>
    <row r="17" spans="1:7" s="104" customFormat="1" ht="12" customHeight="1" x14ac:dyDescent="0.25">
      <c r="A17" s="408"/>
      <c r="B17" s="404" t="s">
        <v>16</v>
      </c>
      <c r="C17" s="144" t="s">
        <v>493</v>
      </c>
      <c r="D17" s="145"/>
      <c r="E17" s="145"/>
      <c r="F17" s="145"/>
      <c r="G17" s="177"/>
    </row>
    <row r="18" spans="1:7" s="104" customFormat="1" ht="12" customHeight="1" thickBot="1" x14ac:dyDescent="0.3">
      <c r="A18" s="408"/>
      <c r="B18" s="404" t="s">
        <v>15</v>
      </c>
      <c r="C18" s="148" t="s">
        <v>528</v>
      </c>
      <c r="D18" s="149"/>
      <c r="E18" s="149"/>
      <c r="F18" s="149"/>
      <c r="G18" s="150"/>
    </row>
    <row r="19" spans="1:7" s="101" customFormat="1" ht="12" customHeight="1" thickBot="1" x14ac:dyDescent="0.3">
      <c r="A19" s="95" t="s">
        <v>472</v>
      </c>
      <c r="B19" s="64" t="s">
        <v>12</v>
      </c>
      <c r="C19" s="77" t="s">
        <v>494</v>
      </c>
      <c r="D19" s="128">
        <f>SUM(D20:D22)</f>
        <v>0</v>
      </c>
      <c r="E19" s="128">
        <f>SUM(E20:E22)</f>
        <v>0</v>
      </c>
      <c r="F19" s="128">
        <f>SUM(F20:F22)</f>
        <v>0</v>
      </c>
      <c r="G19" s="105"/>
    </row>
    <row r="20" spans="1:7" s="101" customFormat="1" ht="12" customHeight="1" x14ac:dyDescent="0.25">
      <c r="A20" s="407"/>
      <c r="B20" s="404" t="s">
        <v>590</v>
      </c>
      <c r="C20" s="78" t="s">
        <v>529</v>
      </c>
      <c r="D20" s="129"/>
      <c r="E20" s="129"/>
      <c r="F20" s="129"/>
      <c r="G20" s="106"/>
    </row>
    <row r="21" spans="1:7" s="101" customFormat="1" ht="12" customHeight="1" thickBot="1" x14ac:dyDescent="0.3">
      <c r="A21" s="407"/>
      <c r="B21" s="409" t="s">
        <v>591</v>
      </c>
      <c r="C21" s="152" t="s">
        <v>534</v>
      </c>
      <c r="D21" s="145"/>
      <c r="E21" s="145"/>
      <c r="F21" s="145"/>
      <c r="G21" s="146"/>
    </row>
    <row r="22" spans="1:7" s="101" customFormat="1" ht="12" customHeight="1" thickBot="1" x14ac:dyDescent="0.3">
      <c r="A22" s="407"/>
      <c r="B22" s="409" t="s">
        <v>592</v>
      </c>
      <c r="C22" s="152" t="s">
        <v>495</v>
      </c>
      <c r="D22" s="153"/>
      <c r="E22" s="153">
        <v>0</v>
      </c>
      <c r="F22" s="153">
        <v>0</v>
      </c>
      <c r="G22" s="177"/>
    </row>
    <row r="23" spans="1:7" s="104" customFormat="1" ht="12" customHeight="1" thickBot="1" x14ac:dyDescent="0.3">
      <c r="A23" s="209" t="s">
        <v>477</v>
      </c>
      <c r="B23" s="410" t="s">
        <v>11</v>
      </c>
      <c r="C23" s="68" t="s">
        <v>594</v>
      </c>
      <c r="D23" s="411">
        <f>SUM(D24+D25)</f>
        <v>30174874</v>
      </c>
      <c r="E23" s="411">
        <f>SUM(E24+E25)</f>
        <v>34193660</v>
      </c>
      <c r="F23" s="411">
        <f>SUM(F24+F25)</f>
        <v>34193660</v>
      </c>
      <c r="G23" s="412">
        <f t="shared" ref="G23:G26" si="1">SUM(F23/E23%)</f>
        <v>100</v>
      </c>
    </row>
    <row r="24" spans="1:7" s="104" customFormat="1" ht="12" customHeight="1" x14ac:dyDescent="0.25">
      <c r="A24" s="208"/>
      <c r="B24" s="413" t="s">
        <v>632</v>
      </c>
      <c r="C24" s="79" t="s">
        <v>567</v>
      </c>
      <c r="D24" s="414">
        <v>27908</v>
      </c>
      <c r="E24" s="414">
        <v>213615</v>
      </c>
      <c r="F24" s="341">
        <v>213615</v>
      </c>
      <c r="G24" s="400">
        <f t="shared" si="1"/>
        <v>100</v>
      </c>
    </row>
    <row r="25" spans="1:7" s="104" customFormat="1" ht="12" customHeight="1" thickBot="1" x14ac:dyDescent="0.3">
      <c r="A25" s="222"/>
      <c r="B25" s="415" t="s">
        <v>633</v>
      </c>
      <c r="C25" s="193" t="s">
        <v>595</v>
      </c>
      <c r="D25" s="416">
        <v>30146966</v>
      </c>
      <c r="E25" s="416">
        <v>33980045</v>
      </c>
      <c r="F25" s="417">
        <v>33980045</v>
      </c>
      <c r="G25" s="418">
        <f t="shared" si="1"/>
        <v>100</v>
      </c>
    </row>
    <row r="26" spans="1:7" s="104" customFormat="1" ht="12" customHeight="1" thickBot="1" x14ac:dyDescent="0.3">
      <c r="A26" s="216" t="s">
        <v>478</v>
      </c>
      <c r="B26" s="108"/>
      <c r="C26" s="419" t="s">
        <v>471</v>
      </c>
      <c r="D26" s="420">
        <f>SUM(D7+D7+D9+D19+D23)</f>
        <v>31622074</v>
      </c>
      <c r="E26" s="420">
        <f>SUM(E7+E9+E19+E23)</f>
        <v>34848488</v>
      </c>
      <c r="F26" s="420">
        <f>SUM(F7+F9+F19+F23)</f>
        <v>34848488</v>
      </c>
      <c r="G26" s="421">
        <f t="shared" si="1"/>
        <v>100</v>
      </c>
    </row>
    <row r="27" spans="1:7" s="104" customFormat="1" ht="15" customHeight="1" thickTop="1" x14ac:dyDescent="0.25">
      <c r="A27" s="109"/>
      <c r="B27" s="109"/>
      <c r="C27" s="110"/>
      <c r="D27" s="111"/>
      <c r="E27" s="111"/>
      <c r="F27" s="111"/>
      <c r="G27" s="111"/>
    </row>
    <row r="28" spans="1:7" ht="13.5" thickBot="1" x14ac:dyDescent="0.3">
      <c r="A28" s="112"/>
      <c r="B28" s="113"/>
      <c r="C28" s="113"/>
      <c r="D28" s="113"/>
      <c r="E28" s="113"/>
      <c r="F28" s="113"/>
      <c r="G28" s="113"/>
    </row>
    <row r="29" spans="1:7" s="98" customFormat="1" ht="16.5" customHeight="1" thickTop="1" thickBot="1" x14ac:dyDescent="0.3">
      <c r="A29" s="225"/>
      <c r="B29" s="243"/>
      <c r="C29" s="244" t="s">
        <v>57</v>
      </c>
      <c r="D29" s="246"/>
      <c r="E29" s="246"/>
      <c r="F29" s="135"/>
      <c r="G29" s="115"/>
    </row>
    <row r="30" spans="1:7" s="1" customFormat="1" ht="12" customHeight="1" thickBot="1" x14ac:dyDescent="0.3">
      <c r="A30" s="214" t="s">
        <v>2</v>
      </c>
      <c r="B30" s="68" t="s">
        <v>281</v>
      </c>
      <c r="C30" s="422" t="s">
        <v>480</v>
      </c>
      <c r="D30" s="423">
        <f>SUM(D31+D32+D33+D34+D39)</f>
        <v>30263474</v>
      </c>
      <c r="E30" s="423">
        <f>SUM(E31+E32+E33+E34+E39)</f>
        <v>33146579</v>
      </c>
      <c r="F30" s="424">
        <f>SUM(F31+F32+F33+F34+F39)</f>
        <v>33063560</v>
      </c>
      <c r="G30" s="412">
        <f t="shared" ref="G30:G33" si="2">SUM(F30/E30%)</f>
        <v>99.749539763967803</v>
      </c>
    </row>
    <row r="31" spans="1:7" ht="12" customHeight="1" x14ac:dyDescent="0.25">
      <c r="A31" s="219"/>
      <c r="B31" s="107" t="s">
        <v>1</v>
      </c>
      <c r="C31" s="425" t="s">
        <v>570</v>
      </c>
      <c r="D31" s="139">
        <v>22185819</v>
      </c>
      <c r="E31" s="139">
        <v>23206734</v>
      </c>
      <c r="F31" s="139">
        <v>23123715</v>
      </c>
      <c r="G31" s="206">
        <f t="shared" si="2"/>
        <v>99.642263318914246</v>
      </c>
    </row>
    <row r="32" spans="1:7" ht="12" customHeight="1" x14ac:dyDescent="0.25">
      <c r="A32" s="220"/>
      <c r="B32" s="151" t="s">
        <v>0</v>
      </c>
      <c r="C32" s="144" t="s">
        <v>571</v>
      </c>
      <c r="D32" s="154">
        <v>4329655</v>
      </c>
      <c r="E32" s="154">
        <v>4466888</v>
      </c>
      <c r="F32" s="154">
        <v>4466888</v>
      </c>
      <c r="G32" s="178">
        <f t="shared" si="2"/>
        <v>100</v>
      </c>
    </row>
    <row r="33" spans="1:7" ht="12" customHeight="1" x14ac:dyDescent="0.25">
      <c r="A33" s="220"/>
      <c r="B33" s="151" t="s">
        <v>36</v>
      </c>
      <c r="C33" s="144" t="s">
        <v>572</v>
      </c>
      <c r="D33" s="154">
        <v>3748000</v>
      </c>
      <c r="E33" s="154">
        <v>5472957</v>
      </c>
      <c r="F33" s="154">
        <v>5472957</v>
      </c>
      <c r="G33" s="178">
        <f t="shared" si="2"/>
        <v>100</v>
      </c>
    </row>
    <row r="34" spans="1:7" ht="12" customHeight="1" x14ac:dyDescent="0.25">
      <c r="A34" s="220"/>
      <c r="B34" s="151" t="s">
        <v>35</v>
      </c>
      <c r="C34" s="144" t="s">
        <v>56</v>
      </c>
      <c r="D34" s="155">
        <f>SUM(D35:D38)</f>
        <v>0</v>
      </c>
      <c r="E34" s="155">
        <f>SUM(E35:E38)</f>
        <v>0</v>
      </c>
      <c r="F34" s="155"/>
      <c r="G34" s="156"/>
    </row>
    <row r="35" spans="1:7" ht="12" customHeight="1" x14ac:dyDescent="0.25">
      <c r="A35" s="220"/>
      <c r="B35" s="151" t="s">
        <v>498</v>
      </c>
      <c r="C35" s="157" t="s">
        <v>573</v>
      </c>
      <c r="D35" s="158"/>
      <c r="E35" s="158"/>
      <c r="F35" s="158"/>
      <c r="G35" s="159"/>
    </row>
    <row r="36" spans="1:7" ht="12" customHeight="1" x14ac:dyDescent="0.25">
      <c r="A36" s="220"/>
      <c r="B36" s="151" t="s">
        <v>35</v>
      </c>
      <c r="C36" s="157" t="s">
        <v>574</v>
      </c>
      <c r="D36" s="154"/>
      <c r="E36" s="154"/>
      <c r="F36" s="154"/>
      <c r="G36" s="160"/>
    </row>
    <row r="37" spans="1:7" s="1" customFormat="1" ht="12" customHeight="1" x14ac:dyDescent="0.2">
      <c r="A37" s="220"/>
      <c r="B37" s="151" t="s">
        <v>499</v>
      </c>
      <c r="C37" s="161" t="s">
        <v>530</v>
      </c>
      <c r="D37" s="154"/>
      <c r="E37" s="154"/>
      <c r="F37" s="154"/>
      <c r="G37" s="160"/>
    </row>
    <row r="38" spans="1:7" ht="12" customHeight="1" x14ac:dyDescent="0.2">
      <c r="A38" s="220"/>
      <c r="B38" s="151" t="s">
        <v>500</v>
      </c>
      <c r="C38" s="161" t="s">
        <v>531</v>
      </c>
      <c r="D38" s="154"/>
      <c r="E38" s="154"/>
      <c r="F38" s="154"/>
      <c r="G38" s="160"/>
    </row>
    <row r="39" spans="1:7" ht="12" customHeight="1" x14ac:dyDescent="0.25">
      <c r="A39" s="220"/>
      <c r="B39" s="151" t="s">
        <v>58</v>
      </c>
      <c r="C39" s="144" t="s">
        <v>33</v>
      </c>
      <c r="D39" s="155">
        <f>SUM(D40:D42)</f>
        <v>0</v>
      </c>
      <c r="E39" s="155">
        <f>SUM(E40:E42)</f>
        <v>0</v>
      </c>
      <c r="F39" s="155"/>
      <c r="G39" s="156">
        <f>SUM(G40:G42)</f>
        <v>0</v>
      </c>
    </row>
    <row r="40" spans="1:7" ht="12" customHeight="1" x14ac:dyDescent="0.25">
      <c r="A40" s="220"/>
      <c r="B40" s="151" t="s">
        <v>501</v>
      </c>
      <c r="C40" s="157" t="s">
        <v>502</v>
      </c>
      <c r="D40" s="154"/>
      <c r="E40" s="154"/>
      <c r="F40" s="154"/>
      <c r="G40" s="160"/>
    </row>
    <row r="41" spans="1:7" ht="12" customHeight="1" x14ac:dyDescent="0.25">
      <c r="A41" s="220"/>
      <c r="B41" s="151" t="s">
        <v>503</v>
      </c>
      <c r="C41" s="157" t="s">
        <v>504</v>
      </c>
      <c r="D41" s="154"/>
      <c r="E41" s="154"/>
      <c r="F41" s="154"/>
      <c r="G41" s="160"/>
    </row>
    <row r="42" spans="1:7" ht="12" customHeight="1" thickBot="1" x14ac:dyDescent="0.3">
      <c r="A42" s="221"/>
      <c r="B42" s="162" t="s">
        <v>505</v>
      </c>
      <c r="C42" s="163" t="s">
        <v>506</v>
      </c>
      <c r="D42" s="164"/>
      <c r="E42" s="164"/>
      <c r="F42" s="164"/>
      <c r="G42" s="165"/>
    </row>
    <row r="43" spans="1:7" ht="12" customHeight="1" thickBot="1" x14ac:dyDescent="0.3">
      <c r="A43" s="214" t="s">
        <v>289</v>
      </c>
      <c r="B43" s="71" t="s">
        <v>289</v>
      </c>
      <c r="C43" s="84" t="s">
        <v>481</v>
      </c>
      <c r="D43" s="137">
        <f>SUM(D44+D50)</f>
        <v>635000</v>
      </c>
      <c r="E43" s="137">
        <f>SUM(E44+E50)</f>
        <v>1701909</v>
      </c>
      <c r="F43" s="137">
        <f>SUM(F44+F50)</f>
        <v>1701909</v>
      </c>
      <c r="G43" s="180">
        <f t="shared" ref="G43:G44" si="3">SUM(F43/E43%)</f>
        <v>100</v>
      </c>
    </row>
    <row r="44" spans="1:7" ht="12" customHeight="1" thickBot="1" x14ac:dyDescent="0.3">
      <c r="A44" s="214"/>
      <c r="B44" s="118" t="s">
        <v>24</v>
      </c>
      <c r="C44" s="148" t="s">
        <v>507</v>
      </c>
      <c r="D44" s="138">
        <f>SUM(D45:D49)</f>
        <v>635000</v>
      </c>
      <c r="E44" s="138">
        <f>SUM(E45:E49)</f>
        <v>1701909</v>
      </c>
      <c r="F44" s="138">
        <f>SUM(F45:F49)</f>
        <v>1701909</v>
      </c>
      <c r="G44" s="180">
        <f t="shared" si="3"/>
        <v>100</v>
      </c>
    </row>
    <row r="45" spans="1:7" ht="12" customHeight="1" x14ac:dyDescent="0.25">
      <c r="A45" s="219"/>
      <c r="B45" s="107" t="s">
        <v>508</v>
      </c>
      <c r="C45" s="120" t="s">
        <v>482</v>
      </c>
      <c r="D45" s="139"/>
      <c r="E45" s="139"/>
      <c r="F45" s="139"/>
      <c r="G45" s="116"/>
    </row>
    <row r="46" spans="1:7" ht="12" customHeight="1" x14ac:dyDescent="0.25">
      <c r="A46" s="220"/>
      <c r="B46" s="151" t="s">
        <v>509</v>
      </c>
      <c r="C46" s="157" t="s">
        <v>510</v>
      </c>
      <c r="D46" s="154"/>
      <c r="E46" s="154"/>
      <c r="F46" s="154"/>
      <c r="G46" s="160"/>
    </row>
    <row r="47" spans="1:7" ht="12" customHeight="1" x14ac:dyDescent="0.25">
      <c r="A47" s="220"/>
      <c r="B47" s="151" t="s">
        <v>511</v>
      </c>
      <c r="C47" s="157" t="s">
        <v>512</v>
      </c>
      <c r="D47" s="346"/>
      <c r="E47" s="346"/>
      <c r="F47" s="346"/>
      <c r="G47" s="178"/>
    </row>
    <row r="48" spans="1:7" ht="12" customHeight="1" x14ac:dyDescent="0.25">
      <c r="A48" s="220"/>
      <c r="B48" s="151" t="s">
        <v>513</v>
      </c>
      <c r="C48" s="157" t="s">
        <v>514</v>
      </c>
      <c r="D48" s="346">
        <v>500000</v>
      </c>
      <c r="E48" s="346">
        <v>1411941</v>
      </c>
      <c r="F48" s="346">
        <v>1411941</v>
      </c>
      <c r="G48" s="426">
        <f t="shared" ref="G48:G49" si="4">SUM(F48/E48%)</f>
        <v>100</v>
      </c>
    </row>
    <row r="49" spans="1:7" ht="12" customHeight="1" thickBot="1" x14ac:dyDescent="0.3">
      <c r="A49" s="222"/>
      <c r="B49" s="166" t="s">
        <v>515</v>
      </c>
      <c r="C49" s="427" t="s">
        <v>516</v>
      </c>
      <c r="D49" s="428">
        <v>135000</v>
      </c>
      <c r="E49" s="428">
        <v>289968</v>
      </c>
      <c r="F49" s="428">
        <v>289968</v>
      </c>
      <c r="G49" s="426">
        <f t="shared" si="4"/>
        <v>100</v>
      </c>
    </row>
    <row r="50" spans="1:7" ht="12" customHeight="1" thickBot="1" x14ac:dyDescent="0.3">
      <c r="A50" s="214"/>
      <c r="B50" s="121" t="s">
        <v>23</v>
      </c>
      <c r="C50" s="122" t="s">
        <v>22</v>
      </c>
      <c r="D50" s="140">
        <f>SUM(D51:D54)</f>
        <v>0</v>
      </c>
      <c r="E50" s="140">
        <f>SUM(E51:E54)</f>
        <v>0</v>
      </c>
      <c r="F50" s="140">
        <f>SUM(F51:F54)</f>
        <v>0</v>
      </c>
      <c r="G50" s="105"/>
    </row>
    <row r="51" spans="1:7" ht="12" customHeight="1" x14ac:dyDescent="0.25">
      <c r="A51" s="223"/>
      <c r="B51" s="102" t="s">
        <v>517</v>
      </c>
      <c r="C51" s="86" t="s">
        <v>518</v>
      </c>
      <c r="D51" s="136"/>
      <c r="E51" s="136"/>
      <c r="F51" s="136"/>
      <c r="G51" s="124"/>
    </row>
    <row r="52" spans="1:7" ht="12" customHeight="1" x14ac:dyDescent="0.2">
      <c r="A52" s="220"/>
      <c r="B52" s="151" t="s">
        <v>519</v>
      </c>
      <c r="C52" s="161" t="s">
        <v>532</v>
      </c>
      <c r="D52" s="154"/>
      <c r="E52" s="154"/>
      <c r="F52" s="154"/>
      <c r="G52" s="160"/>
    </row>
    <row r="53" spans="1:7" ht="12" customHeight="1" x14ac:dyDescent="0.2">
      <c r="A53" s="220"/>
      <c r="B53" s="151" t="s">
        <v>520</v>
      </c>
      <c r="C53" s="161" t="s">
        <v>521</v>
      </c>
      <c r="D53" s="154"/>
      <c r="E53" s="154"/>
      <c r="F53" s="154"/>
      <c r="G53" s="160"/>
    </row>
    <row r="54" spans="1:7" ht="12" customHeight="1" thickBot="1" x14ac:dyDescent="0.25">
      <c r="A54" s="221"/>
      <c r="B54" s="162" t="s">
        <v>522</v>
      </c>
      <c r="C54" s="168" t="s">
        <v>523</v>
      </c>
      <c r="D54" s="164"/>
      <c r="E54" s="164"/>
      <c r="F54" s="164"/>
      <c r="G54" s="165"/>
    </row>
    <row r="55" spans="1:7" ht="12" customHeight="1" thickBot="1" x14ac:dyDescent="0.3">
      <c r="A55" s="224" t="s">
        <v>472</v>
      </c>
      <c r="B55" s="108"/>
      <c r="C55" s="429" t="s">
        <v>7</v>
      </c>
      <c r="D55" s="430">
        <f>SUM(D43+D30)</f>
        <v>30898474</v>
      </c>
      <c r="E55" s="430">
        <f>SUM(E43+E30)</f>
        <v>34848488</v>
      </c>
      <c r="F55" s="430">
        <f>SUM(F43+F30)</f>
        <v>34765469</v>
      </c>
      <c r="G55" s="421">
        <f t="shared" ref="G55" si="5">SUM(F55/E55%)</f>
        <v>99.761771586761526</v>
      </c>
    </row>
    <row r="56" spans="1:7" ht="16.5" thickTop="1" thickBot="1" x14ac:dyDescent="0.3">
      <c r="A56" s="431"/>
      <c r="B56" s="432"/>
      <c r="C56" s="432"/>
      <c r="D56" s="432"/>
      <c r="E56" s="432"/>
      <c r="F56" s="433"/>
      <c r="G56" s="434"/>
    </row>
    <row r="57" spans="1:7" ht="13.5" thickBot="1" x14ac:dyDescent="0.3">
      <c r="A57" s="235" t="s">
        <v>533</v>
      </c>
      <c r="B57" s="236"/>
      <c r="C57" s="237"/>
      <c r="D57" s="238">
        <v>6</v>
      </c>
      <c r="E57" s="238">
        <v>10</v>
      </c>
      <c r="F57" s="141">
        <v>10</v>
      </c>
      <c r="G57" s="181">
        <f t="shared" ref="G57" si="6">SUM(F57/E57%)</f>
        <v>100</v>
      </c>
    </row>
    <row r="58" spans="1:7" ht="15" customHeight="1" thickTop="1" thickBot="1" x14ac:dyDescent="0.3">
      <c r="A58" s="235" t="s">
        <v>525</v>
      </c>
      <c r="B58" s="236"/>
      <c r="C58" s="237"/>
      <c r="D58" s="238">
        <v>0</v>
      </c>
      <c r="E58" s="238">
        <v>0</v>
      </c>
      <c r="F58" s="141">
        <v>0</v>
      </c>
      <c r="G58" s="181"/>
    </row>
    <row r="59" spans="1:7" ht="13.5" thickTop="1" x14ac:dyDescent="0.25"/>
  </sheetData>
  <sheetProtection formatCells="0"/>
  <mergeCells count="5">
    <mergeCell ref="A4:B4"/>
    <mergeCell ref="A1:B1"/>
    <mergeCell ref="C2:G2"/>
    <mergeCell ref="C1:G1"/>
    <mergeCell ref="D3:G3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75" orientation="portrait" r:id="rId1"/>
  <headerFooter alignWithMargins="0">
    <oddHeader>&amp;R5 melléklet a 9/2020. (V.8.) 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Q33"/>
  <sheetViews>
    <sheetView zoomScaleNormal="100" workbookViewId="0">
      <selection activeCell="L8" sqref="L8:N8"/>
    </sheetView>
  </sheetViews>
  <sheetFormatPr defaultRowHeight="15" x14ac:dyDescent="0.25"/>
  <cols>
    <col min="11" max="11" width="5.7109375" customWidth="1"/>
    <col min="12" max="12" width="7.85546875" hidden="1" customWidth="1"/>
    <col min="13" max="13" width="9.140625" hidden="1" customWidth="1"/>
    <col min="14" max="14" width="27.42578125" customWidth="1"/>
  </cols>
  <sheetData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x14ac:dyDescent="0.25">
      <c r="A3" s="3"/>
      <c r="B3" s="588" t="s">
        <v>86</v>
      </c>
      <c r="C3" s="588"/>
      <c r="D3" s="588"/>
      <c r="E3" s="588"/>
      <c r="F3" s="589"/>
      <c r="G3" s="589"/>
      <c r="H3" s="589"/>
      <c r="I3" s="589"/>
      <c r="J3" s="589"/>
      <c r="K3" s="589"/>
      <c r="L3" s="589"/>
      <c r="M3" s="589"/>
      <c r="N3" s="589"/>
      <c r="O3" s="3"/>
      <c r="P3" s="3"/>
      <c r="Q3" s="3"/>
    </row>
    <row r="4" spans="1:17" ht="16.5" thickBot="1" x14ac:dyDescent="0.3">
      <c r="A4" s="3"/>
      <c r="B4" s="588"/>
      <c r="C4" s="588"/>
      <c r="D4" s="588"/>
      <c r="E4" s="588"/>
      <c r="F4" s="589"/>
      <c r="G4" s="589"/>
      <c r="H4" s="589"/>
      <c r="I4" s="589"/>
      <c r="J4" s="589"/>
      <c r="K4" s="589"/>
      <c r="L4" s="589"/>
      <c r="M4" s="589"/>
      <c r="N4" s="589"/>
      <c r="O4" s="3"/>
      <c r="P4" s="3"/>
      <c r="Q4" s="3"/>
    </row>
    <row r="5" spans="1:17" ht="17.25" thickTop="1" thickBot="1" x14ac:dyDescent="0.3">
      <c r="A5" s="3"/>
      <c r="B5" s="953" t="s">
        <v>64</v>
      </c>
      <c r="C5" s="954"/>
      <c r="D5" s="954"/>
      <c r="E5" s="954"/>
      <c r="F5" s="954"/>
      <c r="G5" s="954"/>
      <c r="H5" s="954"/>
      <c r="I5" s="954"/>
      <c r="J5" s="954"/>
      <c r="K5" s="954"/>
      <c r="L5" s="954"/>
      <c r="M5" s="954"/>
      <c r="N5" s="955"/>
      <c r="O5" s="3"/>
      <c r="P5" s="3"/>
      <c r="Q5" s="3"/>
    </row>
    <row r="6" spans="1:17" ht="15.75" thickBot="1" x14ac:dyDescent="0.3">
      <c r="A6" s="3"/>
      <c r="B6" s="590"/>
      <c r="C6" s="956" t="s">
        <v>66</v>
      </c>
      <c r="D6" s="957"/>
      <c r="E6" s="957"/>
      <c r="F6" s="957"/>
      <c r="G6" s="957"/>
      <c r="H6" s="957"/>
      <c r="I6" s="957"/>
      <c r="J6" s="957"/>
      <c r="K6" s="957"/>
      <c r="L6" s="957"/>
      <c r="M6" s="958"/>
      <c r="N6" s="591" t="s">
        <v>65</v>
      </c>
      <c r="O6" s="3"/>
      <c r="P6" s="3"/>
      <c r="Q6" s="3"/>
    </row>
    <row r="7" spans="1:17" ht="15.75" thickBot="1" x14ac:dyDescent="0.3">
      <c r="A7" s="3"/>
      <c r="B7" s="592">
        <v>1</v>
      </c>
      <c r="C7" s="959">
        <v>2</v>
      </c>
      <c r="D7" s="959"/>
      <c r="E7" s="959"/>
      <c r="F7" s="959"/>
      <c r="G7" s="959"/>
      <c r="H7" s="959"/>
      <c r="I7" s="959"/>
      <c r="J7" s="959"/>
      <c r="K7" s="959"/>
      <c r="L7" s="959">
        <v>3</v>
      </c>
      <c r="M7" s="961"/>
      <c r="N7" s="964"/>
      <c r="O7" s="3"/>
      <c r="P7" s="3"/>
      <c r="Q7" s="3"/>
    </row>
    <row r="8" spans="1:17" x14ac:dyDescent="0.25">
      <c r="A8" s="3"/>
      <c r="B8" s="593">
        <v>1</v>
      </c>
      <c r="C8" s="960" t="s">
        <v>67</v>
      </c>
      <c r="D8" s="960"/>
      <c r="E8" s="960"/>
      <c r="F8" s="960"/>
      <c r="G8" s="960"/>
      <c r="H8" s="960"/>
      <c r="I8" s="960"/>
      <c r="J8" s="960"/>
      <c r="K8" s="960"/>
      <c r="L8" s="948">
        <v>1530332060</v>
      </c>
      <c r="M8" s="948"/>
      <c r="N8" s="949"/>
      <c r="O8" s="3"/>
      <c r="P8" s="3"/>
      <c r="Q8" s="3"/>
    </row>
    <row r="9" spans="1:17" ht="15.75" thickBot="1" x14ac:dyDescent="0.3">
      <c r="A9" s="3"/>
      <c r="B9" s="594">
        <v>2</v>
      </c>
      <c r="C9" s="952" t="s">
        <v>68</v>
      </c>
      <c r="D9" s="952"/>
      <c r="E9" s="952"/>
      <c r="F9" s="952"/>
      <c r="G9" s="952"/>
      <c r="H9" s="952"/>
      <c r="I9" s="952"/>
      <c r="J9" s="952"/>
      <c r="K9" s="952"/>
      <c r="L9" s="944">
        <v>1988136228</v>
      </c>
      <c r="M9" s="944"/>
      <c r="N9" s="945"/>
      <c r="O9" s="3"/>
      <c r="P9" s="3"/>
      <c r="Q9" s="3"/>
    </row>
    <row r="10" spans="1:17" ht="15.75" thickBot="1" x14ac:dyDescent="0.3">
      <c r="A10" s="3"/>
      <c r="B10" s="595">
        <v>3</v>
      </c>
      <c r="C10" s="961" t="s">
        <v>69</v>
      </c>
      <c r="D10" s="961"/>
      <c r="E10" s="961"/>
      <c r="F10" s="961"/>
      <c r="G10" s="961"/>
      <c r="H10" s="961"/>
      <c r="I10" s="961"/>
      <c r="J10" s="961"/>
      <c r="K10" s="961"/>
      <c r="L10" s="946">
        <f>SUM(L8-L9)</f>
        <v>-457804168</v>
      </c>
      <c r="M10" s="946"/>
      <c r="N10" s="947"/>
      <c r="O10" s="3"/>
      <c r="P10" s="3"/>
      <c r="Q10" s="3"/>
    </row>
    <row r="11" spans="1:17" x14ac:dyDescent="0.25">
      <c r="A11" s="3"/>
      <c r="B11" s="593">
        <v>4</v>
      </c>
      <c r="C11" s="960" t="s">
        <v>70</v>
      </c>
      <c r="D11" s="960"/>
      <c r="E11" s="960"/>
      <c r="F11" s="960"/>
      <c r="G11" s="960"/>
      <c r="H11" s="960"/>
      <c r="I11" s="960"/>
      <c r="J11" s="960"/>
      <c r="K11" s="960"/>
      <c r="L11" s="948">
        <v>1156109225</v>
      </c>
      <c r="M11" s="948"/>
      <c r="N11" s="949"/>
      <c r="O11" s="3"/>
      <c r="P11" s="3"/>
      <c r="Q11" s="3"/>
    </row>
    <row r="12" spans="1:17" ht="15.75" thickBot="1" x14ac:dyDescent="0.3">
      <c r="A12" s="3"/>
      <c r="B12" s="594">
        <v>5</v>
      </c>
      <c r="C12" s="952" t="s">
        <v>71</v>
      </c>
      <c r="D12" s="952"/>
      <c r="E12" s="952"/>
      <c r="F12" s="952"/>
      <c r="G12" s="952"/>
      <c r="H12" s="952"/>
      <c r="I12" s="952"/>
      <c r="J12" s="952"/>
      <c r="K12" s="952"/>
      <c r="L12" s="944">
        <v>125228236</v>
      </c>
      <c r="M12" s="944"/>
      <c r="N12" s="945"/>
      <c r="O12" s="3"/>
      <c r="P12" s="3"/>
      <c r="Q12" s="3"/>
    </row>
    <row r="13" spans="1:17" ht="15.75" thickBot="1" x14ac:dyDescent="0.3">
      <c r="A13" s="3"/>
      <c r="B13" s="596">
        <v>6</v>
      </c>
      <c r="C13" s="962" t="s">
        <v>72</v>
      </c>
      <c r="D13" s="962"/>
      <c r="E13" s="962"/>
      <c r="F13" s="962"/>
      <c r="G13" s="962"/>
      <c r="H13" s="962"/>
      <c r="I13" s="962"/>
      <c r="J13" s="962"/>
      <c r="K13" s="962"/>
      <c r="L13" s="950">
        <f>SUM(L11-L12)</f>
        <v>1030880989</v>
      </c>
      <c r="M13" s="950"/>
      <c r="N13" s="951"/>
      <c r="O13" s="3"/>
      <c r="P13" s="3"/>
      <c r="Q13" s="3"/>
    </row>
    <row r="14" spans="1:17" ht="16.5" thickTop="1" thickBot="1" x14ac:dyDescent="0.3">
      <c r="A14" s="3"/>
      <c r="B14" s="597">
        <v>7</v>
      </c>
      <c r="C14" s="963" t="s">
        <v>73</v>
      </c>
      <c r="D14" s="963"/>
      <c r="E14" s="963"/>
      <c r="F14" s="963"/>
      <c r="G14" s="963"/>
      <c r="H14" s="963"/>
      <c r="I14" s="963"/>
      <c r="J14" s="963"/>
      <c r="K14" s="963"/>
      <c r="L14" s="938">
        <f>SUM(L10+L13)</f>
        <v>573076821</v>
      </c>
      <c r="M14" s="938"/>
      <c r="N14" s="939"/>
      <c r="O14" s="3"/>
      <c r="P14" s="3"/>
      <c r="Q14" s="3"/>
    </row>
    <row r="15" spans="1:17" ht="15.75" thickTop="1" x14ac:dyDescent="0.25">
      <c r="A15" s="3"/>
      <c r="B15" s="593">
        <v>8</v>
      </c>
      <c r="C15" s="960" t="s">
        <v>74</v>
      </c>
      <c r="D15" s="960"/>
      <c r="E15" s="960"/>
      <c r="F15" s="960"/>
      <c r="G15" s="960"/>
      <c r="H15" s="960"/>
      <c r="I15" s="960"/>
      <c r="J15" s="960"/>
      <c r="K15" s="960"/>
      <c r="L15" s="948">
        <v>0</v>
      </c>
      <c r="M15" s="948"/>
      <c r="N15" s="949"/>
      <c r="O15" s="3"/>
      <c r="P15" s="3"/>
      <c r="Q15" s="3"/>
    </row>
    <row r="16" spans="1:17" ht="15.75" thickBot="1" x14ac:dyDescent="0.3">
      <c r="A16" s="3"/>
      <c r="B16" s="594">
        <v>9</v>
      </c>
      <c r="C16" s="952" t="s">
        <v>75</v>
      </c>
      <c r="D16" s="952"/>
      <c r="E16" s="952"/>
      <c r="F16" s="952"/>
      <c r="G16" s="952"/>
      <c r="H16" s="952"/>
      <c r="I16" s="952"/>
      <c r="J16" s="952"/>
      <c r="K16" s="952"/>
      <c r="L16" s="944">
        <v>0</v>
      </c>
      <c r="M16" s="944"/>
      <c r="N16" s="945"/>
      <c r="O16" s="3"/>
      <c r="P16" s="3"/>
      <c r="Q16" s="3"/>
    </row>
    <row r="17" spans="1:17" ht="15.75" thickBot="1" x14ac:dyDescent="0.3">
      <c r="A17" s="3"/>
      <c r="B17" s="595">
        <v>10</v>
      </c>
      <c r="C17" s="961" t="s">
        <v>76</v>
      </c>
      <c r="D17" s="961"/>
      <c r="E17" s="961"/>
      <c r="F17" s="961"/>
      <c r="G17" s="961"/>
      <c r="H17" s="961"/>
      <c r="I17" s="961"/>
      <c r="J17" s="961"/>
      <c r="K17" s="961"/>
      <c r="L17" s="946">
        <f>SUM(L15:L16)</f>
        <v>0</v>
      </c>
      <c r="M17" s="946"/>
      <c r="N17" s="947"/>
      <c r="O17" s="3"/>
      <c r="P17" s="3"/>
      <c r="Q17" s="3"/>
    </row>
    <row r="18" spans="1:17" x14ac:dyDescent="0.25">
      <c r="A18" s="3"/>
      <c r="B18" s="593">
        <v>11</v>
      </c>
      <c r="C18" s="960" t="s">
        <v>77</v>
      </c>
      <c r="D18" s="960"/>
      <c r="E18" s="960"/>
      <c r="F18" s="960"/>
      <c r="G18" s="960"/>
      <c r="H18" s="960"/>
      <c r="I18" s="960"/>
      <c r="J18" s="960"/>
      <c r="K18" s="960"/>
      <c r="L18" s="948">
        <v>0</v>
      </c>
      <c r="M18" s="948"/>
      <c r="N18" s="949"/>
      <c r="O18" s="3"/>
      <c r="P18" s="3"/>
      <c r="Q18" s="3"/>
    </row>
    <row r="19" spans="1:17" ht="15.75" thickBot="1" x14ac:dyDescent="0.3">
      <c r="A19" s="3"/>
      <c r="B19" s="594">
        <v>12</v>
      </c>
      <c r="C19" s="952" t="s">
        <v>78</v>
      </c>
      <c r="D19" s="952"/>
      <c r="E19" s="952"/>
      <c r="F19" s="952"/>
      <c r="G19" s="952"/>
      <c r="H19" s="952"/>
      <c r="I19" s="952"/>
      <c r="J19" s="952"/>
      <c r="K19" s="952"/>
      <c r="L19" s="944">
        <v>0</v>
      </c>
      <c r="M19" s="944"/>
      <c r="N19" s="945"/>
      <c r="O19" s="3"/>
      <c r="P19" s="3"/>
      <c r="Q19" s="3"/>
    </row>
    <row r="20" spans="1:17" ht="15.75" thickBot="1" x14ac:dyDescent="0.3">
      <c r="A20" s="3"/>
      <c r="B20" s="596">
        <v>13</v>
      </c>
      <c r="C20" s="962" t="s">
        <v>79</v>
      </c>
      <c r="D20" s="962"/>
      <c r="E20" s="962"/>
      <c r="F20" s="962"/>
      <c r="G20" s="962"/>
      <c r="H20" s="962"/>
      <c r="I20" s="962"/>
      <c r="J20" s="962"/>
      <c r="K20" s="962"/>
      <c r="L20" s="950">
        <f>SUM(L18:L19)</f>
        <v>0</v>
      </c>
      <c r="M20" s="950"/>
      <c r="N20" s="951"/>
      <c r="O20" s="3"/>
      <c r="P20" s="3"/>
      <c r="Q20" s="3"/>
    </row>
    <row r="21" spans="1:17" ht="16.5" thickTop="1" thickBot="1" x14ac:dyDescent="0.3">
      <c r="A21" s="3"/>
      <c r="B21" s="597">
        <v>14</v>
      </c>
      <c r="C21" s="963" t="s">
        <v>80</v>
      </c>
      <c r="D21" s="963"/>
      <c r="E21" s="963"/>
      <c r="F21" s="963"/>
      <c r="G21" s="963"/>
      <c r="H21" s="963"/>
      <c r="I21" s="963"/>
      <c r="J21" s="963"/>
      <c r="K21" s="963"/>
      <c r="L21" s="938">
        <f>SUM(L17+L20)</f>
        <v>0</v>
      </c>
      <c r="M21" s="938"/>
      <c r="N21" s="939"/>
      <c r="O21" s="3"/>
      <c r="P21" s="3"/>
      <c r="Q21" s="3"/>
    </row>
    <row r="22" spans="1:17" ht="16.5" thickTop="1" thickBot="1" x14ac:dyDescent="0.3">
      <c r="A22" s="3"/>
      <c r="B22" s="597">
        <v>15</v>
      </c>
      <c r="C22" s="963" t="s">
        <v>81</v>
      </c>
      <c r="D22" s="963"/>
      <c r="E22" s="963"/>
      <c r="F22" s="963"/>
      <c r="G22" s="963"/>
      <c r="H22" s="963"/>
      <c r="I22" s="963"/>
      <c r="J22" s="963"/>
      <c r="K22" s="963"/>
      <c r="L22" s="938">
        <f>SUM(L14+L21)</f>
        <v>573076821</v>
      </c>
      <c r="M22" s="938"/>
      <c r="N22" s="939"/>
      <c r="O22" s="3"/>
      <c r="P22" s="3"/>
      <c r="Q22" s="3"/>
    </row>
    <row r="23" spans="1:17" ht="15.75" thickTop="1" x14ac:dyDescent="0.25">
      <c r="A23" s="3"/>
      <c r="B23" s="598">
        <v>16</v>
      </c>
      <c r="C23" s="965" t="s">
        <v>82</v>
      </c>
      <c r="D23" s="965"/>
      <c r="E23" s="965"/>
      <c r="F23" s="965"/>
      <c r="G23" s="965"/>
      <c r="H23" s="965"/>
      <c r="I23" s="965"/>
      <c r="J23" s="965"/>
      <c r="K23" s="965"/>
      <c r="L23" s="940">
        <v>573076821</v>
      </c>
      <c r="M23" s="940"/>
      <c r="N23" s="941"/>
      <c r="O23" s="3"/>
      <c r="P23" s="3"/>
      <c r="Q23" s="3"/>
    </row>
    <row r="24" spans="1:17" x14ac:dyDescent="0.25">
      <c r="A24" s="3"/>
      <c r="B24" s="599">
        <v>17</v>
      </c>
      <c r="C24" s="966" t="s">
        <v>83</v>
      </c>
      <c r="D24" s="966"/>
      <c r="E24" s="966"/>
      <c r="F24" s="966"/>
      <c r="G24" s="966"/>
      <c r="H24" s="966"/>
      <c r="I24" s="966"/>
      <c r="J24" s="966"/>
      <c r="K24" s="966"/>
      <c r="L24" s="942">
        <f>L14-L23</f>
        <v>0</v>
      </c>
      <c r="M24" s="942"/>
      <c r="N24" s="943"/>
      <c r="O24" s="3"/>
      <c r="P24" s="3"/>
      <c r="Q24" s="3"/>
    </row>
    <row r="25" spans="1:17" x14ac:dyDescent="0.25">
      <c r="A25" s="3"/>
      <c r="B25" s="599">
        <v>18</v>
      </c>
      <c r="C25" s="966" t="s">
        <v>84</v>
      </c>
      <c r="D25" s="966"/>
      <c r="E25" s="966"/>
      <c r="F25" s="966"/>
      <c r="G25" s="966"/>
      <c r="H25" s="966"/>
      <c r="I25" s="966"/>
      <c r="J25" s="966"/>
      <c r="K25" s="966"/>
      <c r="L25" s="942">
        <v>0</v>
      </c>
      <c r="M25" s="942"/>
      <c r="N25" s="943"/>
      <c r="O25" s="3"/>
      <c r="P25" s="3"/>
      <c r="Q25" s="3"/>
    </row>
    <row r="26" spans="1:17" ht="15.75" thickBot="1" x14ac:dyDescent="0.3">
      <c r="A26" s="3"/>
      <c r="B26" s="600">
        <v>19</v>
      </c>
      <c r="C26" s="967" t="s">
        <v>85</v>
      </c>
      <c r="D26" s="967"/>
      <c r="E26" s="967"/>
      <c r="F26" s="967"/>
      <c r="G26" s="967"/>
      <c r="H26" s="967"/>
      <c r="I26" s="967"/>
      <c r="J26" s="967"/>
      <c r="K26" s="967"/>
      <c r="L26" s="936">
        <v>0</v>
      </c>
      <c r="M26" s="936"/>
      <c r="N26" s="937"/>
      <c r="O26" s="3"/>
      <c r="P26" s="3"/>
      <c r="Q26" s="3"/>
    </row>
    <row r="27" spans="1:17" ht="15.75" thickTop="1" x14ac:dyDescent="0.25">
      <c r="A27" s="3"/>
      <c r="B27" s="385"/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42">
    <mergeCell ref="C23:K23"/>
    <mergeCell ref="C24:K24"/>
    <mergeCell ref="C25:K25"/>
    <mergeCell ref="C26:K26"/>
    <mergeCell ref="C17:K17"/>
    <mergeCell ref="C18:K18"/>
    <mergeCell ref="C19:K19"/>
    <mergeCell ref="C20:K20"/>
    <mergeCell ref="C21:K21"/>
    <mergeCell ref="C22:K22"/>
    <mergeCell ref="C16:K16"/>
    <mergeCell ref="B5:N5"/>
    <mergeCell ref="C6:M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6:N26"/>
    <mergeCell ref="L21:N21"/>
    <mergeCell ref="L22:N22"/>
    <mergeCell ref="L23:N23"/>
    <mergeCell ref="L24:N24"/>
    <mergeCell ref="L25:N2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6. melléklet a 9/2020. (V.8.) önkormányzati rendelethez, 
adatok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P27"/>
  <sheetViews>
    <sheetView zoomScaleNormal="100" workbookViewId="0">
      <selection activeCell="L7" sqref="L7:N7"/>
    </sheetView>
  </sheetViews>
  <sheetFormatPr defaultRowHeight="15" x14ac:dyDescent="0.25"/>
  <cols>
    <col min="8" max="11" width="9.140625" customWidth="1"/>
    <col min="12" max="13" width="9.140625" hidden="1" customWidth="1"/>
    <col min="14" max="14" width="21.85546875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75" x14ac:dyDescent="0.25">
      <c r="A2" s="3"/>
      <c r="B2" s="588" t="s">
        <v>87</v>
      </c>
      <c r="C2" s="588"/>
      <c r="D2" s="588"/>
      <c r="E2" s="588"/>
      <c r="F2" s="588"/>
      <c r="G2" s="588"/>
      <c r="H2" s="589"/>
      <c r="I2" s="589"/>
      <c r="J2" s="589"/>
      <c r="K2" s="589"/>
      <c r="L2" s="589"/>
      <c r="M2" s="589"/>
      <c r="N2" s="589"/>
      <c r="O2" s="3"/>
      <c r="P2" s="3"/>
    </row>
    <row r="3" spans="1:16" ht="15.75" thickBot="1" x14ac:dyDescent="0.3">
      <c r="A3" s="3"/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3"/>
      <c r="P3" s="3"/>
    </row>
    <row r="4" spans="1:16" ht="17.25" thickTop="1" thickBot="1" x14ac:dyDescent="0.3">
      <c r="A4" s="3"/>
      <c r="B4" s="953" t="s">
        <v>64</v>
      </c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955"/>
      <c r="O4" s="3"/>
      <c r="P4" s="3"/>
    </row>
    <row r="5" spans="1:16" ht="15.75" thickBot="1" x14ac:dyDescent="0.3">
      <c r="A5" s="3"/>
      <c r="B5" s="590"/>
      <c r="C5" s="956" t="s">
        <v>66</v>
      </c>
      <c r="D5" s="957"/>
      <c r="E5" s="957"/>
      <c r="F5" s="957"/>
      <c r="G5" s="957"/>
      <c r="H5" s="957"/>
      <c r="I5" s="957"/>
      <c r="J5" s="957"/>
      <c r="K5" s="957"/>
      <c r="L5" s="957"/>
      <c r="M5" s="958"/>
      <c r="N5" s="591" t="s">
        <v>65</v>
      </c>
      <c r="O5" s="3"/>
      <c r="P5" s="3"/>
    </row>
    <row r="6" spans="1:16" ht="15.75" thickBot="1" x14ac:dyDescent="0.3">
      <c r="A6" s="3"/>
      <c r="B6" s="592">
        <v>1</v>
      </c>
      <c r="C6" s="959">
        <v>2</v>
      </c>
      <c r="D6" s="959"/>
      <c r="E6" s="959"/>
      <c r="F6" s="959"/>
      <c r="G6" s="959"/>
      <c r="H6" s="959"/>
      <c r="I6" s="959"/>
      <c r="J6" s="959"/>
      <c r="K6" s="959"/>
      <c r="L6" s="959">
        <v>3</v>
      </c>
      <c r="M6" s="961"/>
      <c r="N6" s="964"/>
      <c r="O6" s="3"/>
      <c r="P6" s="3"/>
    </row>
    <row r="7" spans="1:16" x14ac:dyDescent="0.25">
      <c r="A7" s="3"/>
      <c r="B7" s="593">
        <v>1</v>
      </c>
      <c r="C7" s="960" t="s">
        <v>67</v>
      </c>
      <c r="D7" s="960"/>
      <c r="E7" s="960"/>
      <c r="F7" s="960"/>
      <c r="G7" s="960"/>
      <c r="H7" s="960"/>
      <c r="I7" s="960"/>
      <c r="J7" s="960"/>
      <c r="K7" s="960"/>
      <c r="L7" s="948">
        <v>3852886</v>
      </c>
      <c r="M7" s="968"/>
      <c r="N7" s="969"/>
      <c r="O7" s="3"/>
      <c r="P7" s="3"/>
    </row>
    <row r="8" spans="1:16" ht="15.75" thickBot="1" x14ac:dyDescent="0.3">
      <c r="A8" s="3"/>
      <c r="B8" s="594">
        <v>2</v>
      </c>
      <c r="C8" s="952" t="s">
        <v>68</v>
      </c>
      <c r="D8" s="952"/>
      <c r="E8" s="952"/>
      <c r="F8" s="952"/>
      <c r="G8" s="952"/>
      <c r="H8" s="952"/>
      <c r="I8" s="952"/>
      <c r="J8" s="952"/>
      <c r="K8" s="952"/>
      <c r="L8" s="944">
        <v>75555095</v>
      </c>
      <c r="M8" s="970"/>
      <c r="N8" s="971"/>
      <c r="O8" s="3"/>
      <c r="P8" s="3"/>
    </row>
    <row r="9" spans="1:16" ht="15.75" thickBot="1" x14ac:dyDescent="0.3">
      <c r="A9" s="3"/>
      <c r="B9" s="595">
        <v>3</v>
      </c>
      <c r="C9" s="961" t="s">
        <v>69</v>
      </c>
      <c r="D9" s="961"/>
      <c r="E9" s="961"/>
      <c r="F9" s="961"/>
      <c r="G9" s="961"/>
      <c r="H9" s="961"/>
      <c r="I9" s="961"/>
      <c r="J9" s="961"/>
      <c r="K9" s="961"/>
      <c r="L9" s="946">
        <f>SUM(L7-L8)</f>
        <v>-71702209</v>
      </c>
      <c r="M9" s="972"/>
      <c r="N9" s="973"/>
      <c r="O9" s="3"/>
      <c r="P9" s="3"/>
    </row>
    <row r="10" spans="1:16" x14ac:dyDescent="0.25">
      <c r="A10" s="3"/>
      <c r="B10" s="593">
        <v>4</v>
      </c>
      <c r="C10" s="960" t="s">
        <v>70</v>
      </c>
      <c r="D10" s="960"/>
      <c r="E10" s="960"/>
      <c r="F10" s="960"/>
      <c r="G10" s="960"/>
      <c r="H10" s="960"/>
      <c r="I10" s="960"/>
      <c r="J10" s="960"/>
      <c r="K10" s="960"/>
      <c r="L10" s="948">
        <v>72390884</v>
      </c>
      <c r="M10" s="968"/>
      <c r="N10" s="969"/>
      <c r="O10" s="3"/>
      <c r="P10" s="3"/>
    </row>
    <row r="11" spans="1:16" ht="15.75" thickBot="1" x14ac:dyDescent="0.3">
      <c r="A11" s="3"/>
      <c r="B11" s="594">
        <v>5</v>
      </c>
      <c r="C11" s="952" t="s">
        <v>71</v>
      </c>
      <c r="D11" s="952"/>
      <c r="E11" s="952"/>
      <c r="F11" s="952"/>
      <c r="G11" s="952"/>
      <c r="H11" s="952"/>
      <c r="I11" s="952"/>
      <c r="J11" s="952"/>
      <c r="K11" s="952"/>
      <c r="L11" s="970">
        <v>0</v>
      </c>
      <c r="M11" s="970"/>
      <c r="N11" s="971"/>
      <c r="O11" s="3"/>
      <c r="P11" s="3"/>
    </row>
    <row r="12" spans="1:16" ht="15.75" thickBot="1" x14ac:dyDescent="0.3">
      <c r="A12" s="3"/>
      <c r="B12" s="596">
        <v>6</v>
      </c>
      <c r="C12" s="962" t="s">
        <v>72</v>
      </c>
      <c r="D12" s="962"/>
      <c r="E12" s="962"/>
      <c r="F12" s="962"/>
      <c r="G12" s="962"/>
      <c r="H12" s="962"/>
      <c r="I12" s="962"/>
      <c r="J12" s="962"/>
      <c r="K12" s="962"/>
      <c r="L12" s="950">
        <f>SUM(L10-L11)</f>
        <v>72390884</v>
      </c>
      <c r="M12" s="974"/>
      <c r="N12" s="975"/>
      <c r="O12" s="3"/>
      <c r="P12" s="3"/>
    </row>
    <row r="13" spans="1:16" ht="16.5" thickTop="1" thickBot="1" x14ac:dyDescent="0.3">
      <c r="A13" s="3"/>
      <c r="B13" s="597">
        <v>7</v>
      </c>
      <c r="C13" s="963" t="s">
        <v>73</v>
      </c>
      <c r="D13" s="963"/>
      <c r="E13" s="963"/>
      <c r="F13" s="963"/>
      <c r="G13" s="963"/>
      <c r="H13" s="963"/>
      <c r="I13" s="963"/>
      <c r="J13" s="963"/>
      <c r="K13" s="963"/>
      <c r="L13" s="938">
        <f>SUM(L9+L12)</f>
        <v>688675</v>
      </c>
      <c r="M13" s="976"/>
      <c r="N13" s="977"/>
      <c r="O13" s="3"/>
      <c r="P13" s="3"/>
    </row>
    <row r="14" spans="1:16" ht="15.75" thickTop="1" x14ac:dyDescent="0.25">
      <c r="A14" s="3"/>
      <c r="B14" s="593">
        <v>8</v>
      </c>
      <c r="C14" s="960" t="s">
        <v>74</v>
      </c>
      <c r="D14" s="960"/>
      <c r="E14" s="960"/>
      <c r="F14" s="960"/>
      <c r="G14" s="960"/>
      <c r="H14" s="960"/>
      <c r="I14" s="960"/>
      <c r="J14" s="960"/>
      <c r="K14" s="960"/>
      <c r="L14" s="968">
        <v>0</v>
      </c>
      <c r="M14" s="968"/>
      <c r="N14" s="969"/>
      <c r="O14" s="3"/>
      <c r="P14" s="3"/>
    </row>
    <row r="15" spans="1:16" ht="15.75" thickBot="1" x14ac:dyDescent="0.3">
      <c r="A15" s="3"/>
      <c r="B15" s="594">
        <v>9</v>
      </c>
      <c r="C15" s="952" t="s">
        <v>75</v>
      </c>
      <c r="D15" s="952"/>
      <c r="E15" s="952"/>
      <c r="F15" s="952"/>
      <c r="G15" s="952"/>
      <c r="H15" s="952"/>
      <c r="I15" s="952"/>
      <c r="J15" s="952"/>
      <c r="K15" s="952"/>
      <c r="L15" s="970">
        <v>0</v>
      </c>
      <c r="M15" s="970"/>
      <c r="N15" s="971"/>
      <c r="O15" s="3"/>
      <c r="P15" s="3"/>
    </row>
    <row r="16" spans="1:16" ht="15.75" thickBot="1" x14ac:dyDescent="0.3">
      <c r="A16" s="3"/>
      <c r="B16" s="595">
        <v>10</v>
      </c>
      <c r="C16" s="961" t="s">
        <v>76</v>
      </c>
      <c r="D16" s="961"/>
      <c r="E16" s="961"/>
      <c r="F16" s="961"/>
      <c r="G16" s="961"/>
      <c r="H16" s="961"/>
      <c r="I16" s="961"/>
      <c r="J16" s="961"/>
      <c r="K16" s="961"/>
      <c r="L16" s="972">
        <f>SUM(L14:L15)</f>
        <v>0</v>
      </c>
      <c r="M16" s="972"/>
      <c r="N16" s="973"/>
      <c r="O16" s="3"/>
      <c r="P16" s="3"/>
    </row>
    <row r="17" spans="1:16" x14ac:dyDescent="0.25">
      <c r="A17" s="3"/>
      <c r="B17" s="593">
        <v>11</v>
      </c>
      <c r="C17" s="960" t="s">
        <v>77</v>
      </c>
      <c r="D17" s="960"/>
      <c r="E17" s="960"/>
      <c r="F17" s="960"/>
      <c r="G17" s="960"/>
      <c r="H17" s="960"/>
      <c r="I17" s="960"/>
      <c r="J17" s="960"/>
      <c r="K17" s="960"/>
      <c r="L17" s="968">
        <v>0</v>
      </c>
      <c r="M17" s="968"/>
      <c r="N17" s="969"/>
      <c r="O17" s="3"/>
      <c r="P17" s="3"/>
    </row>
    <row r="18" spans="1:16" ht="15.75" thickBot="1" x14ac:dyDescent="0.3">
      <c r="A18" s="3"/>
      <c r="B18" s="594">
        <v>12</v>
      </c>
      <c r="C18" s="952" t="s">
        <v>78</v>
      </c>
      <c r="D18" s="952"/>
      <c r="E18" s="952"/>
      <c r="F18" s="952"/>
      <c r="G18" s="952"/>
      <c r="H18" s="952"/>
      <c r="I18" s="952"/>
      <c r="J18" s="952"/>
      <c r="K18" s="952"/>
      <c r="L18" s="970">
        <v>0</v>
      </c>
      <c r="M18" s="970"/>
      <c r="N18" s="971"/>
      <c r="O18" s="3"/>
      <c r="P18" s="3"/>
    </row>
    <row r="19" spans="1:16" ht="15.75" thickBot="1" x14ac:dyDescent="0.3">
      <c r="A19" s="3"/>
      <c r="B19" s="596">
        <v>13</v>
      </c>
      <c r="C19" s="962" t="s">
        <v>79</v>
      </c>
      <c r="D19" s="962"/>
      <c r="E19" s="962"/>
      <c r="F19" s="962"/>
      <c r="G19" s="962"/>
      <c r="H19" s="962"/>
      <c r="I19" s="962"/>
      <c r="J19" s="962"/>
      <c r="K19" s="962"/>
      <c r="L19" s="974">
        <f>SUM(L17:L18)</f>
        <v>0</v>
      </c>
      <c r="M19" s="974"/>
      <c r="N19" s="975"/>
      <c r="O19" s="3"/>
      <c r="P19" s="3"/>
    </row>
    <row r="20" spans="1:16" ht="16.5" thickTop="1" thickBot="1" x14ac:dyDescent="0.3">
      <c r="A20" s="3"/>
      <c r="B20" s="597">
        <v>14</v>
      </c>
      <c r="C20" s="963" t="s">
        <v>80</v>
      </c>
      <c r="D20" s="963"/>
      <c r="E20" s="963"/>
      <c r="F20" s="963"/>
      <c r="G20" s="963"/>
      <c r="H20" s="963"/>
      <c r="I20" s="963"/>
      <c r="J20" s="963"/>
      <c r="K20" s="963"/>
      <c r="L20" s="976">
        <f>SUM(L16+L19)</f>
        <v>0</v>
      </c>
      <c r="M20" s="976"/>
      <c r="N20" s="977"/>
      <c r="O20" s="3"/>
      <c r="P20" s="3"/>
    </row>
    <row r="21" spans="1:16" ht="16.5" thickTop="1" thickBot="1" x14ac:dyDescent="0.3">
      <c r="A21" s="3"/>
      <c r="B21" s="597">
        <v>15</v>
      </c>
      <c r="C21" s="963" t="s">
        <v>81</v>
      </c>
      <c r="D21" s="963"/>
      <c r="E21" s="963"/>
      <c r="F21" s="963"/>
      <c r="G21" s="963"/>
      <c r="H21" s="963"/>
      <c r="I21" s="963"/>
      <c r="J21" s="963"/>
      <c r="K21" s="963"/>
      <c r="L21" s="938">
        <f>SUM(L13+L20)</f>
        <v>688675</v>
      </c>
      <c r="M21" s="976"/>
      <c r="N21" s="977"/>
      <c r="O21" s="3"/>
      <c r="P21" s="3"/>
    </row>
    <row r="22" spans="1:16" ht="15.75" thickTop="1" x14ac:dyDescent="0.25">
      <c r="A22" s="3"/>
      <c r="B22" s="598">
        <v>16</v>
      </c>
      <c r="C22" s="965" t="s">
        <v>82</v>
      </c>
      <c r="D22" s="965"/>
      <c r="E22" s="965"/>
      <c r="F22" s="965"/>
      <c r="G22" s="965"/>
      <c r="H22" s="965"/>
      <c r="I22" s="965"/>
      <c r="J22" s="965"/>
      <c r="K22" s="965"/>
      <c r="L22" s="940">
        <v>458637</v>
      </c>
      <c r="M22" s="940"/>
      <c r="N22" s="941"/>
      <c r="O22" s="3"/>
      <c r="P22" s="3"/>
    </row>
    <row r="23" spans="1:16" x14ac:dyDescent="0.25">
      <c r="A23" s="3"/>
      <c r="B23" s="599">
        <v>17</v>
      </c>
      <c r="C23" s="966" t="s">
        <v>83</v>
      </c>
      <c r="D23" s="966"/>
      <c r="E23" s="966"/>
      <c r="F23" s="966"/>
      <c r="G23" s="966"/>
      <c r="H23" s="966"/>
      <c r="I23" s="966"/>
      <c r="J23" s="966"/>
      <c r="K23" s="966"/>
      <c r="L23" s="942">
        <f>L13-L22</f>
        <v>230038</v>
      </c>
      <c r="M23" s="942"/>
      <c r="N23" s="943"/>
      <c r="O23" s="3"/>
      <c r="P23" s="3"/>
    </row>
    <row r="24" spans="1:16" x14ac:dyDescent="0.25">
      <c r="A24" s="3"/>
      <c r="B24" s="599">
        <v>18</v>
      </c>
      <c r="C24" s="966" t="s">
        <v>84</v>
      </c>
      <c r="D24" s="966"/>
      <c r="E24" s="966"/>
      <c r="F24" s="966"/>
      <c r="G24" s="966"/>
      <c r="H24" s="966"/>
      <c r="I24" s="966"/>
      <c r="J24" s="966"/>
      <c r="K24" s="966"/>
      <c r="L24" s="942">
        <v>0</v>
      </c>
      <c r="M24" s="942"/>
      <c r="N24" s="943"/>
      <c r="O24" s="3"/>
      <c r="P24" s="3"/>
    </row>
    <row r="25" spans="1:16" ht="15.75" thickBot="1" x14ac:dyDescent="0.3">
      <c r="A25" s="3"/>
      <c r="B25" s="600">
        <v>19</v>
      </c>
      <c r="C25" s="967" t="s">
        <v>85</v>
      </c>
      <c r="D25" s="967"/>
      <c r="E25" s="967"/>
      <c r="F25" s="967"/>
      <c r="G25" s="967"/>
      <c r="H25" s="967"/>
      <c r="I25" s="967"/>
      <c r="J25" s="967"/>
      <c r="K25" s="967"/>
      <c r="L25" s="936">
        <v>0</v>
      </c>
      <c r="M25" s="936"/>
      <c r="N25" s="937"/>
      <c r="O25" s="3"/>
      <c r="P25" s="3"/>
    </row>
    <row r="26" spans="1:16" ht="15.75" thickTop="1" x14ac:dyDescent="0.25">
      <c r="A26" s="3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</sheetData>
  <mergeCells count="42"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7. melléklet a 9/2020. (V.8.) önkormányzati rendelethez, 
adatok 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Q27"/>
  <sheetViews>
    <sheetView zoomScaleNormal="100" workbookViewId="0">
      <selection activeCell="N30" sqref="N30"/>
    </sheetView>
  </sheetViews>
  <sheetFormatPr defaultRowHeight="15" x14ac:dyDescent="0.25"/>
  <cols>
    <col min="12" max="12" width="0.140625" customWidth="1"/>
    <col min="13" max="13" width="9.140625" hidden="1" customWidth="1"/>
    <col min="14" max="14" width="20.8554687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x14ac:dyDescent="0.25">
      <c r="A2" s="35"/>
      <c r="B2" s="588" t="s">
        <v>88</v>
      </c>
      <c r="C2" s="588"/>
      <c r="D2" s="588"/>
      <c r="E2" s="588"/>
      <c r="F2" s="588"/>
      <c r="G2" s="589"/>
      <c r="H2" s="589"/>
      <c r="I2" s="589"/>
      <c r="J2" s="589"/>
      <c r="K2" s="589"/>
      <c r="L2" s="589"/>
      <c r="M2" s="589"/>
      <c r="N2" s="589"/>
      <c r="O2" s="3"/>
      <c r="P2" s="3"/>
      <c r="Q2" s="3"/>
    </row>
    <row r="3" spans="1:17" ht="15.75" thickBot="1" x14ac:dyDescent="0.3">
      <c r="A3" s="3"/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3"/>
      <c r="P3" s="3"/>
      <c r="Q3" s="3"/>
    </row>
    <row r="4" spans="1:17" ht="17.25" thickTop="1" thickBot="1" x14ac:dyDescent="0.3">
      <c r="A4" s="3"/>
      <c r="B4" s="953" t="s">
        <v>64</v>
      </c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955"/>
      <c r="O4" s="3"/>
      <c r="P4" s="3"/>
      <c r="Q4" s="3"/>
    </row>
    <row r="5" spans="1:17" ht="15.75" thickBot="1" x14ac:dyDescent="0.3">
      <c r="A5" s="3"/>
      <c r="B5" s="590"/>
      <c r="C5" s="956" t="s">
        <v>66</v>
      </c>
      <c r="D5" s="957"/>
      <c r="E5" s="957"/>
      <c r="F5" s="957"/>
      <c r="G5" s="957"/>
      <c r="H5" s="957"/>
      <c r="I5" s="957"/>
      <c r="J5" s="957"/>
      <c r="K5" s="957"/>
      <c r="L5" s="957"/>
      <c r="M5" s="958"/>
      <c r="N5" s="591" t="s">
        <v>65</v>
      </c>
      <c r="O5" s="3"/>
      <c r="P5" s="3"/>
      <c r="Q5" s="3"/>
    </row>
    <row r="6" spans="1:17" ht="15.75" thickBot="1" x14ac:dyDescent="0.3">
      <c r="A6" s="3"/>
      <c r="B6" s="592">
        <v>1</v>
      </c>
      <c r="C6" s="959">
        <v>2</v>
      </c>
      <c r="D6" s="959"/>
      <c r="E6" s="959"/>
      <c r="F6" s="959"/>
      <c r="G6" s="959"/>
      <c r="H6" s="959"/>
      <c r="I6" s="959"/>
      <c r="J6" s="959"/>
      <c r="K6" s="959"/>
      <c r="L6" s="959">
        <v>3</v>
      </c>
      <c r="M6" s="961"/>
      <c r="N6" s="964"/>
      <c r="O6" s="3"/>
      <c r="P6" s="3"/>
      <c r="Q6" s="3"/>
    </row>
    <row r="7" spans="1:17" x14ac:dyDescent="0.25">
      <c r="A7" s="3"/>
      <c r="B7" s="593">
        <v>1</v>
      </c>
      <c r="C7" s="960" t="s">
        <v>67</v>
      </c>
      <c r="D7" s="960"/>
      <c r="E7" s="960"/>
      <c r="F7" s="960"/>
      <c r="G7" s="960"/>
      <c r="H7" s="960"/>
      <c r="I7" s="960"/>
      <c r="J7" s="960"/>
      <c r="K7" s="960"/>
      <c r="L7" s="948">
        <v>654828</v>
      </c>
      <c r="M7" s="968"/>
      <c r="N7" s="969"/>
      <c r="O7" s="3"/>
      <c r="P7" s="3"/>
      <c r="Q7" s="3"/>
    </row>
    <row r="8" spans="1:17" ht="15.75" thickBot="1" x14ac:dyDescent="0.3">
      <c r="A8" s="3"/>
      <c r="B8" s="594">
        <v>2</v>
      </c>
      <c r="C8" s="952" t="s">
        <v>68</v>
      </c>
      <c r="D8" s="952"/>
      <c r="E8" s="952"/>
      <c r="F8" s="952"/>
      <c r="G8" s="952"/>
      <c r="H8" s="952"/>
      <c r="I8" s="952"/>
      <c r="J8" s="952"/>
      <c r="K8" s="952"/>
      <c r="L8" s="944">
        <v>34765469</v>
      </c>
      <c r="M8" s="970"/>
      <c r="N8" s="971"/>
      <c r="O8" s="3"/>
      <c r="P8" s="3"/>
      <c r="Q8" s="3"/>
    </row>
    <row r="9" spans="1:17" ht="15.75" thickBot="1" x14ac:dyDescent="0.3">
      <c r="A9" s="3"/>
      <c r="B9" s="595">
        <v>3</v>
      </c>
      <c r="C9" s="961" t="s">
        <v>69</v>
      </c>
      <c r="D9" s="961"/>
      <c r="E9" s="961"/>
      <c r="F9" s="961"/>
      <c r="G9" s="961"/>
      <c r="H9" s="961"/>
      <c r="I9" s="961"/>
      <c r="J9" s="961"/>
      <c r="K9" s="961"/>
      <c r="L9" s="946">
        <f>SUM(L7-L8)</f>
        <v>-34110641</v>
      </c>
      <c r="M9" s="972"/>
      <c r="N9" s="973"/>
      <c r="O9" s="3"/>
      <c r="P9" s="3"/>
      <c r="Q9" s="3"/>
    </row>
    <row r="10" spans="1:17" x14ac:dyDescent="0.25">
      <c r="A10" s="3"/>
      <c r="B10" s="593">
        <v>4</v>
      </c>
      <c r="C10" s="960" t="s">
        <v>70</v>
      </c>
      <c r="D10" s="960"/>
      <c r="E10" s="960"/>
      <c r="F10" s="960"/>
      <c r="G10" s="960"/>
      <c r="H10" s="960"/>
      <c r="I10" s="960"/>
      <c r="J10" s="960"/>
      <c r="K10" s="960"/>
      <c r="L10" s="948">
        <v>34193660</v>
      </c>
      <c r="M10" s="968"/>
      <c r="N10" s="969"/>
      <c r="O10" s="3"/>
      <c r="Q10" s="3"/>
    </row>
    <row r="11" spans="1:17" ht="15.75" thickBot="1" x14ac:dyDescent="0.3">
      <c r="A11" s="3"/>
      <c r="B11" s="594">
        <v>5</v>
      </c>
      <c r="C11" s="952" t="s">
        <v>71</v>
      </c>
      <c r="D11" s="952"/>
      <c r="E11" s="952"/>
      <c r="F11" s="952"/>
      <c r="G11" s="952"/>
      <c r="H11" s="952"/>
      <c r="I11" s="952"/>
      <c r="J11" s="952"/>
      <c r="K11" s="952"/>
      <c r="L11" s="979">
        <v>0</v>
      </c>
      <c r="M11" s="979"/>
      <c r="N11" s="980"/>
      <c r="O11" s="3"/>
      <c r="P11" s="3"/>
      <c r="Q11" s="3"/>
    </row>
    <row r="12" spans="1:17" ht="15.75" thickBot="1" x14ac:dyDescent="0.3">
      <c r="A12" s="3"/>
      <c r="B12" s="596">
        <v>6</v>
      </c>
      <c r="C12" s="962" t="s">
        <v>72</v>
      </c>
      <c r="D12" s="962"/>
      <c r="E12" s="962"/>
      <c r="F12" s="962"/>
      <c r="G12" s="962"/>
      <c r="H12" s="962"/>
      <c r="I12" s="962"/>
      <c r="J12" s="962"/>
      <c r="K12" s="962"/>
      <c r="L12" s="601"/>
      <c r="M12" s="602"/>
      <c r="N12" s="603">
        <f>SUM(L10-L11)</f>
        <v>34193660</v>
      </c>
      <c r="O12" s="3"/>
      <c r="P12" s="3"/>
      <c r="Q12" s="3"/>
    </row>
    <row r="13" spans="1:17" ht="16.5" thickTop="1" thickBot="1" x14ac:dyDescent="0.3">
      <c r="A13" s="3"/>
      <c r="B13" s="597">
        <v>7</v>
      </c>
      <c r="C13" s="963" t="s">
        <v>73</v>
      </c>
      <c r="D13" s="963"/>
      <c r="E13" s="963"/>
      <c r="F13" s="963"/>
      <c r="G13" s="963"/>
      <c r="H13" s="963"/>
      <c r="I13" s="963"/>
      <c r="J13" s="963"/>
      <c r="K13" s="963"/>
      <c r="L13" s="938">
        <f>SUM(L9+N12)</f>
        <v>83019</v>
      </c>
      <c r="M13" s="976"/>
      <c r="N13" s="977"/>
      <c r="O13" s="3"/>
      <c r="P13" s="3"/>
      <c r="Q13" s="3"/>
    </row>
    <row r="14" spans="1:17" ht="15.75" thickTop="1" x14ac:dyDescent="0.25">
      <c r="A14" s="3"/>
      <c r="B14" s="593">
        <v>8</v>
      </c>
      <c r="C14" s="960" t="s">
        <v>74</v>
      </c>
      <c r="D14" s="960"/>
      <c r="E14" s="960"/>
      <c r="F14" s="960"/>
      <c r="G14" s="960"/>
      <c r="H14" s="960"/>
      <c r="I14" s="960"/>
      <c r="J14" s="960"/>
      <c r="K14" s="960"/>
      <c r="L14" s="968">
        <v>0</v>
      </c>
      <c r="M14" s="968"/>
      <c r="N14" s="969"/>
      <c r="O14" s="3"/>
      <c r="P14" s="3"/>
      <c r="Q14" s="3"/>
    </row>
    <row r="15" spans="1:17" ht="15.75" thickBot="1" x14ac:dyDescent="0.3">
      <c r="A15" s="3"/>
      <c r="B15" s="594">
        <v>9</v>
      </c>
      <c r="C15" s="952" t="s">
        <v>75</v>
      </c>
      <c r="D15" s="952"/>
      <c r="E15" s="952"/>
      <c r="F15" s="952"/>
      <c r="G15" s="952"/>
      <c r="H15" s="952"/>
      <c r="I15" s="952"/>
      <c r="J15" s="952"/>
      <c r="K15" s="952"/>
      <c r="L15" s="970">
        <v>0</v>
      </c>
      <c r="M15" s="970"/>
      <c r="N15" s="971"/>
      <c r="O15" s="3"/>
      <c r="P15" s="3"/>
      <c r="Q15" s="3"/>
    </row>
    <row r="16" spans="1:17" ht="15.75" thickBot="1" x14ac:dyDescent="0.3">
      <c r="A16" s="3"/>
      <c r="B16" s="595">
        <v>10</v>
      </c>
      <c r="C16" s="961" t="s">
        <v>76</v>
      </c>
      <c r="D16" s="961"/>
      <c r="E16" s="961"/>
      <c r="F16" s="961"/>
      <c r="G16" s="961"/>
      <c r="H16" s="961"/>
      <c r="I16" s="961"/>
      <c r="J16" s="961"/>
      <c r="K16" s="961"/>
      <c r="L16" s="972">
        <f>SUM(L14:L15)</f>
        <v>0</v>
      </c>
      <c r="M16" s="972"/>
      <c r="N16" s="973"/>
      <c r="O16" s="3"/>
      <c r="P16" s="3"/>
      <c r="Q16" s="3"/>
    </row>
    <row r="17" spans="1:17" x14ac:dyDescent="0.25">
      <c r="A17" s="3"/>
      <c r="B17" s="593">
        <v>11</v>
      </c>
      <c r="C17" s="960" t="s">
        <v>77</v>
      </c>
      <c r="D17" s="960"/>
      <c r="E17" s="960"/>
      <c r="F17" s="960"/>
      <c r="G17" s="960"/>
      <c r="H17" s="960"/>
      <c r="I17" s="960"/>
      <c r="J17" s="960"/>
      <c r="K17" s="960"/>
      <c r="L17" s="968">
        <v>0</v>
      </c>
      <c r="M17" s="968"/>
      <c r="N17" s="969"/>
      <c r="O17" s="3"/>
      <c r="P17" s="3"/>
      <c r="Q17" s="3"/>
    </row>
    <row r="18" spans="1:17" ht="15.75" thickBot="1" x14ac:dyDescent="0.3">
      <c r="A18" s="3"/>
      <c r="B18" s="594">
        <v>12</v>
      </c>
      <c r="C18" s="952" t="s">
        <v>78</v>
      </c>
      <c r="D18" s="952"/>
      <c r="E18" s="952"/>
      <c r="F18" s="952"/>
      <c r="G18" s="952"/>
      <c r="H18" s="952"/>
      <c r="I18" s="952"/>
      <c r="J18" s="952"/>
      <c r="K18" s="952"/>
      <c r="L18" s="970">
        <v>0</v>
      </c>
      <c r="M18" s="970"/>
      <c r="N18" s="971"/>
      <c r="O18" s="3"/>
      <c r="P18" s="3"/>
      <c r="Q18" s="3"/>
    </row>
    <row r="19" spans="1:17" ht="15.75" thickBot="1" x14ac:dyDescent="0.3">
      <c r="A19" s="3"/>
      <c r="B19" s="596">
        <v>13</v>
      </c>
      <c r="C19" s="962" t="s">
        <v>79</v>
      </c>
      <c r="D19" s="962"/>
      <c r="E19" s="962"/>
      <c r="F19" s="962"/>
      <c r="G19" s="962"/>
      <c r="H19" s="962"/>
      <c r="I19" s="962"/>
      <c r="J19" s="962"/>
      <c r="K19" s="962"/>
      <c r="L19" s="974">
        <f>SUM(L17:L18)</f>
        <v>0</v>
      </c>
      <c r="M19" s="974"/>
      <c r="N19" s="975"/>
      <c r="O19" s="3"/>
      <c r="P19" s="3"/>
      <c r="Q19" s="3"/>
    </row>
    <row r="20" spans="1:17" ht="16.5" thickTop="1" thickBot="1" x14ac:dyDescent="0.3">
      <c r="A20" s="3"/>
      <c r="B20" s="597">
        <v>14</v>
      </c>
      <c r="C20" s="963" t="s">
        <v>80</v>
      </c>
      <c r="D20" s="963"/>
      <c r="E20" s="963"/>
      <c r="F20" s="963"/>
      <c r="G20" s="963"/>
      <c r="H20" s="963"/>
      <c r="I20" s="963"/>
      <c r="J20" s="963"/>
      <c r="K20" s="963"/>
      <c r="L20" s="976">
        <f>SUM(L16+L19)</f>
        <v>0</v>
      </c>
      <c r="M20" s="976"/>
      <c r="N20" s="977"/>
      <c r="O20" s="3"/>
      <c r="P20" s="3"/>
      <c r="Q20" s="3"/>
    </row>
    <row r="21" spans="1:17" ht="16.5" thickTop="1" thickBot="1" x14ac:dyDescent="0.3">
      <c r="A21" s="3"/>
      <c r="B21" s="597">
        <v>15</v>
      </c>
      <c r="C21" s="963" t="s">
        <v>81</v>
      </c>
      <c r="D21" s="963"/>
      <c r="E21" s="963"/>
      <c r="F21" s="963"/>
      <c r="G21" s="963"/>
      <c r="H21" s="963"/>
      <c r="I21" s="963"/>
      <c r="J21" s="963"/>
      <c r="K21" s="963"/>
      <c r="L21" s="938">
        <f>SUM(L13+L20)</f>
        <v>83019</v>
      </c>
      <c r="M21" s="976"/>
      <c r="N21" s="977"/>
      <c r="O21" s="3"/>
      <c r="P21" s="3"/>
      <c r="Q21" s="3"/>
    </row>
    <row r="22" spans="1:17" ht="15.75" thickTop="1" x14ac:dyDescent="0.25">
      <c r="A22" s="3"/>
      <c r="B22" s="598">
        <v>16</v>
      </c>
      <c r="C22" s="965" t="s">
        <v>82</v>
      </c>
      <c r="D22" s="965"/>
      <c r="E22" s="965"/>
      <c r="F22" s="965"/>
      <c r="G22" s="965"/>
      <c r="H22" s="965"/>
      <c r="I22" s="965"/>
      <c r="J22" s="965"/>
      <c r="K22" s="965"/>
      <c r="L22" s="940">
        <v>50019</v>
      </c>
      <c r="M22" s="940"/>
      <c r="N22" s="941"/>
      <c r="O22" s="3"/>
      <c r="P22" s="3"/>
      <c r="Q22" s="3"/>
    </row>
    <row r="23" spans="1:17" x14ac:dyDescent="0.25">
      <c r="A23" s="3"/>
      <c r="B23" s="604">
        <v>17</v>
      </c>
      <c r="C23" s="978" t="s">
        <v>83</v>
      </c>
      <c r="D23" s="978"/>
      <c r="E23" s="978"/>
      <c r="F23" s="978"/>
      <c r="G23" s="978"/>
      <c r="H23" s="978"/>
      <c r="I23" s="978"/>
      <c r="J23" s="978"/>
      <c r="K23" s="978"/>
      <c r="L23" s="981">
        <f>L13-L22</f>
        <v>33000</v>
      </c>
      <c r="M23" s="981"/>
      <c r="N23" s="982"/>
      <c r="O23" s="3"/>
      <c r="P23" s="3"/>
      <c r="Q23" s="3"/>
    </row>
    <row r="24" spans="1:17" x14ac:dyDescent="0.25">
      <c r="A24" s="3"/>
      <c r="B24" s="604">
        <v>18</v>
      </c>
      <c r="C24" s="978" t="s">
        <v>84</v>
      </c>
      <c r="D24" s="978"/>
      <c r="E24" s="978"/>
      <c r="F24" s="978"/>
      <c r="G24" s="978"/>
      <c r="H24" s="978"/>
      <c r="I24" s="978"/>
      <c r="J24" s="978"/>
      <c r="K24" s="978"/>
      <c r="L24" s="981"/>
      <c r="M24" s="981"/>
      <c r="N24" s="982"/>
      <c r="O24" s="3"/>
      <c r="P24" s="3"/>
      <c r="Q24" s="3"/>
    </row>
    <row r="25" spans="1:17" ht="15.75" thickBot="1" x14ac:dyDescent="0.3">
      <c r="A25" s="3"/>
      <c r="B25" s="600">
        <v>19</v>
      </c>
      <c r="C25" s="967" t="s">
        <v>85</v>
      </c>
      <c r="D25" s="967"/>
      <c r="E25" s="967"/>
      <c r="F25" s="967"/>
      <c r="G25" s="967"/>
      <c r="H25" s="967"/>
      <c r="I25" s="967"/>
      <c r="J25" s="967"/>
      <c r="K25" s="967"/>
      <c r="L25" s="936"/>
      <c r="M25" s="936"/>
      <c r="N25" s="937"/>
      <c r="O25" s="3"/>
      <c r="P25" s="3"/>
      <c r="Q25" s="3"/>
    </row>
    <row r="26" spans="1:17" ht="15.75" thickTop="1" x14ac:dyDescent="0.25">
      <c r="A26" s="3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41">
    <mergeCell ref="C25:K25"/>
    <mergeCell ref="C20:K20"/>
    <mergeCell ref="C21:K21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&amp;R8. melléklet a 9/2020. (V.8.) önkormányzati rendelethez, 
adatok 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B1:Q28"/>
  <sheetViews>
    <sheetView topLeftCell="B1" zoomScaleNormal="100" workbookViewId="0">
      <selection activeCell="K2" sqref="K2"/>
    </sheetView>
  </sheetViews>
  <sheetFormatPr defaultRowHeight="15" x14ac:dyDescent="0.25"/>
  <cols>
    <col min="1" max="1" width="2.5703125" customWidth="1"/>
    <col min="2" max="2" width="5" customWidth="1"/>
    <col min="11" max="11" width="9" customWidth="1"/>
    <col min="12" max="12" width="3.85546875" hidden="1" customWidth="1"/>
    <col min="13" max="13" width="0.140625" customWidth="1"/>
    <col min="14" max="14" width="28.5703125" customWidth="1"/>
    <col min="15" max="15" width="2.42578125" customWidth="1"/>
  </cols>
  <sheetData>
    <row r="1" spans="2:17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7" ht="15.75" x14ac:dyDescent="0.25">
      <c r="B2" s="35"/>
      <c r="C2" s="588" t="s">
        <v>609</v>
      </c>
      <c r="D2" s="588"/>
      <c r="E2" s="588"/>
      <c r="F2" s="588"/>
      <c r="G2" s="588"/>
      <c r="H2" s="589"/>
      <c r="I2" s="589"/>
      <c r="J2" s="589"/>
      <c r="K2" s="589"/>
      <c r="L2" s="589"/>
      <c r="M2" s="589"/>
      <c r="N2" s="589"/>
      <c r="O2" s="589"/>
      <c r="P2" s="3"/>
      <c r="Q2" s="3"/>
    </row>
    <row r="3" spans="2:17" ht="15.75" thickBot="1" x14ac:dyDescent="0.3">
      <c r="B3" s="3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3"/>
      <c r="Q3" s="3"/>
    </row>
    <row r="4" spans="2:17" ht="17.25" thickTop="1" thickBot="1" x14ac:dyDescent="0.3">
      <c r="B4" s="3"/>
      <c r="C4" s="953" t="s">
        <v>64</v>
      </c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954"/>
      <c r="O4" s="955"/>
      <c r="P4" s="3"/>
      <c r="Q4" s="3"/>
    </row>
    <row r="5" spans="2:17" ht="15.75" thickBot="1" x14ac:dyDescent="0.3">
      <c r="B5" s="3"/>
      <c r="C5" s="590"/>
      <c r="D5" s="956" t="s">
        <v>66</v>
      </c>
      <c r="E5" s="957"/>
      <c r="F5" s="957"/>
      <c r="G5" s="957"/>
      <c r="H5" s="957"/>
      <c r="I5" s="957"/>
      <c r="J5" s="957"/>
      <c r="K5" s="957"/>
      <c r="L5" s="957"/>
      <c r="M5" s="957"/>
      <c r="N5" s="958"/>
      <c r="O5" s="605"/>
      <c r="P5" s="3"/>
      <c r="Q5" s="3"/>
    </row>
    <row r="6" spans="2:17" ht="15.75" thickBot="1" x14ac:dyDescent="0.3">
      <c r="B6" s="3"/>
      <c r="C6" s="592">
        <v>1</v>
      </c>
      <c r="D6" s="959">
        <v>2</v>
      </c>
      <c r="E6" s="959"/>
      <c r="F6" s="959"/>
      <c r="G6" s="959"/>
      <c r="H6" s="959"/>
      <c r="I6" s="959"/>
      <c r="J6" s="959"/>
      <c r="K6" s="959"/>
      <c r="L6" s="959"/>
      <c r="M6" s="983">
        <v>3</v>
      </c>
      <c r="N6" s="972"/>
      <c r="O6" s="973"/>
      <c r="P6" s="3"/>
      <c r="Q6" s="3"/>
    </row>
    <row r="7" spans="2:17" x14ac:dyDescent="0.25">
      <c r="B7" s="3"/>
      <c r="C7" s="593">
        <v>1</v>
      </c>
      <c r="D7" s="960" t="s">
        <v>67</v>
      </c>
      <c r="E7" s="960"/>
      <c r="F7" s="960"/>
      <c r="G7" s="960"/>
      <c r="H7" s="960"/>
      <c r="I7" s="960"/>
      <c r="J7" s="960"/>
      <c r="K7" s="960"/>
      <c r="L7" s="960"/>
      <c r="M7" s="948">
        <v>839100</v>
      </c>
      <c r="N7" s="968"/>
      <c r="O7" s="969"/>
      <c r="P7" s="3"/>
      <c r="Q7" s="3"/>
    </row>
    <row r="8" spans="2:17" ht="15.75" thickBot="1" x14ac:dyDescent="0.3">
      <c r="B8" s="3"/>
      <c r="C8" s="594">
        <v>2</v>
      </c>
      <c r="D8" s="952" t="s">
        <v>68</v>
      </c>
      <c r="E8" s="952"/>
      <c r="F8" s="952"/>
      <c r="G8" s="952"/>
      <c r="H8" s="952"/>
      <c r="I8" s="952"/>
      <c r="J8" s="952"/>
      <c r="K8" s="952"/>
      <c r="L8" s="952"/>
      <c r="M8" s="944">
        <v>12826020</v>
      </c>
      <c r="N8" s="970"/>
      <c r="O8" s="971"/>
      <c r="P8" s="3"/>
      <c r="Q8" s="3"/>
    </row>
    <row r="9" spans="2:17" ht="15.75" thickBot="1" x14ac:dyDescent="0.3">
      <c r="B9" s="3"/>
      <c r="C9" s="595">
        <v>3</v>
      </c>
      <c r="D9" s="961" t="s">
        <v>69</v>
      </c>
      <c r="E9" s="961"/>
      <c r="F9" s="961"/>
      <c r="G9" s="961"/>
      <c r="H9" s="961"/>
      <c r="I9" s="961"/>
      <c r="J9" s="961"/>
      <c r="K9" s="961"/>
      <c r="L9" s="961"/>
      <c r="M9" s="946">
        <f>SUM(M7-M8)</f>
        <v>-11986920</v>
      </c>
      <c r="N9" s="972"/>
      <c r="O9" s="973"/>
      <c r="P9" s="3"/>
      <c r="Q9" s="3"/>
    </row>
    <row r="10" spans="2:17" x14ac:dyDescent="0.25">
      <c r="B10" s="3"/>
      <c r="C10" s="593">
        <v>4</v>
      </c>
      <c r="D10" s="960" t="s">
        <v>70</v>
      </c>
      <c r="E10" s="960"/>
      <c r="F10" s="960"/>
      <c r="G10" s="960"/>
      <c r="H10" s="960"/>
      <c r="I10" s="960"/>
      <c r="J10" s="960"/>
      <c r="K10" s="960"/>
      <c r="L10" s="960"/>
      <c r="M10" s="948">
        <v>12079920</v>
      </c>
      <c r="N10" s="968"/>
      <c r="O10" s="969"/>
      <c r="P10" s="3"/>
      <c r="Q10" s="3"/>
    </row>
    <row r="11" spans="2:17" ht="15.75" thickBot="1" x14ac:dyDescent="0.3">
      <c r="B11" s="3"/>
      <c r="C11" s="594">
        <v>5</v>
      </c>
      <c r="D11" s="952" t="s">
        <v>71</v>
      </c>
      <c r="E11" s="952"/>
      <c r="F11" s="952"/>
      <c r="G11" s="952"/>
      <c r="H11" s="952"/>
      <c r="I11" s="952"/>
      <c r="J11" s="952"/>
      <c r="K11" s="952"/>
      <c r="L11" s="952"/>
      <c r="M11" s="970"/>
      <c r="N11" s="970"/>
      <c r="O11" s="971"/>
      <c r="P11" s="3"/>
      <c r="Q11" s="3"/>
    </row>
    <row r="12" spans="2:17" ht="15.75" thickBot="1" x14ac:dyDescent="0.3">
      <c r="B12" s="3"/>
      <c r="C12" s="596">
        <v>6</v>
      </c>
      <c r="D12" s="962" t="s">
        <v>72</v>
      </c>
      <c r="E12" s="962"/>
      <c r="F12" s="962"/>
      <c r="G12" s="962"/>
      <c r="H12" s="962"/>
      <c r="I12" s="962"/>
      <c r="J12" s="962"/>
      <c r="K12" s="962"/>
      <c r="L12" s="962"/>
      <c r="M12" s="950">
        <f>SUM(M10-M11)</f>
        <v>12079920</v>
      </c>
      <c r="N12" s="974"/>
      <c r="O12" s="975"/>
      <c r="P12" s="3"/>
      <c r="Q12" s="3"/>
    </row>
    <row r="13" spans="2:17" ht="16.5" thickTop="1" thickBot="1" x14ac:dyDescent="0.3">
      <c r="B13" s="3"/>
      <c r="C13" s="597">
        <v>7</v>
      </c>
      <c r="D13" s="963" t="s">
        <v>73</v>
      </c>
      <c r="E13" s="963"/>
      <c r="F13" s="963"/>
      <c r="G13" s="963"/>
      <c r="H13" s="963"/>
      <c r="I13" s="963"/>
      <c r="J13" s="963"/>
      <c r="K13" s="963"/>
      <c r="L13" s="963"/>
      <c r="M13" s="938">
        <f>SUM(M9+M12)</f>
        <v>93000</v>
      </c>
      <c r="N13" s="976"/>
      <c r="O13" s="977"/>
      <c r="P13" s="3"/>
      <c r="Q13" s="3"/>
    </row>
    <row r="14" spans="2:17" ht="15.75" thickTop="1" x14ac:dyDescent="0.25">
      <c r="B14" s="3"/>
      <c r="C14" s="593">
        <v>8</v>
      </c>
      <c r="D14" s="960" t="s">
        <v>74</v>
      </c>
      <c r="E14" s="960"/>
      <c r="F14" s="960"/>
      <c r="G14" s="960"/>
      <c r="H14" s="960"/>
      <c r="I14" s="960"/>
      <c r="J14" s="960"/>
      <c r="K14" s="960"/>
      <c r="L14" s="960"/>
      <c r="M14" s="968">
        <v>0</v>
      </c>
      <c r="N14" s="968"/>
      <c r="O14" s="969"/>
      <c r="P14" s="3"/>
      <c r="Q14" s="3"/>
    </row>
    <row r="15" spans="2:17" ht="15.75" thickBot="1" x14ac:dyDescent="0.3">
      <c r="B15" s="3"/>
      <c r="C15" s="594">
        <v>9</v>
      </c>
      <c r="D15" s="952" t="s">
        <v>75</v>
      </c>
      <c r="E15" s="952"/>
      <c r="F15" s="952"/>
      <c r="G15" s="952"/>
      <c r="H15" s="952"/>
      <c r="I15" s="952"/>
      <c r="J15" s="952"/>
      <c r="K15" s="952"/>
      <c r="L15" s="952"/>
      <c r="M15" s="970">
        <v>0</v>
      </c>
      <c r="N15" s="970"/>
      <c r="O15" s="971"/>
      <c r="P15" s="3"/>
      <c r="Q15" s="3"/>
    </row>
    <row r="16" spans="2:17" ht="15.75" thickBot="1" x14ac:dyDescent="0.3">
      <c r="B16" s="3"/>
      <c r="C16" s="595">
        <v>10</v>
      </c>
      <c r="D16" s="961" t="s">
        <v>76</v>
      </c>
      <c r="E16" s="961"/>
      <c r="F16" s="961"/>
      <c r="G16" s="961"/>
      <c r="H16" s="961"/>
      <c r="I16" s="961"/>
      <c r="J16" s="961"/>
      <c r="K16" s="961"/>
      <c r="L16" s="961"/>
      <c r="M16" s="972">
        <f>SUM(M14:M15)</f>
        <v>0</v>
      </c>
      <c r="N16" s="972"/>
      <c r="O16" s="973"/>
      <c r="P16" s="3"/>
      <c r="Q16" s="3"/>
    </row>
    <row r="17" spans="2:17" x14ac:dyDescent="0.25">
      <c r="B17" s="3"/>
      <c r="C17" s="593">
        <v>11</v>
      </c>
      <c r="D17" s="960" t="s">
        <v>77</v>
      </c>
      <c r="E17" s="960"/>
      <c r="F17" s="960"/>
      <c r="G17" s="960"/>
      <c r="H17" s="960"/>
      <c r="I17" s="960"/>
      <c r="J17" s="960"/>
      <c r="K17" s="960"/>
      <c r="L17" s="960"/>
      <c r="M17" s="968">
        <v>0</v>
      </c>
      <c r="N17" s="968"/>
      <c r="O17" s="969"/>
      <c r="P17" s="3"/>
      <c r="Q17" s="3"/>
    </row>
    <row r="18" spans="2:17" ht="15.75" thickBot="1" x14ac:dyDescent="0.3">
      <c r="B18" s="3"/>
      <c r="C18" s="594">
        <v>12</v>
      </c>
      <c r="D18" s="952" t="s">
        <v>78</v>
      </c>
      <c r="E18" s="952"/>
      <c r="F18" s="952"/>
      <c r="G18" s="952"/>
      <c r="H18" s="952"/>
      <c r="I18" s="952"/>
      <c r="J18" s="952"/>
      <c r="K18" s="952"/>
      <c r="L18" s="952"/>
      <c r="M18" s="970">
        <v>0</v>
      </c>
      <c r="N18" s="970"/>
      <c r="O18" s="971"/>
      <c r="P18" s="3"/>
      <c r="Q18" s="3"/>
    </row>
    <row r="19" spans="2:17" ht="15.75" thickBot="1" x14ac:dyDescent="0.3">
      <c r="B19" s="3"/>
      <c r="C19" s="596">
        <v>13</v>
      </c>
      <c r="D19" s="962" t="s">
        <v>79</v>
      </c>
      <c r="E19" s="962"/>
      <c r="F19" s="962"/>
      <c r="G19" s="962"/>
      <c r="H19" s="962"/>
      <c r="I19" s="962"/>
      <c r="J19" s="962"/>
      <c r="K19" s="962"/>
      <c r="L19" s="962"/>
      <c r="M19" s="974">
        <f>SUM(M17:M18)</f>
        <v>0</v>
      </c>
      <c r="N19" s="974"/>
      <c r="O19" s="975"/>
      <c r="P19" s="3"/>
      <c r="Q19" s="3"/>
    </row>
    <row r="20" spans="2:17" ht="16.5" thickTop="1" thickBot="1" x14ac:dyDescent="0.3">
      <c r="B20" s="3"/>
      <c r="C20" s="597">
        <v>14</v>
      </c>
      <c r="D20" s="963" t="s">
        <v>80</v>
      </c>
      <c r="E20" s="963"/>
      <c r="F20" s="963"/>
      <c r="G20" s="963"/>
      <c r="H20" s="963"/>
      <c r="I20" s="963"/>
      <c r="J20" s="963"/>
      <c r="K20" s="963"/>
      <c r="L20" s="963"/>
      <c r="M20" s="976">
        <f>SUM(M16+M19)</f>
        <v>0</v>
      </c>
      <c r="N20" s="976"/>
      <c r="O20" s="977"/>
      <c r="P20" s="3"/>
      <c r="Q20" s="3"/>
    </row>
    <row r="21" spans="2:17" ht="16.5" thickTop="1" thickBot="1" x14ac:dyDescent="0.3">
      <c r="B21" s="3"/>
      <c r="C21" s="597">
        <v>15</v>
      </c>
      <c r="D21" s="963" t="s">
        <v>81</v>
      </c>
      <c r="E21" s="963"/>
      <c r="F21" s="963"/>
      <c r="G21" s="963"/>
      <c r="H21" s="963"/>
      <c r="I21" s="963"/>
      <c r="J21" s="963"/>
      <c r="K21" s="963"/>
      <c r="L21" s="963"/>
      <c r="M21" s="938">
        <f>SUM(M13+M20)</f>
        <v>93000</v>
      </c>
      <c r="N21" s="976"/>
      <c r="O21" s="977"/>
      <c r="P21" s="3"/>
      <c r="Q21" s="3"/>
    </row>
    <row r="22" spans="2:17" ht="15.75" thickTop="1" x14ac:dyDescent="0.25">
      <c r="B22" s="3"/>
      <c r="C22" s="598">
        <v>16</v>
      </c>
      <c r="D22" s="965" t="s">
        <v>82</v>
      </c>
      <c r="E22" s="965"/>
      <c r="F22" s="965"/>
      <c r="G22" s="965"/>
      <c r="H22" s="965"/>
      <c r="I22" s="965"/>
      <c r="J22" s="965"/>
      <c r="K22" s="965"/>
      <c r="L22" s="965"/>
      <c r="M22" s="940">
        <v>21728</v>
      </c>
      <c r="N22" s="940"/>
      <c r="O22" s="941"/>
      <c r="P22" s="3"/>
      <c r="Q22" s="3"/>
    </row>
    <row r="23" spans="2:17" x14ac:dyDescent="0.25">
      <c r="B23" s="3"/>
      <c r="C23" s="599">
        <v>17</v>
      </c>
      <c r="D23" s="966" t="s">
        <v>83</v>
      </c>
      <c r="E23" s="966"/>
      <c r="F23" s="966"/>
      <c r="G23" s="966"/>
      <c r="H23" s="966"/>
      <c r="I23" s="966"/>
      <c r="J23" s="966"/>
      <c r="K23" s="966"/>
      <c r="L23" s="966"/>
      <c r="M23" s="942">
        <f>M13-M22</f>
        <v>71272</v>
      </c>
      <c r="N23" s="984"/>
      <c r="O23" s="985"/>
      <c r="P23" s="3"/>
      <c r="Q23" s="3"/>
    </row>
    <row r="24" spans="2:17" x14ac:dyDescent="0.25">
      <c r="B24" s="3"/>
      <c r="C24" s="599">
        <v>18</v>
      </c>
      <c r="D24" s="966" t="s">
        <v>84</v>
      </c>
      <c r="E24" s="966"/>
      <c r="F24" s="966"/>
      <c r="G24" s="966"/>
      <c r="H24" s="966"/>
      <c r="I24" s="966"/>
      <c r="J24" s="966"/>
      <c r="K24" s="966"/>
      <c r="L24" s="966"/>
      <c r="M24" s="984"/>
      <c r="N24" s="984"/>
      <c r="O24" s="985"/>
      <c r="P24" s="3"/>
      <c r="Q24" s="3"/>
    </row>
    <row r="25" spans="2:17" ht="15.75" thickBot="1" x14ac:dyDescent="0.3">
      <c r="B25" s="3"/>
      <c r="C25" s="600">
        <v>19</v>
      </c>
      <c r="D25" s="967" t="s">
        <v>85</v>
      </c>
      <c r="E25" s="967"/>
      <c r="F25" s="967"/>
      <c r="G25" s="967"/>
      <c r="H25" s="967"/>
      <c r="I25" s="967"/>
      <c r="J25" s="967"/>
      <c r="K25" s="967"/>
      <c r="L25" s="967"/>
      <c r="M25" s="986"/>
      <c r="N25" s="986"/>
      <c r="O25" s="987"/>
      <c r="P25" s="3"/>
      <c r="Q25" s="3"/>
    </row>
    <row r="26" spans="2:17" ht="15.75" thickTop="1" x14ac:dyDescent="0.25">
      <c r="B26" s="3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"/>
      <c r="Q26" s="3"/>
    </row>
    <row r="27" spans="2:17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mergeCells count="42">
    <mergeCell ref="D23:L23"/>
    <mergeCell ref="M23:O23"/>
    <mergeCell ref="D24:L24"/>
    <mergeCell ref="M24:O24"/>
    <mergeCell ref="D25:L25"/>
    <mergeCell ref="M25:O25"/>
    <mergeCell ref="D20:L20"/>
    <mergeCell ref="M20:O20"/>
    <mergeCell ref="D21:L21"/>
    <mergeCell ref="M21:O21"/>
    <mergeCell ref="D22:L22"/>
    <mergeCell ref="M22:O22"/>
    <mergeCell ref="D17:L17"/>
    <mergeCell ref="M17:O17"/>
    <mergeCell ref="D18:L18"/>
    <mergeCell ref="M18:O18"/>
    <mergeCell ref="D19:L19"/>
    <mergeCell ref="M19:O19"/>
    <mergeCell ref="D14:L14"/>
    <mergeCell ref="M14:O14"/>
    <mergeCell ref="D15:L15"/>
    <mergeCell ref="M15:O15"/>
    <mergeCell ref="D16:L16"/>
    <mergeCell ref="M16:O16"/>
    <mergeCell ref="D11:L11"/>
    <mergeCell ref="M11:O11"/>
    <mergeCell ref="D12:L12"/>
    <mergeCell ref="M12:O12"/>
    <mergeCell ref="D13:L13"/>
    <mergeCell ref="M13:O13"/>
    <mergeCell ref="D8:L8"/>
    <mergeCell ref="M8:O8"/>
    <mergeCell ref="D9:L9"/>
    <mergeCell ref="M9:O9"/>
    <mergeCell ref="D10:L10"/>
    <mergeCell ref="M10:O10"/>
    <mergeCell ref="C4:O4"/>
    <mergeCell ref="D5:N5"/>
    <mergeCell ref="D6:L6"/>
    <mergeCell ref="M6:O6"/>
    <mergeCell ref="D7:L7"/>
    <mergeCell ref="M7:O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9. melléklet a 9/2020. (V.8.) önkormányzati rendelethez, 
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13</vt:i4>
      </vt:variant>
    </vt:vector>
  </HeadingPairs>
  <TitlesOfParts>
    <vt:vector size="36" baseType="lpstr">
      <vt:lpstr>1.m .Önkormányzat összesített</vt:lpstr>
      <vt:lpstr>2.m Önkormányzati feladatok</vt:lpstr>
      <vt:lpstr>3. Polg Hiv</vt:lpstr>
      <vt:lpstr>4.m.Műv. és Könyv.</vt:lpstr>
      <vt:lpstr>5.m.Önkorm Óvoda</vt:lpstr>
      <vt:lpstr>6.m.Maradványkimutatás Önk.</vt:lpstr>
      <vt:lpstr>7.m.Maradványkimutatás Hivatal</vt:lpstr>
      <vt:lpstr>8.m.Maradványkimutatás Óvoda</vt:lpstr>
      <vt:lpstr>9.m.Maradványkimutatás Műv.ház</vt:lpstr>
      <vt:lpstr>10.m. Támogatások</vt:lpstr>
      <vt:lpstr>11.m. közvetett támogatás</vt:lpstr>
      <vt:lpstr>12.m.finanszírozás</vt:lpstr>
      <vt:lpstr>13.m. Mérleg</vt:lpstr>
      <vt:lpstr>14.m. Pénzforgalom</vt:lpstr>
      <vt:lpstr>15.m. Mutatószámok, feladatm.</vt:lpstr>
      <vt:lpstr>16.m. hosszú távú kötelez.</vt:lpstr>
      <vt:lpstr>17.m. Vagyonkimutatás</vt:lpstr>
      <vt:lpstr>18. m. Felhalmozás</vt:lpstr>
      <vt:lpstr>19.m.Egyszerűsített mérleg</vt:lpstr>
      <vt:lpstr>20.m. Egysz.pénzforgalmi jelent</vt:lpstr>
      <vt:lpstr>21.m.Egysz.eredménykimutatás</vt:lpstr>
      <vt:lpstr>22.m. Egysz.maradvány kim.</vt:lpstr>
      <vt:lpstr>23.m. Részesedések</vt:lpstr>
      <vt:lpstr>'13.m. Mérleg'!_GoBack</vt:lpstr>
      <vt:lpstr>'2.m Önkormányzati feladatok'!Nyomtatási_cím</vt:lpstr>
      <vt:lpstr>'3. Polg Hiv'!Nyomtatási_cím</vt:lpstr>
      <vt:lpstr>'4.m.Műv. és Könyv.'!Nyomtatási_cím</vt:lpstr>
      <vt:lpstr>'5.m.Önkorm Óvoda'!Nyomtatási_cím</vt:lpstr>
      <vt:lpstr>'1.m .Önkormányzat összesített'!Nyomtatási_terület</vt:lpstr>
      <vt:lpstr>'16.m. hosszú távú kötelez.'!Nyomtatási_terület</vt:lpstr>
      <vt:lpstr>'17.m. Vagyonkimutatás'!Nyomtatási_terület</vt:lpstr>
      <vt:lpstr>'2.m Önkormányzati feladatok'!Nyomtatási_terület</vt:lpstr>
      <vt:lpstr>'23.m. Részesedések'!Nyomtatási_terület</vt:lpstr>
      <vt:lpstr>'3. Polg Hiv'!Nyomtatási_terület</vt:lpstr>
      <vt:lpstr>'4.m.Műv. és Könyv.'!Nyomtatási_terület</vt:lpstr>
      <vt:lpstr>'5.m.Önkorm Óvoda'!Nyomtatási_terület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Titkárság</cp:lastModifiedBy>
  <cp:lastPrinted>2020-04-29T12:47:48Z</cp:lastPrinted>
  <dcterms:created xsi:type="dcterms:W3CDTF">2015-04-17T09:44:37Z</dcterms:created>
  <dcterms:modified xsi:type="dcterms:W3CDTF">2020-05-21T07:26:21Z</dcterms:modified>
</cp:coreProperties>
</file>