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'!$A$1:$C$166</definedName>
  </definedNames>
  <calcPr calcId="145621"/>
</workbook>
</file>

<file path=xl/calcChain.xml><?xml version="1.0" encoding="utf-8"?>
<calcChain xmlns="http://schemas.openxmlformats.org/spreadsheetml/2006/main">
  <c r="H161" i="1" l="1"/>
  <c r="H160" i="1"/>
  <c r="H159" i="1"/>
  <c r="C159" i="1"/>
  <c r="I159" i="1" s="1"/>
  <c r="H158" i="1"/>
  <c r="C158" i="1"/>
  <c r="I158" i="1" s="1"/>
  <c r="H157" i="1"/>
  <c r="C157" i="1"/>
  <c r="I157" i="1" s="1"/>
  <c r="H156" i="1"/>
  <c r="C156" i="1"/>
  <c r="I156" i="1" s="1"/>
  <c r="H155" i="1"/>
  <c r="C155" i="1"/>
  <c r="I155" i="1" s="1"/>
  <c r="H154" i="1"/>
  <c r="C154" i="1"/>
  <c r="I154" i="1" s="1"/>
  <c r="H153" i="1"/>
  <c r="C153" i="1"/>
  <c r="I153" i="1" s="1"/>
  <c r="H152" i="1"/>
  <c r="F152" i="1"/>
  <c r="E152" i="1"/>
  <c r="D152" i="1"/>
  <c r="C152" i="1" s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F147" i="1"/>
  <c r="E147" i="1"/>
  <c r="D147" i="1"/>
  <c r="C147" i="1" s="1"/>
  <c r="I147" i="1" s="1"/>
  <c r="H146" i="1"/>
  <c r="C146" i="1"/>
  <c r="I146" i="1" s="1"/>
  <c r="H145" i="1"/>
  <c r="C145" i="1"/>
  <c r="I145" i="1" s="1"/>
  <c r="H144" i="1"/>
  <c r="C144" i="1"/>
  <c r="I144" i="1" s="1"/>
  <c r="H143" i="1"/>
  <c r="C143" i="1"/>
  <c r="I143" i="1" s="1"/>
  <c r="H142" i="1"/>
  <c r="C142" i="1"/>
  <c r="I142" i="1" s="1"/>
  <c r="H141" i="1"/>
  <c r="C141" i="1"/>
  <c r="I141" i="1" s="1"/>
  <c r="H140" i="1"/>
  <c r="F140" i="1"/>
  <c r="E140" i="1"/>
  <c r="D140" i="1"/>
  <c r="C140" i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F136" i="1"/>
  <c r="F160" i="1" s="1"/>
  <c r="E136" i="1"/>
  <c r="E160" i="1" s="1"/>
  <c r="D136" i="1"/>
  <c r="D160" i="1" s="1"/>
  <c r="H135" i="1"/>
  <c r="H134" i="1"/>
  <c r="C134" i="1"/>
  <c r="I134" i="1" s="1"/>
  <c r="H133" i="1"/>
  <c r="C133" i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C129" i="1"/>
  <c r="I129" i="1" s="1"/>
  <c r="H128" i="1"/>
  <c r="C128" i="1"/>
  <c r="I128" i="1" s="1"/>
  <c r="H127" i="1"/>
  <c r="C127" i="1"/>
  <c r="I127" i="1" s="1"/>
  <c r="H126" i="1"/>
  <c r="F126" i="1"/>
  <c r="E126" i="1"/>
  <c r="D126" i="1"/>
  <c r="C126" i="1"/>
  <c r="I126" i="1" s="1"/>
  <c r="H125" i="1"/>
  <c r="D125" i="1"/>
  <c r="C125" i="1"/>
  <c r="I125" i="1" s="1"/>
  <c r="H124" i="1"/>
  <c r="F124" i="1"/>
  <c r="C124" i="1"/>
  <c r="I124" i="1" s="1"/>
  <c r="H123" i="1"/>
  <c r="C123" i="1"/>
  <c r="I123" i="1" s="1"/>
  <c r="H122" i="1"/>
  <c r="F122" i="1"/>
  <c r="C122" i="1" s="1"/>
  <c r="I122" i="1" s="1"/>
  <c r="H121" i="1"/>
  <c r="F121" i="1"/>
  <c r="E121" i="1"/>
  <c r="D121" i="1"/>
  <c r="C121" i="1" s="1"/>
  <c r="I121" i="1" s="1"/>
  <c r="H120" i="1"/>
  <c r="D120" i="1"/>
  <c r="C120" i="1" s="1"/>
  <c r="I120" i="1" s="1"/>
  <c r="H119" i="1"/>
  <c r="C119" i="1"/>
  <c r="I119" i="1" s="1"/>
  <c r="H118" i="1"/>
  <c r="F118" i="1"/>
  <c r="E118" i="1"/>
  <c r="D118" i="1"/>
  <c r="C118" i="1"/>
  <c r="I118" i="1" s="1"/>
  <c r="H117" i="1"/>
  <c r="C117" i="1"/>
  <c r="I117" i="1" s="1"/>
  <c r="H116" i="1"/>
  <c r="C116" i="1"/>
  <c r="I116" i="1" s="1"/>
  <c r="H115" i="1"/>
  <c r="C115" i="1"/>
  <c r="I115" i="1" s="1"/>
  <c r="H114" i="1"/>
  <c r="C114" i="1"/>
  <c r="I114" i="1" s="1"/>
  <c r="H113" i="1"/>
  <c r="C113" i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F105" i="1"/>
  <c r="E105" i="1"/>
  <c r="D105" i="1"/>
  <c r="C105" i="1"/>
  <c r="I105" i="1" s="1"/>
  <c r="H104" i="1"/>
  <c r="C104" i="1"/>
  <c r="I104" i="1" s="1"/>
  <c r="H103" i="1"/>
  <c r="F103" i="1"/>
  <c r="D103" i="1"/>
  <c r="C103" i="1"/>
  <c r="I103" i="1" s="1"/>
  <c r="H102" i="1"/>
  <c r="F102" i="1"/>
  <c r="C102" i="1"/>
  <c r="I102" i="1" s="1"/>
  <c r="H101" i="1"/>
  <c r="F101" i="1"/>
  <c r="C101" i="1"/>
  <c r="I101" i="1" s="1"/>
  <c r="H100" i="1"/>
  <c r="F100" i="1"/>
  <c r="F135" i="1" s="1"/>
  <c r="F161" i="1" s="1"/>
  <c r="E100" i="1"/>
  <c r="E135" i="1" s="1"/>
  <c r="E161" i="1" s="1"/>
  <c r="D100" i="1"/>
  <c r="D135" i="1" s="1"/>
  <c r="C100" i="1"/>
  <c r="I100" i="1" s="1"/>
  <c r="H99" i="1"/>
  <c r="H98" i="1"/>
  <c r="C98" i="1"/>
  <c r="H97" i="1"/>
  <c r="H96" i="1"/>
  <c r="H95" i="1"/>
  <c r="H94" i="1"/>
  <c r="H93" i="1"/>
  <c r="H92" i="1"/>
  <c r="C92" i="1"/>
  <c r="I92" i="1" s="1"/>
  <c r="H91" i="1"/>
  <c r="C91" i="1"/>
  <c r="I91" i="1" s="1"/>
  <c r="H90" i="1"/>
  <c r="C90" i="1"/>
  <c r="I90" i="1" s="1"/>
  <c r="H89" i="1"/>
  <c r="C89" i="1"/>
  <c r="I89" i="1" s="1"/>
  <c r="H88" i="1"/>
  <c r="C88" i="1"/>
  <c r="I88" i="1" s="1"/>
  <c r="H87" i="1"/>
  <c r="C87" i="1"/>
  <c r="I87" i="1" s="1"/>
  <c r="H86" i="1"/>
  <c r="F86" i="1"/>
  <c r="E86" i="1"/>
  <c r="D86" i="1"/>
  <c r="C86" i="1"/>
  <c r="I86" i="1" s="1"/>
  <c r="H85" i="1"/>
  <c r="C85" i="1"/>
  <c r="I85" i="1" s="1"/>
  <c r="H84" i="1"/>
  <c r="C84" i="1"/>
  <c r="I84" i="1" s="1"/>
  <c r="H83" i="1"/>
  <c r="C83" i="1"/>
  <c r="I83" i="1" s="1"/>
  <c r="H82" i="1"/>
  <c r="F82" i="1"/>
  <c r="E82" i="1"/>
  <c r="D82" i="1"/>
  <c r="C82" i="1" s="1"/>
  <c r="I82" i="1" s="1"/>
  <c r="H81" i="1"/>
  <c r="C81" i="1"/>
  <c r="I81" i="1" s="1"/>
  <c r="H80" i="1"/>
  <c r="F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C75" i="1"/>
  <c r="I75" i="1" s="1"/>
  <c r="H74" i="1"/>
  <c r="F74" i="1"/>
  <c r="E74" i="1"/>
  <c r="D74" i="1"/>
  <c r="C74" i="1"/>
  <c r="I74" i="1" s="1"/>
  <c r="H73" i="1"/>
  <c r="C73" i="1"/>
  <c r="I73" i="1" s="1"/>
  <c r="H72" i="1"/>
  <c r="C72" i="1"/>
  <c r="I72" i="1" s="1"/>
  <c r="H71" i="1"/>
  <c r="D71" i="1"/>
  <c r="C71" i="1"/>
  <c r="I71" i="1" s="1"/>
  <c r="H70" i="1"/>
  <c r="F70" i="1"/>
  <c r="F93" i="1" s="1"/>
  <c r="E70" i="1"/>
  <c r="E93" i="1" s="1"/>
  <c r="D70" i="1"/>
  <c r="D93" i="1" s="1"/>
  <c r="C70" i="1"/>
  <c r="I70" i="1" s="1"/>
  <c r="H69" i="1"/>
  <c r="H68" i="1"/>
  <c r="C68" i="1"/>
  <c r="I68" i="1" s="1"/>
  <c r="H67" i="1"/>
  <c r="C67" i="1"/>
  <c r="I67" i="1" s="1"/>
  <c r="H66" i="1"/>
  <c r="C66" i="1"/>
  <c r="I66" i="1" s="1"/>
  <c r="H65" i="1"/>
  <c r="C65" i="1"/>
  <c r="I65" i="1" s="1"/>
  <c r="H64" i="1"/>
  <c r="F64" i="1"/>
  <c r="E64" i="1"/>
  <c r="D64" i="1"/>
  <c r="C64" i="1"/>
  <c r="I64" i="1" s="1"/>
  <c r="H63" i="1"/>
  <c r="C63" i="1"/>
  <c r="I63" i="1" s="1"/>
  <c r="H62" i="1"/>
  <c r="C62" i="1"/>
  <c r="I62" i="1" s="1"/>
  <c r="H61" i="1"/>
  <c r="C61" i="1"/>
  <c r="I61" i="1" s="1"/>
  <c r="H60" i="1"/>
  <c r="C60" i="1"/>
  <c r="I60" i="1" s="1"/>
  <c r="H59" i="1"/>
  <c r="F59" i="1"/>
  <c r="E59" i="1"/>
  <c r="D59" i="1"/>
  <c r="C59" i="1"/>
  <c r="I59" i="1" s="1"/>
  <c r="H58" i="1"/>
  <c r="C58" i="1"/>
  <c r="I58" i="1" s="1"/>
  <c r="H57" i="1"/>
  <c r="C57" i="1"/>
  <c r="I57" i="1" s="1"/>
  <c r="H56" i="1"/>
  <c r="C56" i="1"/>
  <c r="I56" i="1" s="1"/>
  <c r="H55" i="1"/>
  <c r="C55" i="1"/>
  <c r="I55" i="1" s="1"/>
  <c r="H54" i="1"/>
  <c r="C54" i="1"/>
  <c r="I54" i="1" s="1"/>
  <c r="H53" i="1"/>
  <c r="F53" i="1"/>
  <c r="E53" i="1"/>
  <c r="D53" i="1"/>
  <c r="C53" i="1" s="1"/>
  <c r="I53" i="1" s="1"/>
  <c r="H52" i="1"/>
  <c r="D52" i="1"/>
  <c r="C52" i="1" s="1"/>
  <c r="I52" i="1" s="1"/>
  <c r="H51" i="1"/>
  <c r="C51" i="1"/>
  <c r="I51" i="1" s="1"/>
  <c r="H50" i="1"/>
  <c r="C50" i="1"/>
  <c r="I50" i="1" s="1"/>
  <c r="H49" i="1"/>
  <c r="C49" i="1"/>
  <c r="I49" i="1" s="1"/>
  <c r="H48" i="1"/>
  <c r="F48" i="1"/>
  <c r="C48" i="1"/>
  <c r="I48" i="1" s="1"/>
  <c r="H47" i="1"/>
  <c r="F47" i="1"/>
  <c r="C47" i="1"/>
  <c r="I47" i="1" s="1"/>
  <c r="H46" i="1"/>
  <c r="F46" i="1"/>
  <c r="C46" i="1" s="1"/>
  <c r="I46" i="1" s="1"/>
  <c r="H45" i="1"/>
  <c r="C45" i="1"/>
  <c r="I45" i="1" s="1"/>
  <c r="H44" i="1"/>
  <c r="F44" i="1"/>
  <c r="C44" i="1"/>
  <c r="I44" i="1" s="1"/>
  <c r="H43" i="1"/>
  <c r="F43" i="1"/>
  <c r="C43" i="1"/>
  <c r="I43" i="1" s="1"/>
  <c r="H42" i="1"/>
  <c r="C42" i="1"/>
  <c r="I42" i="1" s="1"/>
  <c r="H41" i="1"/>
  <c r="F41" i="1"/>
  <c r="E41" i="1"/>
  <c r="D41" i="1"/>
  <c r="C41" i="1" s="1"/>
  <c r="I41" i="1" s="1"/>
  <c r="H40" i="1"/>
  <c r="C40" i="1"/>
  <c r="I40" i="1" s="1"/>
  <c r="H39" i="1"/>
  <c r="C39" i="1"/>
  <c r="I39" i="1" s="1"/>
  <c r="H38" i="1"/>
  <c r="C38" i="1"/>
  <c r="I38" i="1" s="1"/>
  <c r="H37" i="1"/>
  <c r="C37" i="1"/>
  <c r="I37" i="1" s="1"/>
  <c r="H36" i="1"/>
  <c r="C36" i="1"/>
  <c r="I36" i="1" s="1"/>
  <c r="H35" i="1"/>
  <c r="F35" i="1"/>
  <c r="E35" i="1"/>
  <c r="D35" i="1"/>
  <c r="C35" i="1"/>
  <c r="I35" i="1" s="1"/>
  <c r="H34" i="1"/>
  <c r="F34" i="1"/>
  <c r="E34" i="1"/>
  <c r="D34" i="1"/>
  <c r="C34" i="1"/>
  <c r="I34" i="1" s="1"/>
  <c r="H33" i="1"/>
  <c r="D33" i="1"/>
  <c r="C33" i="1"/>
  <c r="I33" i="1" s="1"/>
  <c r="H32" i="1"/>
  <c r="F32" i="1"/>
  <c r="C32" i="1"/>
  <c r="I32" i="1" s="1"/>
  <c r="H31" i="1"/>
  <c r="C31" i="1"/>
  <c r="I31" i="1" s="1"/>
  <c r="H30" i="1"/>
  <c r="C30" i="1"/>
  <c r="I30" i="1" s="1"/>
  <c r="H29" i="1"/>
  <c r="C29" i="1"/>
  <c r="I29" i="1" s="1"/>
  <c r="H28" i="1"/>
  <c r="C28" i="1"/>
  <c r="I28" i="1" s="1"/>
  <c r="H27" i="1"/>
  <c r="F27" i="1"/>
  <c r="E27" i="1"/>
  <c r="D27" i="1"/>
  <c r="C27" i="1"/>
  <c r="I27" i="1" s="1"/>
  <c r="H26" i="1"/>
  <c r="D26" i="1"/>
  <c r="C26" i="1"/>
  <c r="I26" i="1" s="1"/>
  <c r="H25" i="1"/>
  <c r="F25" i="1"/>
  <c r="C25" i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F20" i="1"/>
  <c r="E20" i="1"/>
  <c r="D20" i="1"/>
  <c r="C20" i="1"/>
  <c r="I20" i="1" s="1"/>
  <c r="H19" i="1"/>
  <c r="C19" i="1"/>
  <c r="I19" i="1" s="1"/>
  <c r="H18" i="1"/>
  <c r="D18" i="1"/>
  <c r="C18" i="1" s="1"/>
  <c r="I18" i="1" s="1"/>
  <c r="H17" i="1"/>
  <c r="C17" i="1"/>
  <c r="I17" i="1" s="1"/>
  <c r="H16" i="1"/>
  <c r="C16" i="1"/>
  <c r="I16" i="1" s="1"/>
  <c r="H15" i="1"/>
  <c r="C15" i="1"/>
  <c r="I15" i="1" s="1"/>
  <c r="H14" i="1"/>
  <c r="F14" i="1"/>
  <c r="E14" i="1"/>
  <c r="D14" i="1"/>
  <c r="C14" i="1"/>
  <c r="I14" i="1" s="1"/>
  <c r="H13" i="1"/>
  <c r="C13" i="1"/>
  <c r="I13" i="1" s="1"/>
  <c r="H12" i="1"/>
  <c r="C12" i="1"/>
  <c r="I12" i="1" s="1"/>
  <c r="H11" i="1"/>
  <c r="F11" i="1"/>
  <c r="F69" i="1" s="1"/>
  <c r="F94" i="1" s="1"/>
  <c r="E11" i="1"/>
  <c r="E69" i="1" s="1"/>
  <c r="E94" i="1" s="1"/>
  <c r="D11" i="1"/>
  <c r="D69" i="1" s="1"/>
  <c r="C11" i="1"/>
  <c r="I11" i="1" s="1"/>
  <c r="A4" i="1"/>
  <c r="A3" i="1"/>
  <c r="A1" i="1"/>
  <c r="D94" i="1" l="1"/>
  <c r="C94" i="1" s="1"/>
  <c r="I94" i="1" s="1"/>
  <c r="C69" i="1"/>
  <c r="C93" i="1"/>
  <c r="D161" i="1"/>
  <c r="C161" i="1" s="1"/>
  <c r="I161" i="1" s="1"/>
  <c r="C135" i="1"/>
  <c r="I135" i="1" s="1"/>
  <c r="C160" i="1"/>
  <c r="I160" i="1" s="1"/>
  <c r="C136" i="1"/>
  <c r="I136" i="1" s="1"/>
  <c r="I69" i="1" l="1"/>
  <c r="C165" i="1"/>
  <c r="C166" i="1"/>
  <c r="I93" i="1"/>
</calcChain>
</file>

<file path=xl/sharedStrings.xml><?xml version="1.0" encoding="utf-8"?>
<sst xmlns="http://schemas.openxmlformats.org/spreadsheetml/2006/main" count="322" uniqueCount="276">
  <si>
    <t>ÖSSZEVONT MÉRLEGE</t>
  </si>
  <si>
    <t>B E V É T E L E K</t>
  </si>
  <si>
    <t>1. sz. táblázat</t>
  </si>
  <si>
    <t>Forintban</t>
  </si>
  <si>
    <t>Sor-
szám</t>
  </si>
  <si>
    <t>Bevételi jogcím</t>
  </si>
  <si>
    <t>2021.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</si>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</sst>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6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1" fillId="0" borderId="0"/>
    <xf numFmtId="0" fontId="2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4" fillId="0" borderId="0" xfId="1" applyNumberFormat="1" applyFont="1" applyFill="1" applyProtection="1"/>
    <xf numFmtId="0" fontId="4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3" fontId="12" fillId="0" borderId="9" xfId="1" applyNumberFormat="1" applyFont="1" applyFill="1" applyBorder="1" applyProtection="1"/>
    <xf numFmtId="49" fontId="13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3" xfId="1" applyNumberFormat="1" applyFont="1" applyFill="1" applyBorder="1" applyProtection="1"/>
    <xf numFmtId="49" fontId="13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1" applyNumberFormat="1" applyFont="1" applyFill="1" applyBorder="1" applyProtection="1"/>
    <xf numFmtId="0" fontId="15" fillId="0" borderId="15" xfId="0" applyFont="1" applyBorder="1" applyAlignment="1" applyProtection="1">
      <alignment horizontal="left" vertical="center" wrapText="1" indent="1"/>
    </xf>
    <xf numFmtId="49" fontId="13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4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1" xfId="1" applyNumberFormat="1" applyFont="1" applyFill="1" applyBorder="1" applyProtection="1"/>
    <xf numFmtId="0" fontId="16" fillId="0" borderId="3" xfId="0" applyFont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1" applyNumberFormat="1" applyFont="1" applyFill="1" applyBorder="1" applyAlignment="1" applyProtection="1">
      <alignment horizontal="right" vertical="center" wrapText="1" indent="1"/>
    </xf>
    <xf numFmtId="164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2" fillId="0" borderId="8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5" xfId="0" applyFont="1" applyBorder="1" applyAlignment="1" applyProtection="1">
      <alignment vertical="center" wrapText="1"/>
    </xf>
    <xf numFmtId="0" fontId="16" fillId="0" borderId="26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49" fontId="13" fillId="0" borderId="28" xfId="1" applyNumberFormat="1" applyFont="1" applyFill="1" applyBorder="1" applyAlignment="1" applyProtection="1">
      <alignment horizontal="left" vertical="center" wrapText="1" indent="1"/>
    </xf>
    <xf numFmtId="0" fontId="13" fillId="0" borderId="29" xfId="1" applyFont="1" applyFill="1" applyBorder="1" applyAlignment="1" applyProtection="1">
      <alignment horizontal="left" vertical="center" wrapText="1" inden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164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6"/>
    </xf>
    <xf numFmtId="0" fontId="13" fillId="0" borderId="15" xfId="1" applyFont="1" applyFill="1" applyBorder="1" applyAlignment="1" applyProtection="1">
      <alignment horizontal="left" indent="6"/>
    </xf>
    <xf numFmtId="0" fontId="13" fillId="0" borderId="15" xfId="1" applyFont="1" applyFill="1" applyBorder="1" applyAlignment="1" applyProtection="1">
      <alignment horizontal="left" vertical="center" wrapText="1" indent="6"/>
    </xf>
    <xf numFmtId="49" fontId="13" fillId="0" borderId="32" xfId="1" applyNumberFormat="1" applyFont="1" applyFill="1" applyBorder="1" applyAlignment="1" applyProtection="1">
      <alignment horizontal="left" vertical="center" wrapText="1" indent="1"/>
    </xf>
    <xf numFmtId="49" fontId="13" fillId="0" borderId="33" xfId="1" applyNumberFormat="1" applyFont="1" applyFill="1" applyBorder="1" applyAlignment="1" applyProtection="1">
      <alignment horizontal="left" vertical="center" wrapText="1" indent="1"/>
    </xf>
    <xf numFmtId="0" fontId="13" fillId="0" borderId="34" xfId="1" applyFont="1" applyFill="1" applyBorder="1" applyAlignment="1" applyProtection="1">
      <alignment horizontal="left" vertical="center" wrapText="1" indent="7"/>
    </xf>
    <xf numFmtId="164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3" fillId="0" borderId="18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6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4" fillId="0" borderId="38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center" vertical="center" wrapText="1"/>
    </xf>
    <xf numFmtId="164" fontId="12" fillId="0" borderId="38" xfId="1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Fill="1" applyBorder="1" applyAlignment="1" applyProtection="1">
      <alignment horizontal="right" vertical="center" wrapText="1" indent="1"/>
    </xf>
    <xf numFmtId="164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Fill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6" fillId="0" borderId="25" xfId="0" applyFont="1" applyBorder="1" applyAlignment="1" applyProtection="1">
      <alignment horizontal="left" vertical="center" wrapText="1" indent="1"/>
    </xf>
    <xf numFmtId="0" fontId="18" fillId="0" borderId="36" xfId="0" applyFont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1274570612</v>
          </cell>
        </row>
        <row r="12">
          <cell r="C12">
            <v>295696597</v>
          </cell>
        </row>
        <row r="13">
          <cell r="C13">
            <v>254023920</v>
          </cell>
        </row>
        <row r="14">
          <cell r="C14">
            <v>449582556</v>
          </cell>
        </row>
        <row r="15">
          <cell r="C15">
            <v>323323762</v>
          </cell>
        </row>
        <row r="16">
          <cell r="C16">
            <v>126258794</v>
          </cell>
        </row>
        <row r="17">
          <cell r="C17">
            <v>40888120</v>
          </cell>
        </row>
        <row r="18">
          <cell r="C18">
            <v>234379419</v>
          </cell>
        </row>
        <row r="19">
          <cell r="C19">
            <v>0</v>
          </cell>
        </row>
        <row r="20">
          <cell r="C20">
            <v>124208366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124208366</v>
          </cell>
        </row>
        <row r="26">
          <cell r="C26">
            <v>48288366</v>
          </cell>
        </row>
        <row r="27">
          <cell r="C27">
            <v>27379073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27379073</v>
          </cell>
        </row>
        <row r="33">
          <cell r="C33">
            <v>27379073</v>
          </cell>
        </row>
        <row r="34">
          <cell r="C34">
            <v>398600000</v>
          </cell>
        </row>
        <row r="35">
          <cell r="C35">
            <v>385080000</v>
          </cell>
        </row>
        <row r="36">
          <cell r="C36">
            <v>88280000</v>
          </cell>
        </row>
        <row r="37">
          <cell r="C37">
            <v>296800000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13520000</v>
          </cell>
        </row>
        <row r="41">
          <cell r="C41">
            <v>149828889</v>
          </cell>
        </row>
        <row r="42">
          <cell r="C42">
            <v>0</v>
          </cell>
        </row>
        <row r="43">
          <cell r="C43">
            <v>66699019</v>
          </cell>
        </row>
        <row r="44">
          <cell r="C44">
            <v>18440392</v>
          </cell>
        </row>
        <row r="45">
          <cell r="C45">
            <v>3743473</v>
          </cell>
        </row>
        <row r="46">
          <cell r="C46">
            <v>25869784</v>
          </cell>
        </row>
        <row r="47">
          <cell r="C47">
            <v>22218599</v>
          </cell>
        </row>
        <row r="48">
          <cell r="C48">
            <v>10435845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1000000</v>
          </cell>
        </row>
        <row r="52">
          <cell r="C52">
            <v>1421777</v>
          </cell>
        </row>
        <row r="53">
          <cell r="C53">
            <v>63000000</v>
          </cell>
        </row>
        <row r="54">
          <cell r="C54">
            <v>0</v>
          </cell>
        </row>
        <row r="55">
          <cell r="C55">
            <v>63000000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1000000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1000000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2038586940</v>
          </cell>
        </row>
        <row r="70">
          <cell r="C70">
            <v>868562529</v>
          </cell>
        </row>
        <row r="71">
          <cell r="C71">
            <v>18562529</v>
          </cell>
        </row>
        <row r="72">
          <cell r="C72">
            <v>850000000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854236197</v>
          </cell>
        </row>
        <row r="80">
          <cell r="C80">
            <v>854236197</v>
          </cell>
        </row>
        <row r="81">
          <cell r="C81">
            <v>0</v>
          </cell>
        </row>
        <row r="82">
          <cell r="C82">
            <v>48966750</v>
          </cell>
        </row>
        <row r="83">
          <cell r="C83">
            <v>48966750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1771765476</v>
          </cell>
        </row>
        <row r="94">
          <cell r="C94">
            <v>3810352416</v>
          </cell>
        </row>
        <row r="97">
          <cell r="C97" t="str">
            <v>Forintban</v>
          </cell>
        </row>
        <row r="98">
          <cell r="C98" t="str">
            <v>2021. évi előirányzat</v>
          </cell>
        </row>
        <row r="99">
          <cell r="C99" t="str">
            <v>C</v>
          </cell>
        </row>
        <row r="100">
          <cell r="C100">
            <v>1742809308</v>
          </cell>
        </row>
        <row r="101">
          <cell r="C101">
            <v>624903592</v>
          </cell>
        </row>
        <row r="102">
          <cell r="C102">
            <v>104127770</v>
          </cell>
        </row>
        <row r="103">
          <cell r="C103">
            <v>649964097</v>
          </cell>
        </row>
        <row r="104">
          <cell r="C104">
            <v>56500000</v>
          </cell>
        </row>
        <row r="105">
          <cell r="C105">
            <v>190934698</v>
          </cell>
        </row>
        <row r="106">
          <cell r="C106">
            <v>140000</v>
          </cell>
        </row>
        <row r="107">
          <cell r="C107">
            <v>0</v>
          </cell>
        </row>
        <row r="108">
          <cell r="C108">
            <v>24566831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636000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165591867</v>
          </cell>
        </row>
        <row r="118">
          <cell r="C118">
            <v>116379151</v>
          </cell>
        </row>
        <row r="119">
          <cell r="C119">
            <v>10000000</v>
          </cell>
        </row>
        <row r="120">
          <cell r="C120">
            <v>106379151</v>
          </cell>
        </row>
        <row r="121">
          <cell r="C121">
            <v>806843156</v>
          </cell>
        </row>
        <row r="122">
          <cell r="C122">
            <v>443268642</v>
          </cell>
        </row>
        <row r="123">
          <cell r="C123">
            <v>401925076</v>
          </cell>
        </row>
        <row r="124">
          <cell r="C124">
            <v>357662708</v>
          </cell>
        </row>
        <row r="125">
          <cell r="C125">
            <v>290689778</v>
          </cell>
        </row>
        <row r="126">
          <cell r="C126">
            <v>5911806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5911806</v>
          </cell>
        </row>
        <row r="135">
          <cell r="C135">
            <v>2549652464</v>
          </cell>
        </row>
        <row r="136">
          <cell r="C136">
            <v>873325747</v>
          </cell>
        </row>
        <row r="137">
          <cell r="C137">
            <v>23325747</v>
          </cell>
        </row>
        <row r="138">
          <cell r="C138">
            <v>850000000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48966750</v>
          </cell>
        </row>
        <row r="148">
          <cell r="C148">
            <v>0</v>
          </cell>
        </row>
        <row r="149">
          <cell r="C149">
            <v>48966750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922292497</v>
          </cell>
        </row>
        <row r="161">
          <cell r="C161">
            <v>3471944961</v>
          </cell>
        </row>
      </sheetData>
      <sheetData sheetId="3">
        <row r="11">
          <cell r="C11">
            <v>312152317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312152317</v>
          </cell>
        </row>
        <row r="15">
          <cell r="C15">
            <v>312152317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231398812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231398812</v>
          </cell>
        </row>
        <row r="26">
          <cell r="C26">
            <v>83207484</v>
          </cell>
        </row>
        <row r="27">
          <cell r="C27">
            <v>162029281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162029281</v>
          </cell>
        </row>
        <row r="33">
          <cell r="C33">
            <v>53044700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214529419</v>
          </cell>
        </row>
        <row r="42">
          <cell r="C42">
            <v>0</v>
          </cell>
        </row>
        <row r="43">
          <cell r="C43">
            <v>3539435</v>
          </cell>
        </row>
        <row r="44">
          <cell r="C44">
            <v>10000000</v>
          </cell>
        </row>
        <row r="45">
          <cell r="C45">
            <v>0</v>
          </cell>
        </row>
        <row r="46">
          <cell r="C46">
            <v>173575135</v>
          </cell>
        </row>
        <row r="47">
          <cell r="C47">
            <v>1789049</v>
          </cell>
        </row>
        <row r="48">
          <cell r="C48">
            <v>25525800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200000</v>
          </cell>
        </row>
        <row r="60">
          <cell r="C60">
            <v>0</v>
          </cell>
        </row>
        <row r="61">
          <cell r="C61">
            <v>200000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920309829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2246442</v>
          </cell>
        </row>
        <row r="80">
          <cell r="C80">
            <v>2246442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2246442</v>
          </cell>
        </row>
        <row r="94">
          <cell r="C94">
            <v>922556271</v>
          </cell>
        </row>
        <row r="97">
          <cell r="C97" t="str">
            <v>Forintban</v>
          </cell>
        </row>
        <row r="98">
          <cell r="C98" t="str">
            <v>2021. évi előirányzat</v>
          </cell>
        </row>
        <row r="99">
          <cell r="C99" t="str">
            <v>C</v>
          </cell>
        </row>
        <row r="100">
          <cell r="C100">
            <v>865890697</v>
          </cell>
        </row>
        <row r="101">
          <cell r="C101">
            <v>474552123</v>
          </cell>
        </row>
        <row r="102">
          <cell r="C102">
            <v>83437567</v>
          </cell>
        </row>
        <row r="103">
          <cell r="C103">
            <v>299901007</v>
          </cell>
        </row>
        <row r="104">
          <cell r="C104">
            <v>0</v>
          </cell>
        </row>
        <row r="105">
          <cell r="C105">
            <v>8000000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8000000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168794763</v>
          </cell>
        </row>
        <row r="122">
          <cell r="C122">
            <v>167294041</v>
          </cell>
        </row>
        <row r="123">
          <cell r="C123">
            <v>0</v>
          </cell>
        </row>
        <row r="124">
          <cell r="C124">
            <v>1500722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1034685460</v>
          </cell>
        </row>
        <row r="136">
          <cell r="C136">
            <v>1668000</v>
          </cell>
        </row>
        <row r="137">
          <cell r="C137">
            <v>1668000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1668000</v>
          </cell>
        </row>
        <row r="161">
          <cell r="C161">
            <v>1036353460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1">
          <cell r="C41">
            <v>100000</v>
          </cell>
        </row>
        <row r="52">
          <cell r="C52">
            <v>100000</v>
          </cell>
        </row>
        <row r="53">
          <cell r="C53">
            <v>0</v>
          </cell>
        </row>
        <row r="59">
          <cell r="C59">
            <v>0</v>
          </cell>
        </row>
        <row r="64">
          <cell r="C64">
            <v>0</v>
          </cell>
        </row>
        <row r="69">
          <cell r="C69">
            <v>100000</v>
          </cell>
        </row>
        <row r="70">
          <cell r="C70">
            <v>0</v>
          </cell>
        </row>
        <row r="74">
          <cell r="C74">
            <v>0</v>
          </cell>
        </row>
        <row r="79">
          <cell r="C79">
            <v>0</v>
          </cell>
        </row>
        <row r="82">
          <cell r="C82">
            <v>0</v>
          </cell>
        </row>
        <row r="86">
          <cell r="C86">
            <v>0</v>
          </cell>
        </row>
        <row r="93">
          <cell r="C93">
            <v>0</v>
          </cell>
        </row>
        <row r="94">
          <cell r="C94">
            <v>100000</v>
          </cell>
        </row>
        <row r="97">
          <cell r="C97" t="str">
            <v>Forintban</v>
          </cell>
        </row>
        <row r="98">
          <cell r="C98" t="str">
            <v>2021. évi előirányzat</v>
          </cell>
        </row>
        <row r="99">
          <cell r="C99" t="str">
            <v>C</v>
          </cell>
        </row>
        <row r="100">
          <cell r="C100">
            <v>222733167</v>
          </cell>
        </row>
        <row r="101">
          <cell r="C101">
            <v>158870797</v>
          </cell>
        </row>
        <row r="102">
          <cell r="C102">
            <v>27952710</v>
          </cell>
        </row>
        <row r="103">
          <cell r="C103">
            <v>35909660</v>
          </cell>
        </row>
        <row r="105">
          <cell r="C105">
            <v>0</v>
          </cell>
        </row>
        <row r="118">
          <cell r="C118">
            <v>0</v>
          </cell>
        </row>
        <row r="121">
          <cell r="C121">
            <v>1977099</v>
          </cell>
        </row>
        <row r="122">
          <cell r="C122">
            <v>1977099</v>
          </cell>
        </row>
        <row r="126">
          <cell r="C126">
            <v>0</v>
          </cell>
        </row>
        <row r="135">
          <cell r="C135">
            <v>224710266</v>
          </cell>
        </row>
        <row r="136">
          <cell r="C136">
            <v>0</v>
          </cell>
        </row>
        <row r="140">
          <cell r="C140">
            <v>0</v>
          </cell>
        </row>
        <row r="147">
          <cell r="C147">
            <v>0</v>
          </cell>
        </row>
        <row r="152">
          <cell r="C152">
            <v>0</v>
          </cell>
        </row>
        <row r="160">
          <cell r="C160">
            <v>0</v>
          </cell>
        </row>
        <row r="161">
          <cell r="C161">
            <v>224710266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1">
          <cell r="C41">
            <v>0</v>
          </cell>
        </row>
        <row r="53">
          <cell r="C53">
            <v>0</v>
          </cell>
        </row>
        <row r="59">
          <cell r="C59">
            <v>0</v>
          </cell>
        </row>
        <row r="64">
          <cell r="C64">
            <v>0</v>
          </cell>
        </row>
        <row r="69">
          <cell r="C69">
            <v>0</v>
          </cell>
        </row>
        <row r="70">
          <cell r="C70">
            <v>0</v>
          </cell>
        </row>
        <row r="74">
          <cell r="C74">
            <v>0</v>
          </cell>
        </row>
        <row r="79">
          <cell r="C79">
            <v>0</v>
          </cell>
        </row>
        <row r="82">
          <cell r="C82">
            <v>0</v>
          </cell>
        </row>
        <row r="86">
          <cell r="C86">
            <v>0</v>
          </cell>
        </row>
        <row r="93">
          <cell r="C93">
            <v>0</v>
          </cell>
        </row>
        <row r="94">
          <cell r="C94">
            <v>0</v>
          </cell>
        </row>
        <row r="97">
          <cell r="C97" t="str">
            <v>Forintban</v>
          </cell>
        </row>
        <row r="98">
          <cell r="C98" t="str">
            <v>2021. évi előirányzat</v>
          </cell>
        </row>
        <row r="99">
          <cell r="C99" t="str">
            <v>C</v>
          </cell>
        </row>
        <row r="100">
          <cell r="C100">
            <v>0</v>
          </cell>
        </row>
        <row r="105">
          <cell r="C105">
            <v>0</v>
          </cell>
        </row>
        <row r="118">
          <cell r="C118">
            <v>0</v>
          </cell>
        </row>
        <row r="121">
          <cell r="C121">
            <v>0</v>
          </cell>
        </row>
        <row r="126">
          <cell r="C126">
            <v>0</v>
          </cell>
        </row>
        <row r="135">
          <cell r="C135">
            <v>0</v>
          </cell>
        </row>
        <row r="136">
          <cell r="C136">
            <v>0</v>
          </cell>
        </row>
        <row r="140">
          <cell r="C140">
            <v>0</v>
          </cell>
        </row>
        <row r="147">
          <cell r="C147">
            <v>0</v>
          </cell>
        </row>
        <row r="152">
          <cell r="C152">
            <v>0</v>
          </cell>
        </row>
        <row r="160">
          <cell r="C160">
            <v>0</v>
          </cell>
        </row>
        <row r="161">
          <cell r="C16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6"/>
  <sheetViews>
    <sheetView tabSelected="1" zoomScale="115" zoomScaleNormal="115" zoomScaleSheetLayoutView="115" zoomScalePageLayoutView="85" workbookViewId="0">
      <selection activeCell="B12" sqref="B12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2" width="9.33203125" style="2" customWidth="1"/>
    <col min="13" max="16384" width="9.33203125" style="2"/>
  </cols>
  <sheetData>
    <row r="1" spans="1:9" x14ac:dyDescent="0.25">
      <c r="A1" s="1" t="str">
        <f>CONCATENATE("1.1. melléklet"," ",[1]ALAPADATOK!A7," ",[1]ALAPADATOK!B7," ",[1]ALAPADATOK!C7," ",[1]ALAPADATOK!D7," ",[1]ALAPADATOK!E7," ",[1]ALAPADATOK!F7," ",[1]ALAPADATOK!G7," ",[1]ALAPADATOK!H7)</f>
        <v>1.1. melléklet a 2 / 2021. ( II.15.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2021.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4" customFormat="1" ht="12" customHeight="1" thickBot="1" x14ac:dyDescent="0.25">
      <c r="A11" s="19" t="s">
        <v>13</v>
      </c>
      <c r="B11" s="20" t="s">
        <v>14</v>
      </c>
      <c r="C11" s="21">
        <f t="shared" ref="C11:C43" si="0">SUM(D11:F11)</f>
        <v>1586722929</v>
      </c>
      <c r="D11" s="22">
        <f>+D12+D13+D14+D17+D18+D19</f>
        <v>1586722929</v>
      </c>
      <c r="E11" s="23">
        <f>+E12+E13+E14+E17+E18+E19</f>
        <v>0</v>
      </c>
      <c r="F11" s="23">
        <f>+F12+F13+F14+F17+F18+F19</f>
        <v>0</v>
      </c>
      <c r="H11" s="25">
        <f>'[1]1.2.sz.mell. '!C11+'[1]1.3.sz.mell.'!C11+'[1]1.4.sz.mell. '!C11+'[1]1.5.sz.mell.'!C11</f>
        <v>1586722929</v>
      </c>
      <c r="I11" s="25">
        <f t="shared" ref="I11:I75" si="1">C11-H11</f>
        <v>0</v>
      </c>
    </row>
    <row r="12" spans="1:9" s="24" customFormat="1" ht="12" customHeight="1" thickBot="1" x14ac:dyDescent="0.25">
      <c r="A12" s="26" t="s">
        <v>15</v>
      </c>
      <c r="B12" s="27" t="s">
        <v>16</v>
      </c>
      <c r="C12" s="28">
        <f>SUM(D12:F12)</f>
        <v>295696597</v>
      </c>
      <c r="D12" s="29">
        <v>295696597</v>
      </c>
      <c r="E12" s="29"/>
      <c r="F12" s="29"/>
      <c r="H12" s="25">
        <f>'[1]1.2.sz.mell. '!C12+'[1]1.3.sz.mell.'!C12+'[1]1.4.sz.mell. '!C12+'[1]1.5.sz.mell.'!C12</f>
        <v>295696597</v>
      </c>
      <c r="I12" s="30">
        <f>C12-H12</f>
        <v>0</v>
      </c>
    </row>
    <row r="13" spans="1:9" s="24" customFormat="1" ht="12" customHeight="1" thickBot="1" x14ac:dyDescent="0.25">
      <c r="A13" s="31" t="s">
        <v>17</v>
      </c>
      <c r="B13" s="32" t="s">
        <v>18</v>
      </c>
      <c r="C13" s="33">
        <f t="shared" si="0"/>
        <v>254023920</v>
      </c>
      <c r="D13" s="34">
        <v>254023920</v>
      </c>
      <c r="E13" s="34"/>
      <c r="F13" s="34"/>
      <c r="H13" s="25">
        <f>'[1]1.2.sz.mell. '!C13+'[1]1.3.sz.mell.'!C13+'[1]1.4.sz.mell. '!C13+'[1]1.5.sz.mell.'!C13</f>
        <v>254023920</v>
      </c>
      <c r="I13" s="35">
        <f t="shared" si="1"/>
        <v>0</v>
      </c>
    </row>
    <row r="14" spans="1:9" s="24" customFormat="1" ht="12" customHeight="1" thickBot="1" x14ac:dyDescent="0.25">
      <c r="A14" s="31" t="s">
        <v>19</v>
      </c>
      <c r="B14" s="32" t="s">
        <v>20</v>
      </c>
      <c r="C14" s="33">
        <f t="shared" si="0"/>
        <v>761734873</v>
      </c>
      <c r="D14" s="34">
        <f>SUM(D15:D16)</f>
        <v>761734873</v>
      </c>
      <c r="E14" s="34">
        <f>SUM(E15:E16)</f>
        <v>0</v>
      </c>
      <c r="F14" s="34">
        <f>SUM(F15:F16)</f>
        <v>0</v>
      </c>
      <c r="H14" s="25">
        <f>'[1]1.2.sz.mell. '!C14+'[1]1.3.sz.mell.'!C14+'[1]1.4.sz.mell. '!C14+'[1]1.5.sz.mell.'!C14</f>
        <v>761734873</v>
      </c>
      <c r="I14" s="35">
        <f t="shared" si="1"/>
        <v>0</v>
      </c>
    </row>
    <row r="15" spans="1:9" s="24" customFormat="1" ht="12" customHeight="1" thickBot="1" x14ac:dyDescent="0.25">
      <c r="A15" s="31" t="s">
        <v>21</v>
      </c>
      <c r="B15" s="32" t="s">
        <v>22</v>
      </c>
      <c r="C15" s="33">
        <f t="shared" si="0"/>
        <v>635476079</v>
      </c>
      <c r="D15" s="34">
        <v>635476079</v>
      </c>
      <c r="E15" s="34"/>
      <c r="F15" s="34"/>
      <c r="H15" s="25">
        <f>'[1]1.2.sz.mell. '!C15+'[1]1.3.sz.mell.'!C15+'[1]1.4.sz.mell. '!C15+'[1]1.5.sz.mell.'!C15</f>
        <v>635476079</v>
      </c>
      <c r="I15" s="35">
        <f t="shared" si="1"/>
        <v>0</v>
      </c>
    </row>
    <row r="16" spans="1:9" s="24" customFormat="1" ht="12" customHeight="1" thickBot="1" x14ac:dyDescent="0.25">
      <c r="A16" s="31" t="s">
        <v>23</v>
      </c>
      <c r="B16" s="32" t="s">
        <v>24</v>
      </c>
      <c r="C16" s="33">
        <f t="shared" si="0"/>
        <v>126258794</v>
      </c>
      <c r="D16" s="34">
        <v>126258794</v>
      </c>
      <c r="E16" s="34"/>
      <c r="F16" s="34"/>
      <c r="H16" s="25">
        <f>'[1]1.2.sz.mell. '!C16+'[1]1.3.sz.mell.'!C16+'[1]1.4.sz.mell. '!C16+'[1]1.5.sz.mell.'!C16</f>
        <v>126258794</v>
      </c>
      <c r="I16" s="35">
        <f t="shared" si="1"/>
        <v>0</v>
      </c>
    </row>
    <row r="17" spans="1:9" s="24" customFormat="1" ht="12" customHeight="1" thickBot="1" x14ac:dyDescent="0.25">
      <c r="A17" s="31" t="s">
        <v>25</v>
      </c>
      <c r="B17" s="32" t="s">
        <v>26</v>
      </c>
      <c r="C17" s="33">
        <f t="shared" si="0"/>
        <v>40888120</v>
      </c>
      <c r="D17" s="34">
        <v>40888120</v>
      </c>
      <c r="E17" s="34"/>
      <c r="F17" s="34"/>
      <c r="H17" s="25">
        <f>'[1]1.2.sz.mell. '!C17+'[1]1.3.sz.mell.'!C17+'[1]1.4.sz.mell. '!C17+'[1]1.5.sz.mell.'!C17</f>
        <v>40888120</v>
      </c>
      <c r="I17" s="35">
        <f t="shared" si="1"/>
        <v>0</v>
      </c>
    </row>
    <row r="18" spans="1:9" s="24" customFormat="1" ht="12" customHeight="1" thickBot="1" x14ac:dyDescent="0.25">
      <c r="A18" s="31" t="s">
        <v>27</v>
      </c>
      <c r="B18" s="36" t="s">
        <v>28</v>
      </c>
      <c r="C18" s="33">
        <f t="shared" si="0"/>
        <v>234379419</v>
      </c>
      <c r="D18" s="34">
        <f>234271694+107725</f>
        <v>234379419</v>
      </c>
      <c r="E18" s="34"/>
      <c r="F18" s="34"/>
      <c r="H18" s="25">
        <f>'[1]1.2.sz.mell. '!C18+'[1]1.3.sz.mell.'!C18+'[1]1.4.sz.mell. '!C18+'[1]1.5.sz.mell.'!C18</f>
        <v>234379419</v>
      </c>
      <c r="I18" s="35">
        <f t="shared" si="1"/>
        <v>0</v>
      </c>
    </row>
    <row r="19" spans="1:9" s="24" customFormat="1" ht="12" customHeight="1" thickBot="1" x14ac:dyDescent="0.25">
      <c r="A19" s="37" t="s">
        <v>29</v>
      </c>
      <c r="B19" s="38" t="s">
        <v>30</v>
      </c>
      <c r="C19" s="39">
        <f t="shared" si="0"/>
        <v>0</v>
      </c>
      <c r="D19" s="40"/>
      <c r="E19" s="41"/>
      <c r="F19" s="41"/>
      <c r="H19" s="25">
        <f>'[1]1.2.sz.mell. '!C19+'[1]1.3.sz.mell.'!C19+'[1]1.4.sz.mell. '!C19+'[1]1.5.sz.mell.'!C19</f>
        <v>0</v>
      </c>
      <c r="I19" s="42">
        <f t="shared" si="1"/>
        <v>0</v>
      </c>
    </row>
    <row r="20" spans="1:9" s="24" customFormat="1" ht="12" customHeight="1" thickBot="1" x14ac:dyDescent="0.25">
      <c r="A20" s="19" t="s">
        <v>31</v>
      </c>
      <c r="B20" s="43" t="s">
        <v>32</v>
      </c>
      <c r="C20" s="21">
        <f t="shared" si="0"/>
        <v>355607178</v>
      </c>
      <c r="D20" s="22">
        <f>+D21+D22+D23+D24+D25</f>
        <v>255808159</v>
      </c>
      <c r="E20" s="23">
        <f>+E21+E22+E23+E24+E25</f>
        <v>0</v>
      </c>
      <c r="F20" s="23">
        <f>+F21+F22+F23+F24+F25</f>
        <v>99799019</v>
      </c>
      <c r="H20" s="25">
        <f>'[1]1.2.sz.mell. '!C20+'[1]1.3.sz.mell.'!C20+'[1]1.4.sz.mell. '!C20+'[1]1.5.sz.mell.'!C20</f>
        <v>355607178</v>
      </c>
      <c r="I20" s="25">
        <f t="shared" si="1"/>
        <v>0</v>
      </c>
    </row>
    <row r="21" spans="1:9" s="24" customFormat="1" ht="12" customHeight="1" thickBot="1" x14ac:dyDescent="0.25">
      <c r="A21" s="26" t="s">
        <v>33</v>
      </c>
      <c r="B21" s="27" t="s">
        <v>34</v>
      </c>
      <c r="C21" s="28">
        <f t="shared" si="0"/>
        <v>0</v>
      </c>
      <c r="D21" s="44"/>
      <c r="E21" s="45"/>
      <c r="F21" s="45"/>
      <c r="H21" s="25">
        <f>'[1]1.2.sz.mell. '!C21+'[1]1.3.sz.mell.'!C21+'[1]1.4.sz.mell. '!C21+'[1]1.5.sz.mell.'!C21</f>
        <v>0</v>
      </c>
      <c r="I21" s="30">
        <f t="shared" si="1"/>
        <v>0</v>
      </c>
    </row>
    <row r="22" spans="1:9" s="24" customFormat="1" ht="12" customHeight="1" thickBot="1" x14ac:dyDescent="0.25">
      <c r="A22" s="31" t="s">
        <v>35</v>
      </c>
      <c r="B22" s="32" t="s">
        <v>36</v>
      </c>
      <c r="C22" s="33">
        <f t="shared" si="0"/>
        <v>0</v>
      </c>
      <c r="D22" s="40"/>
      <c r="E22" s="41"/>
      <c r="F22" s="41"/>
      <c r="H22" s="25">
        <f>'[1]1.2.sz.mell. '!C22+'[1]1.3.sz.mell.'!C22+'[1]1.4.sz.mell. '!C22+'[1]1.5.sz.mell.'!C22</f>
        <v>0</v>
      </c>
      <c r="I22" s="35">
        <f t="shared" si="1"/>
        <v>0</v>
      </c>
    </row>
    <row r="23" spans="1:9" s="24" customFormat="1" ht="12" customHeight="1" thickBot="1" x14ac:dyDescent="0.25">
      <c r="A23" s="31" t="s">
        <v>37</v>
      </c>
      <c r="B23" s="32" t="s">
        <v>38</v>
      </c>
      <c r="C23" s="33">
        <f t="shared" si="0"/>
        <v>0</v>
      </c>
      <c r="D23" s="40"/>
      <c r="E23" s="41"/>
      <c r="F23" s="41"/>
      <c r="H23" s="25">
        <f>'[1]1.2.sz.mell. '!C23+'[1]1.3.sz.mell.'!C23+'[1]1.4.sz.mell. '!C23+'[1]1.5.sz.mell.'!C23</f>
        <v>0</v>
      </c>
      <c r="I23" s="35">
        <f t="shared" si="1"/>
        <v>0</v>
      </c>
    </row>
    <row r="24" spans="1:9" s="24" customFormat="1" ht="12" customHeight="1" thickBot="1" x14ac:dyDescent="0.25">
      <c r="A24" s="31" t="s">
        <v>39</v>
      </c>
      <c r="B24" s="32" t="s">
        <v>40</v>
      </c>
      <c r="C24" s="33">
        <f t="shared" si="0"/>
        <v>0</v>
      </c>
      <c r="D24" s="40"/>
      <c r="E24" s="41"/>
      <c r="F24" s="41"/>
      <c r="H24" s="25">
        <f>'[1]1.2.sz.mell. '!C24+'[1]1.3.sz.mell.'!C24+'[1]1.4.sz.mell. '!C24+'[1]1.5.sz.mell.'!C24</f>
        <v>0</v>
      </c>
      <c r="I24" s="35">
        <f t="shared" si="1"/>
        <v>0</v>
      </c>
    </row>
    <row r="25" spans="1:9" s="24" customFormat="1" ht="12" customHeight="1" thickBot="1" x14ac:dyDescent="0.25">
      <c r="A25" s="31" t="s">
        <v>41</v>
      </c>
      <c r="B25" s="32" t="s">
        <v>42</v>
      </c>
      <c r="C25" s="33">
        <f t="shared" si="0"/>
        <v>355607178</v>
      </c>
      <c r="D25" s="46">
        <v>255808159</v>
      </c>
      <c r="E25" s="34"/>
      <c r="F25" s="34">
        <f>9618799+90180220</f>
        <v>99799019</v>
      </c>
      <c r="H25" s="25">
        <f>'[1]1.2.sz.mell. '!C25+'[1]1.3.sz.mell.'!C25+'[1]1.4.sz.mell. '!C25+'[1]1.5.sz.mell.'!C25</f>
        <v>355607178</v>
      </c>
      <c r="I25" s="35">
        <f t="shared" si="1"/>
        <v>0</v>
      </c>
    </row>
    <row r="26" spans="1:9" s="24" customFormat="1" ht="12" customHeight="1" thickBot="1" x14ac:dyDescent="0.25">
      <c r="A26" s="37" t="s">
        <v>43</v>
      </c>
      <c r="B26" s="38" t="s">
        <v>44</v>
      </c>
      <c r="C26" s="39">
        <f t="shared" si="0"/>
        <v>131495850</v>
      </c>
      <c r="D26" s="47">
        <f>17520150+30768216</f>
        <v>48288366</v>
      </c>
      <c r="E26" s="48"/>
      <c r="F26" s="48">
        <v>83207484</v>
      </c>
      <c r="H26" s="25">
        <f>'[1]1.2.sz.mell. '!C26+'[1]1.3.sz.mell.'!C26+'[1]1.4.sz.mell. '!C26+'[1]1.5.sz.mell.'!C26</f>
        <v>131495850</v>
      </c>
      <c r="I26" s="42">
        <f t="shared" si="1"/>
        <v>0</v>
      </c>
    </row>
    <row r="27" spans="1:9" s="24" customFormat="1" ht="12" customHeight="1" thickBot="1" x14ac:dyDescent="0.25">
      <c r="A27" s="19" t="s">
        <v>45</v>
      </c>
      <c r="B27" s="20" t="s">
        <v>46</v>
      </c>
      <c r="C27" s="49">
        <f t="shared" si="0"/>
        <v>189408354</v>
      </c>
      <c r="D27" s="22">
        <f>+D28+D29+D30+D31+D32</f>
        <v>127479073</v>
      </c>
      <c r="E27" s="23">
        <f>+E28+E29+E30+E31+E32</f>
        <v>0</v>
      </c>
      <c r="F27" s="23">
        <f>+F28+F29+F30+F31+F32</f>
        <v>61929281</v>
      </c>
      <c r="H27" s="25">
        <f>'[1]1.2.sz.mell. '!C27+'[1]1.3.sz.mell.'!C27+'[1]1.4.sz.mell. '!C27+'[1]1.5.sz.mell.'!C27</f>
        <v>189408354</v>
      </c>
      <c r="I27" s="25">
        <f t="shared" si="1"/>
        <v>0</v>
      </c>
    </row>
    <row r="28" spans="1:9" s="24" customFormat="1" ht="12" customHeight="1" thickBot="1" x14ac:dyDescent="0.25">
      <c r="A28" s="26" t="s">
        <v>47</v>
      </c>
      <c r="B28" s="27" t="s">
        <v>48</v>
      </c>
      <c r="C28" s="28">
        <f t="shared" si="0"/>
        <v>0</v>
      </c>
      <c r="D28" s="50"/>
      <c r="E28" s="51"/>
      <c r="F28" s="51"/>
      <c r="H28" s="25">
        <f>'[1]1.2.sz.mell. '!C28+'[1]1.3.sz.mell.'!C28+'[1]1.4.sz.mell. '!C28+'[1]1.5.sz.mell.'!C28</f>
        <v>0</v>
      </c>
      <c r="I28" s="30">
        <f t="shared" si="1"/>
        <v>0</v>
      </c>
    </row>
    <row r="29" spans="1:9" s="24" customFormat="1" ht="12" customHeight="1" thickBot="1" x14ac:dyDescent="0.25">
      <c r="A29" s="31" t="s">
        <v>49</v>
      </c>
      <c r="B29" s="32" t="s">
        <v>50</v>
      </c>
      <c r="C29" s="52">
        <f t="shared" si="0"/>
        <v>0</v>
      </c>
      <c r="D29" s="46"/>
      <c r="E29" s="34"/>
      <c r="F29" s="34"/>
      <c r="H29" s="25">
        <f>'[1]1.2.sz.mell. '!C29+'[1]1.3.sz.mell.'!C29+'[1]1.4.sz.mell. '!C29+'[1]1.5.sz.mell.'!C29</f>
        <v>0</v>
      </c>
      <c r="I29" s="35">
        <f t="shared" si="1"/>
        <v>0</v>
      </c>
    </row>
    <row r="30" spans="1:9" s="24" customFormat="1" ht="12" customHeight="1" thickBot="1" x14ac:dyDescent="0.25">
      <c r="A30" s="31" t="s">
        <v>51</v>
      </c>
      <c r="B30" s="32" t="s">
        <v>52</v>
      </c>
      <c r="C30" s="33">
        <f t="shared" si="0"/>
        <v>0</v>
      </c>
      <c r="D30" s="46"/>
      <c r="E30" s="34"/>
      <c r="F30" s="34"/>
      <c r="H30" s="25">
        <f>'[1]1.2.sz.mell. '!C30+'[1]1.3.sz.mell.'!C30+'[1]1.4.sz.mell. '!C30+'[1]1.5.sz.mell.'!C30</f>
        <v>0</v>
      </c>
      <c r="I30" s="35">
        <f t="shared" si="1"/>
        <v>0</v>
      </c>
    </row>
    <row r="31" spans="1:9" s="24" customFormat="1" ht="12" customHeight="1" thickBot="1" x14ac:dyDescent="0.25">
      <c r="A31" s="31" t="s">
        <v>53</v>
      </c>
      <c r="B31" s="32" t="s">
        <v>54</v>
      </c>
      <c r="C31" s="33">
        <f t="shared" si="0"/>
        <v>0</v>
      </c>
      <c r="D31" s="46"/>
      <c r="E31" s="34"/>
      <c r="F31" s="34"/>
      <c r="H31" s="25">
        <f>'[1]1.2.sz.mell. '!C31+'[1]1.3.sz.mell.'!C31+'[1]1.4.sz.mell. '!C31+'[1]1.5.sz.mell.'!C31</f>
        <v>0</v>
      </c>
      <c r="I31" s="35">
        <f t="shared" si="1"/>
        <v>0</v>
      </c>
    </row>
    <row r="32" spans="1:9" s="24" customFormat="1" ht="12" customHeight="1" thickBot="1" x14ac:dyDescent="0.25">
      <c r="A32" s="31" t="s">
        <v>55</v>
      </c>
      <c r="B32" s="32" t="s">
        <v>56</v>
      </c>
      <c r="C32" s="33">
        <f t="shared" si="0"/>
        <v>189408354</v>
      </c>
      <c r="D32" s="46">
        <v>127479073</v>
      </c>
      <c r="E32" s="34"/>
      <c r="F32" s="34">
        <f>51850900+10078381</f>
        <v>61929281</v>
      </c>
      <c r="H32" s="25">
        <f>'[1]1.2.sz.mell. '!C32+'[1]1.3.sz.mell.'!C32+'[1]1.4.sz.mell. '!C32+'[1]1.5.sz.mell.'!C32</f>
        <v>189408354</v>
      </c>
      <c r="I32" s="35">
        <f t="shared" si="1"/>
        <v>0</v>
      </c>
    </row>
    <row r="33" spans="1:9" s="24" customFormat="1" ht="12" customHeight="1" thickBot="1" x14ac:dyDescent="0.25">
      <c r="A33" s="37" t="s">
        <v>57</v>
      </c>
      <c r="B33" s="53" t="s">
        <v>58</v>
      </c>
      <c r="C33" s="39">
        <f t="shared" si="0"/>
        <v>80423773</v>
      </c>
      <c r="D33" s="47">
        <f>21590900+1499571+3482179+806423</f>
        <v>27379073</v>
      </c>
      <c r="E33" s="48"/>
      <c r="F33" s="48">
        <v>53044700</v>
      </c>
      <c r="H33" s="25">
        <f>'[1]1.2.sz.mell. '!C33+'[1]1.3.sz.mell.'!C33+'[1]1.4.sz.mell. '!C33+'[1]1.5.sz.mell.'!C33</f>
        <v>80423773</v>
      </c>
      <c r="I33" s="42">
        <f t="shared" si="1"/>
        <v>0</v>
      </c>
    </row>
    <row r="34" spans="1:9" s="24" customFormat="1" ht="12" customHeight="1" thickBot="1" x14ac:dyDescent="0.25">
      <c r="A34" s="19" t="s">
        <v>59</v>
      </c>
      <c r="B34" s="20" t="s">
        <v>60</v>
      </c>
      <c r="C34" s="21">
        <f t="shared" si="0"/>
        <v>398600000</v>
      </c>
      <c r="D34" s="54">
        <f>+D35++D39+D40</f>
        <v>398600000</v>
      </c>
      <c r="E34" s="54">
        <f>+E35++E39+E40</f>
        <v>0</v>
      </c>
      <c r="F34" s="54">
        <f>+F35++F39+F40</f>
        <v>0</v>
      </c>
      <c r="H34" s="25">
        <f>'[1]1.2.sz.mell. '!C34+'[1]1.3.sz.mell.'!C34+'[1]1.4.sz.mell. '!C34+'[1]1.5.sz.mell.'!C34</f>
        <v>398600000</v>
      </c>
      <c r="I34" s="25">
        <f t="shared" si="1"/>
        <v>0</v>
      </c>
    </row>
    <row r="35" spans="1:9" s="24" customFormat="1" ht="12" customHeight="1" thickBot="1" x14ac:dyDescent="0.25">
      <c r="A35" s="26" t="s">
        <v>61</v>
      </c>
      <c r="B35" s="27" t="s">
        <v>62</v>
      </c>
      <c r="C35" s="28">
        <f t="shared" ref="C35:C39" si="2">SUM(D35:F35)</f>
        <v>385080000</v>
      </c>
      <c r="D35" s="55">
        <f>SUM(D36:D37)</f>
        <v>385080000</v>
      </c>
      <c r="E35" s="55">
        <f>SUM(E36:E37)</f>
        <v>0</v>
      </c>
      <c r="F35" s="55">
        <f>SUM(F36:F37)</f>
        <v>0</v>
      </c>
      <c r="H35" s="25">
        <f>'[1]1.2.sz.mell. '!C35+'[1]1.3.sz.mell.'!C35+'[1]1.4.sz.mell. '!C35+'[1]1.5.sz.mell.'!C35</f>
        <v>385080000</v>
      </c>
      <c r="I35" s="30">
        <f t="shared" si="1"/>
        <v>0</v>
      </c>
    </row>
    <row r="36" spans="1:9" s="24" customFormat="1" ht="12" customHeight="1" thickBot="1" x14ac:dyDescent="0.25">
      <c r="A36" s="31" t="s">
        <v>63</v>
      </c>
      <c r="B36" s="32" t="s">
        <v>64</v>
      </c>
      <c r="C36" s="33">
        <f t="shared" si="2"/>
        <v>88280000</v>
      </c>
      <c r="D36" s="40">
        <v>88280000</v>
      </c>
      <c r="E36" s="41"/>
      <c r="F36" s="41"/>
      <c r="H36" s="25">
        <f>'[1]1.2.sz.mell. '!C36+'[1]1.3.sz.mell.'!C36+'[1]1.4.sz.mell. '!C36+'[1]1.5.sz.mell.'!C36</f>
        <v>88280000</v>
      </c>
      <c r="I36" s="35">
        <f t="shared" si="1"/>
        <v>0</v>
      </c>
    </row>
    <row r="37" spans="1:9" s="24" customFormat="1" ht="12" customHeight="1" thickBot="1" x14ac:dyDescent="0.25">
      <c r="A37" s="31" t="s">
        <v>65</v>
      </c>
      <c r="B37" s="56" t="s">
        <v>66</v>
      </c>
      <c r="C37" s="57">
        <f t="shared" si="2"/>
        <v>296800000</v>
      </c>
      <c r="D37" s="40">
        <v>296800000</v>
      </c>
      <c r="E37" s="41"/>
      <c r="F37" s="41"/>
      <c r="H37" s="25">
        <f>'[1]1.2.sz.mell. '!C37+'[1]1.3.sz.mell.'!C37+'[1]1.4.sz.mell. '!C37+'[1]1.5.sz.mell.'!C37</f>
        <v>296800000</v>
      </c>
      <c r="I37" s="35">
        <f t="shared" si="1"/>
        <v>0</v>
      </c>
    </row>
    <row r="38" spans="1:9" s="24" customFormat="1" ht="12" customHeight="1" thickBot="1" x14ac:dyDescent="0.25">
      <c r="A38" s="31" t="s">
        <v>67</v>
      </c>
      <c r="B38" s="32" t="s">
        <v>68</v>
      </c>
      <c r="C38" s="57">
        <f t="shared" si="2"/>
        <v>0</v>
      </c>
      <c r="D38" s="46"/>
      <c r="E38" s="34"/>
      <c r="F38" s="34"/>
      <c r="H38" s="25">
        <f>'[1]1.2.sz.mell. '!C38+'[1]1.3.sz.mell.'!C38+'[1]1.4.sz.mell. '!C38+'[1]1.5.sz.mell.'!C38</f>
        <v>0</v>
      </c>
      <c r="I38" s="35">
        <f t="shared" si="1"/>
        <v>0</v>
      </c>
    </row>
    <row r="39" spans="1:9" s="24" customFormat="1" ht="12" customHeight="1" thickBot="1" x14ac:dyDescent="0.25">
      <c r="A39" s="31" t="s">
        <v>69</v>
      </c>
      <c r="B39" s="32" t="s">
        <v>70</v>
      </c>
      <c r="C39" s="57">
        <f t="shared" si="2"/>
        <v>0</v>
      </c>
      <c r="D39" s="40"/>
      <c r="E39" s="41"/>
      <c r="F39" s="41"/>
      <c r="H39" s="25">
        <f>'[1]1.2.sz.mell. '!C39+'[1]1.3.sz.mell.'!C39+'[1]1.4.sz.mell. '!C39+'[1]1.5.sz.mell.'!C39</f>
        <v>0</v>
      </c>
      <c r="I39" s="35">
        <f t="shared" si="1"/>
        <v>0</v>
      </c>
    </row>
    <row r="40" spans="1:9" s="24" customFormat="1" ht="12" customHeight="1" thickBot="1" x14ac:dyDescent="0.25">
      <c r="A40" s="37" t="s">
        <v>71</v>
      </c>
      <c r="B40" s="53" t="s">
        <v>72</v>
      </c>
      <c r="C40" s="39">
        <f t="shared" si="0"/>
        <v>13520000</v>
      </c>
      <c r="D40" s="47">
        <v>13520000</v>
      </c>
      <c r="E40" s="48"/>
      <c r="F40" s="48"/>
      <c r="H40" s="25">
        <f>'[1]1.2.sz.mell. '!C40+'[1]1.3.sz.mell.'!C40+'[1]1.4.sz.mell. '!C40+'[1]1.5.sz.mell.'!C40</f>
        <v>13520000</v>
      </c>
      <c r="I40" s="42">
        <f t="shared" si="1"/>
        <v>0</v>
      </c>
    </row>
    <row r="41" spans="1:9" s="24" customFormat="1" ht="12" customHeight="1" thickBot="1" x14ac:dyDescent="0.25">
      <c r="A41" s="19" t="s">
        <v>73</v>
      </c>
      <c r="B41" s="20" t="s">
        <v>74</v>
      </c>
      <c r="C41" s="21">
        <f>SUM(D41:F41)</f>
        <v>364458308</v>
      </c>
      <c r="D41" s="22">
        <f>SUM(D42:D52)</f>
        <v>66120065</v>
      </c>
      <c r="E41" s="23">
        <f>SUM(E42:E52)</f>
        <v>10088614</v>
      </c>
      <c r="F41" s="23">
        <f>SUM(F42:F52)</f>
        <v>288249629</v>
      </c>
      <c r="H41" s="25">
        <f>'[1]1.2.sz.mell. '!C41+'[1]1.3.sz.mell.'!C41+'[1]1.4.sz.mell. '!C41+'[1]1.5.sz.mell.'!C41</f>
        <v>364458308</v>
      </c>
      <c r="I41" s="25">
        <f t="shared" si="1"/>
        <v>0</v>
      </c>
    </row>
    <row r="42" spans="1:9" s="24" customFormat="1" ht="12" customHeight="1" thickBot="1" x14ac:dyDescent="0.25">
      <c r="A42" s="26" t="s">
        <v>75</v>
      </c>
      <c r="B42" s="27" t="s">
        <v>76</v>
      </c>
      <c r="C42" s="28">
        <f t="shared" si="0"/>
        <v>0</v>
      </c>
      <c r="D42" s="50"/>
      <c r="E42" s="29"/>
      <c r="F42" s="29"/>
      <c r="H42" s="25">
        <f>'[1]1.2.sz.mell. '!C42+'[1]1.3.sz.mell.'!C42+'[1]1.4.sz.mell. '!C42+'[1]1.5.sz.mell.'!C42</f>
        <v>0</v>
      </c>
      <c r="I42" s="30">
        <f t="shared" si="1"/>
        <v>0</v>
      </c>
    </row>
    <row r="43" spans="1:9" s="24" customFormat="1" ht="12.75" customHeight="1" thickBot="1" x14ac:dyDescent="0.25">
      <c r="A43" s="31" t="s">
        <v>77</v>
      </c>
      <c r="B43" s="32" t="s">
        <v>78</v>
      </c>
      <c r="C43" s="33">
        <f t="shared" si="0"/>
        <v>70238454</v>
      </c>
      <c r="D43" s="46">
        <v>16336984</v>
      </c>
      <c r="E43" s="34">
        <v>5076402</v>
      </c>
      <c r="F43" s="29">
        <f>25515233+11296835+600000+11413000</f>
        <v>48825068</v>
      </c>
      <c r="H43" s="25">
        <f>'[1]1.2.sz.mell. '!C43+'[1]1.3.sz.mell.'!C43+'[1]1.4.sz.mell. '!C43+'[1]1.5.sz.mell.'!C43</f>
        <v>70238454</v>
      </c>
      <c r="I43" s="35">
        <f t="shared" si="1"/>
        <v>0</v>
      </c>
    </row>
    <row r="44" spans="1:9" s="24" customFormat="1" ht="12" customHeight="1" thickBot="1" x14ac:dyDescent="0.25">
      <c r="A44" s="31" t="s">
        <v>79</v>
      </c>
      <c r="B44" s="32" t="s">
        <v>80</v>
      </c>
      <c r="C44" s="33">
        <f t="shared" ref="C44:C94" si="3">SUM(D44:F44)</f>
        <v>28440392</v>
      </c>
      <c r="D44" s="46">
        <v>9686744</v>
      </c>
      <c r="E44" s="34">
        <v>2788648</v>
      </c>
      <c r="F44" s="29">
        <f>1270000+5000+4600000+10090000</f>
        <v>15965000</v>
      </c>
      <c r="H44" s="25">
        <f>'[1]1.2.sz.mell. '!C44+'[1]1.3.sz.mell.'!C44+'[1]1.4.sz.mell. '!C44+'[1]1.5.sz.mell.'!C44</f>
        <v>28440392</v>
      </c>
      <c r="I44" s="35">
        <f t="shared" si="1"/>
        <v>0</v>
      </c>
    </row>
    <row r="45" spans="1:9" s="24" customFormat="1" ht="12" customHeight="1" thickBot="1" x14ac:dyDescent="0.25">
      <c r="A45" s="31" t="s">
        <v>81</v>
      </c>
      <c r="B45" s="32" t="s">
        <v>82</v>
      </c>
      <c r="C45" s="33">
        <f t="shared" si="3"/>
        <v>3743473</v>
      </c>
      <c r="D45" s="46">
        <v>3743473</v>
      </c>
      <c r="E45" s="34"/>
      <c r="F45" s="29"/>
      <c r="H45" s="25">
        <f>'[1]1.2.sz.mell. '!C45+'[1]1.3.sz.mell.'!C45+'[1]1.4.sz.mell. '!C45+'[1]1.5.sz.mell.'!C45</f>
        <v>3743473</v>
      </c>
      <c r="I45" s="35">
        <f t="shared" si="1"/>
        <v>0</v>
      </c>
    </row>
    <row r="46" spans="1:9" s="24" customFormat="1" ht="12" customHeight="1" thickBot="1" x14ac:dyDescent="0.25">
      <c r="A46" s="31" t="s">
        <v>83</v>
      </c>
      <c r="B46" s="32" t="s">
        <v>84</v>
      </c>
      <c r="C46" s="33">
        <f>SUM(D46:F46)</f>
        <v>199444919</v>
      </c>
      <c r="D46" s="46"/>
      <c r="E46" s="34"/>
      <c r="F46" s="29">
        <f>1175672+23682732+1011380+173575135</f>
        <v>199444919</v>
      </c>
      <c r="H46" s="25">
        <f>'[1]1.2.sz.mell. '!C46+'[1]1.3.sz.mell.'!C46+'[1]1.4.sz.mell. '!C46+'[1]1.5.sz.mell.'!C46</f>
        <v>199444919</v>
      </c>
      <c r="I46" s="35">
        <f t="shared" si="1"/>
        <v>0</v>
      </c>
    </row>
    <row r="47" spans="1:9" s="24" customFormat="1" ht="12" customHeight="1" thickBot="1" x14ac:dyDescent="0.25">
      <c r="A47" s="31" t="s">
        <v>85</v>
      </c>
      <c r="B47" s="32" t="s">
        <v>86</v>
      </c>
      <c r="C47" s="33">
        <f t="shared" si="3"/>
        <v>24007648</v>
      </c>
      <c r="D47" s="46">
        <v>8308287</v>
      </c>
      <c r="E47" s="34">
        <v>2123564</v>
      </c>
      <c r="F47" s="29">
        <f>6457815+1525999+1677073+3914910</f>
        <v>13575797</v>
      </c>
      <c r="H47" s="25">
        <f>'[1]1.2.sz.mell. '!C47+'[1]1.3.sz.mell.'!C47+'[1]1.4.sz.mell. '!C47+'[1]1.5.sz.mell.'!C47</f>
        <v>24007648</v>
      </c>
      <c r="I47" s="35">
        <f t="shared" si="1"/>
        <v>0</v>
      </c>
    </row>
    <row r="48" spans="1:9" s="24" customFormat="1" ht="12" customHeight="1" thickBot="1" x14ac:dyDescent="0.25">
      <c r="A48" s="31" t="s">
        <v>87</v>
      </c>
      <c r="B48" s="32" t="s">
        <v>88</v>
      </c>
      <c r="C48" s="33">
        <f t="shared" si="3"/>
        <v>35961645</v>
      </c>
      <c r="D48" s="46">
        <v>25525800</v>
      </c>
      <c r="E48" s="34"/>
      <c r="F48" s="29">
        <f>9450092+680000+305753</f>
        <v>10435845</v>
      </c>
      <c r="H48" s="25">
        <f>'[1]1.2.sz.mell. '!C48+'[1]1.3.sz.mell.'!C48+'[1]1.4.sz.mell. '!C48+'[1]1.5.sz.mell.'!C48</f>
        <v>35961645</v>
      </c>
      <c r="I48" s="35">
        <f t="shared" si="1"/>
        <v>0</v>
      </c>
    </row>
    <row r="49" spans="1:9" s="24" customFormat="1" ht="12" customHeight="1" thickBot="1" x14ac:dyDescent="0.25">
      <c r="A49" s="31" t="s">
        <v>89</v>
      </c>
      <c r="B49" s="32" t="s">
        <v>90</v>
      </c>
      <c r="C49" s="33">
        <f t="shared" si="3"/>
        <v>0</v>
      </c>
      <c r="D49" s="46"/>
      <c r="E49" s="34"/>
      <c r="F49" s="29"/>
      <c r="H49" s="25">
        <f>'[1]1.2.sz.mell. '!C49+'[1]1.3.sz.mell.'!C49+'[1]1.4.sz.mell. '!C49+'[1]1.5.sz.mell.'!C49</f>
        <v>0</v>
      </c>
      <c r="I49" s="35">
        <f t="shared" si="1"/>
        <v>0</v>
      </c>
    </row>
    <row r="50" spans="1:9" s="24" customFormat="1" ht="12" customHeight="1" thickBot="1" x14ac:dyDescent="0.25">
      <c r="A50" s="31" t="s">
        <v>91</v>
      </c>
      <c r="B50" s="32" t="s">
        <v>92</v>
      </c>
      <c r="C50" s="33">
        <f t="shared" si="3"/>
        <v>0</v>
      </c>
      <c r="D50" s="46"/>
      <c r="E50" s="34"/>
      <c r="F50" s="29"/>
      <c r="H50" s="25">
        <f>'[1]1.2.sz.mell. '!C50+'[1]1.3.sz.mell.'!C50+'[1]1.4.sz.mell. '!C50+'[1]1.5.sz.mell.'!C50</f>
        <v>0</v>
      </c>
      <c r="I50" s="35">
        <f t="shared" si="1"/>
        <v>0</v>
      </c>
    </row>
    <row r="51" spans="1:9" s="24" customFormat="1" ht="12" customHeight="1" thickBot="1" x14ac:dyDescent="0.25">
      <c r="A51" s="37" t="s">
        <v>93</v>
      </c>
      <c r="B51" s="53" t="s">
        <v>94</v>
      </c>
      <c r="C51" s="33">
        <f t="shared" si="3"/>
        <v>1000000</v>
      </c>
      <c r="D51" s="47">
        <v>1000000</v>
      </c>
      <c r="E51" s="48"/>
      <c r="F51" s="29"/>
      <c r="H51" s="25">
        <f>'[1]1.2.sz.mell. '!C51+'[1]1.3.sz.mell.'!C51+'[1]1.4.sz.mell. '!C51+'[1]1.5.sz.mell.'!C51</f>
        <v>1000000</v>
      </c>
      <c r="I51" s="35">
        <f t="shared" si="1"/>
        <v>0</v>
      </c>
    </row>
    <row r="52" spans="1:9" s="24" customFormat="1" ht="12" customHeight="1" thickBot="1" x14ac:dyDescent="0.25">
      <c r="A52" s="37" t="s">
        <v>95</v>
      </c>
      <c r="B52" s="38" t="s">
        <v>96</v>
      </c>
      <c r="C52" s="39">
        <f t="shared" si="3"/>
        <v>1621777</v>
      </c>
      <c r="D52" s="47">
        <f>1514062+4715</f>
        <v>1518777</v>
      </c>
      <c r="E52" s="48">
        <v>100000</v>
      </c>
      <c r="F52" s="29">
        <v>3000</v>
      </c>
      <c r="H52" s="25">
        <f>'[1]1.2.sz.mell. '!C52+'[1]1.3.sz.mell.'!C52+'[1]1.4.sz.mell. '!C52+'[1]1.5.sz.mell.'!C52</f>
        <v>1621777</v>
      </c>
      <c r="I52" s="42">
        <f t="shared" si="1"/>
        <v>0</v>
      </c>
    </row>
    <row r="53" spans="1:9" s="24" customFormat="1" ht="12" customHeight="1" thickBot="1" x14ac:dyDescent="0.25">
      <c r="A53" s="19" t="s">
        <v>97</v>
      </c>
      <c r="B53" s="20" t="s">
        <v>98</v>
      </c>
      <c r="C53" s="21">
        <f t="shared" si="3"/>
        <v>63000000</v>
      </c>
      <c r="D53" s="22">
        <f>SUM(D54:D58)</f>
        <v>63000000</v>
      </c>
      <c r="E53" s="23">
        <f>SUM(E54:E58)</f>
        <v>0</v>
      </c>
      <c r="F53" s="23">
        <f>SUM(F54:F58)</f>
        <v>0</v>
      </c>
      <c r="H53" s="25">
        <f>'[1]1.2.sz.mell. '!C53+'[1]1.3.sz.mell.'!C53+'[1]1.4.sz.mell. '!C53+'[1]1.5.sz.mell.'!C53</f>
        <v>63000000</v>
      </c>
      <c r="I53" s="25">
        <f t="shared" si="1"/>
        <v>0</v>
      </c>
    </row>
    <row r="54" spans="1:9" s="24" customFormat="1" ht="12" customHeight="1" thickBot="1" x14ac:dyDescent="0.25">
      <c r="A54" s="26" t="s">
        <v>99</v>
      </c>
      <c r="B54" s="27" t="s">
        <v>100</v>
      </c>
      <c r="C54" s="58">
        <f t="shared" si="3"/>
        <v>0</v>
      </c>
      <c r="D54" s="50"/>
      <c r="E54" s="29"/>
      <c r="F54" s="29"/>
      <c r="H54" s="25">
        <f>'[1]1.2.sz.mell. '!C54+'[1]1.3.sz.mell.'!C54+'[1]1.4.sz.mell. '!C54+'[1]1.5.sz.mell.'!C54</f>
        <v>0</v>
      </c>
      <c r="I54" s="30">
        <f t="shared" si="1"/>
        <v>0</v>
      </c>
    </row>
    <row r="55" spans="1:9" s="24" customFormat="1" ht="12" customHeight="1" thickBot="1" x14ac:dyDescent="0.25">
      <c r="A55" s="31" t="s">
        <v>101</v>
      </c>
      <c r="B55" s="32" t="s">
        <v>102</v>
      </c>
      <c r="C55" s="33">
        <f t="shared" si="3"/>
        <v>63000000</v>
      </c>
      <c r="D55" s="46">
        <v>63000000</v>
      </c>
      <c r="E55" s="34"/>
      <c r="F55" s="34"/>
      <c r="H55" s="25">
        <f>'[1]1.2.sz.mell. '!C55+'[1]1.3.sz.mell.'!C55+'[1]1.4.sz.mell. '!C55+'[1]1.5.sz.mell.'!C55</f>
        <v>63000000</v>
      </c>
      <c r="I55" s="35">
        <f t="shared" si="1"/>
        <v>0</v>
      </c>
    </row>
    <row r="56" spans="1:9" s="24" customFormat="1" ht="12" customHeight="1" thickBot="1" x14ac:dyDescent="0.25">
      <c r="A56" s="31" t="s">
        <v>103</v>
      </c>
      <c r="B56" s="32" t="s">
        <v>104</v>
      </c>
      <c r="C56" s="33">
        <f t="shared" si="3"/>
        <v>0</v>
      </c>
      <c r="D56" s="46"/>
      <c r="E56" s="34"/>
      <c r="F56" s="34"/>
      <c r="H56" s="25">
        <f>'[1]1.2.sz.mell. '!C56+'[1]1.3.sz.mell.'!C56+'[1]1.4.sz.mell. '!C56+'[1]1.5.sz.mell.'!C56</f>
        <v>0</v>
      </c>
      <c r="I56" s="35">
        <f t="shared" si="1"/>
        <v>0</v>
      </c>
    </row>
    <row r="57" spans="1:9" s="24" customFormat="1" ht="12" customHeight="1" thickBot="1" x14ac:dyDescent="0.25">
      <c r="A57" s="31" t="s">
        <v>105</v>
      </c>
      <c r="B57" s="32" t="s">
        <v>106</v>
      </c>
      <c r="C57" s="33">
        <f t="shared" si="3"/>
        <v>0</v>
      </c>
      <c r="D57" s="46"/>
      <c r="E57" s="34"/>
      <c r="F57" s="34"/>
      <c r="H57" s="25">
        <f>'[1]1.2.sz.mell. '!C57+'[1]1.3.sz.mell.'!C57+'[1]1.4.sz.mell. '!C57+'[1]1.5.sz.mell.'!C57</f>
        <v>0</v>
      </c>
      <c r="I57" s="35">
        <f t="shared" si="1"/>
        <v>0</v>
      </c>
    </row>
    <row r="58" spans="1:9" s="24" customFormat="1" ht="12" customHeight="1" thickBot="1" x14ac:dyDescent="0.25">
      <c r="A58" s="37" t="s">
        <v>107</v>
      </c>
      <c r="B58" s="38" t="s">
        <v>108</v>
      </c>
      <c r="C58" s="59">
        <f t="shared" si="3"/>
        <v>0</v>
      </c>
      <c r="D58" s="47"/>
      <c r="E58" s="48"/>
      <c r="F58" s="48"/>
      <c r="H58" s="25">
        <f>'[1]1.2.sz.mell. '!C58+'[1]1.3.sz.mell.'!C58+'[1]1.4.sz.mell. '!C58+'[1]1.5.sz.mell.'!C58</f>
        <v>0</v>
      </c>
      <c r="I58" s="42">
        <f t="shared" si="1"/>
        <v>0</v>
      </c>
    </row>
    <row r="59" spans="1:9" s="24" customFormat="1" ht="12" customHeight="1" thickBot="1" x14ac:dyDescent="0.25">
      <c r="A59" s="19" t="s">
        <v>109</v>
      </c>
      <c r="B59" s="60" t="s">
        <v>110</v>
      </c>
      <c r="C59" s="61">
        <f t="shared" si="3"/>
        <v>1200000</v>
      </c>
      <c r="D59" s="22">
        <f>SUM(D60:D62)</f>
        <v>1200000</v>
      </c>
      <c r="E59" s="23">
        <f>SUM(E60:E62)</f>
        <v>0</v>
      </c>
      <c r="F59" s="23">
        <f>SUM(F60:F62)</f>
        <v>0</v>
      </c>
      <c r="H59" s="25">
        <f>'[1]1.2.sz.mell. '!C59+'[1]1.3.sz.mell.'!C59+'[1]1.4.sz.mell. '!C59+'[1]1.5.sz.mell.'!C59</f>
        <v>1200000</v>
      </c>
      <c r="I59" s="25">
        <f t="shared" si="1"/>
        <v>0</v>
      </c>
    </row>
    <row r="60" spans="1:9" s="24" customFormat="1" ht="12" customHeight="1" thickBot="1" x14ac:dyDescent="0.25">
      <c r="A60" s="26" t="s">
        <v>111</v>
      </c>
      <c r="B60" s="27" t="s">
        <v>112</v>
      </c>
      <c r="C60" s="62">
        <f t="shared" si="3"/>
        <v>0</v>
      </c>
      <c r="D60" s="44"/>
      <c r="E60" s="45"/>
      <c r="F60" s="45"/>
      <c r="H60" s="25">
        <f>'[1]1.2.sz.mell. '!C60+'[1]1.3.sz.mell.'!C60+'[1]1.4.sz.mell. '!C60+'[1]1.5.sz.mell.'!C60</f>
        <v>0</v>
      </c>
      <c r="I60" s="30">
        <f t="shared" si="1"/>
        <v>0</v>
      </c>
    </row>
    <row r="61" spans="1:9" s="24" customFormat="1" ht="12" customHeight="1" thickBot="1" x14ac:dyDescent="0.25">
      <c r="A61" s="31" t="s">
        <v>113</v>
      </c>
      <c r="B61" s="32" t="s">
        <v>114</v>
      </c>
      <c r="C61" s="33">
        <f t="shared" si="3"/>
        <v>200000</v>
      </c>
      <c r="D61" s="46">
        <v>200000</v>
      </c>
      <c r="E61" s="34"/>
      <c r="F61" s="34"/>
      <c r="H61" s="25">
        <f>'[1]1.2.sz.mell. '!C61+'[1]1.3.sz.mell.'!C61+'[1]1.4.sz.mell. '!C61+'[1]1.5.sz.mell.'!C61</f>
        <v>200000</v>
      </c>
      <c r="I61" s="35">
        <f t="shared" si="1"/>
        <v>0</v>
      </c>
    </row>
    <row r="62" spans="1:9" s="24" customFormat="1" ht="12" customHeight="1" thickBot="1" x14ac:dyDescent="0.25">
      <c r="A62" s="31" t="s">
        <v>115</v>
      </c>
      <c r="B62" s="32" t="s">
        <v>116</v>
      </c>
      <c r="C62" s="33">
        <f t="shared" si="3"/>
        <v>1000000</v>
      </c>
      <c r="D62" s="46">
        <v>1000000</v>
      </c>
      <c r="E62" s="34"/>
      <c r="F62" s="34"/>
      <c r="H62" s="25">
        <f>'[1]1.2.sz.mell. '!C62+'[1]1.3.sz.mell.'!C62+'[1]1.4.sz.mell. '!C62+'[1]1.5.sz.mell.'!C62</f>
        <v>1000000</v>
      </c>
      <c r="I62" s="35">
        <f t="shared" si="1"/>
        <v>0</v>
      </c>
    </row>
    <row r="63" spans="1:9" s="24" customFormat="1" ht="12" customHeight="1" thickBot="1" x14ac:dyDescent="0.25">
      <c r="A63" s="37" t="s">
        <v>117</v>
      </c>
      <c r="B63" s="38" t="s">
        <v>118</v>
      </c>
      <c r="C63" s="39">
        <f t="shared" si="3"/>
        <v>0</v>
      </c>
      <c r="D63" s="63"/>
      <c r="E63" s="64"/>
      <c r="F63" s="64"/>
      <c r="H63" s="25">
        <f>'[1]1.2.sz.mell. '!C63+'[1]1.3.sz.mell.'!C63+'[1]1.4.sz.mell. '!C63+'[1]1.5.sz.mell.'!C63</f>
        <v>0</v>
      </c>
      <c r="I63" s="42">
        <f t="shared" si="1"/>
        <v>0</v>
      </c>
    </row>
    <row r="64" spans="1:9" s="24" customFormat="1" ht="12" customHeight="1" thickBot="1" x14ac:dyDescent="0.25">
      <c r="A64" s="19" t="s">
        <v>119</v>
      </c>
      <c r="B64" s="43" t="s">
        <v>120</v>
      </c>
      <c r="C64" s="21">
        <f t="shared" si="3"/>
        <v>0</v>
      </c>
      <c r="D64" s="22">
        <f>SUM(D65:D67)</f>
        <v>0</v>
      </c>
      <c r="E64" s="23">
        <f>SUM(E65:E67)</f>
        <v>0</v>
      </c>
      <c r="F64" s="23">
        <f>SUM(F65:F67)</f>
        <v>0</v>
      </c>
      <c r="H64" s="25">
        <f>'[1]1.2.sz.mell. '!C64+'[1]1.3.sz.mell.'!C64+'[1]1.4.sz.mell. '!C64+'[1]1.5.sz.mell.'!C64</f>
        <v>0</v>
      </c>
      <c r="I64" s="25">
        <f t="shared" si="1"/>
        <v>0</v>
      </c>
    </row>
    <row r="65" spans="1:9" s="24" customFormat="1" ht="12" customHeight="1" thickBot="1" x14ac:dyDescent="0.25">
      <c r="A65" s="26" t="s">
        <v>121</v>
      </c>
      <c r="B65" s="27" t="s">
        <v>122</v>
      </c>
      <c r="C65" s="58">
        <f t="shared" si="3"/>
        <v>0</v>
      </c>
      <c r="D65" s="46"/>
      <c r="E65" s="34"/>
      <c r="F65" s="34"/>
      <c r="H65" s="25">
        <f>'[1]1.2.sz.mell. '!C65+'[1]1.3.sz.mell.'!C65+'[1]1.4.sz.mell. '!C65+'[1]1.5.sz.mell.'!C65</f>
        <v>0</v>
      </c>
      <c r="I65" s="30">
        <f t="shared" si="1"/>
        <v>0</v>
      </c>
    </row>
    <row r="66" spans="1:9" s="24" customFormat="1" ht="12" customHeight="1" thickBot="1" x14ac:dyDescent="0.25">
      <c r="A66" s="31" t="s">
        <v>123</v>
      </c>
      <c r="B66" s="32" t="s">
        <v>124</v>
      </c>
      <c r="C66" s="52">
        <f t="shared" si="3"/>
        <v>0</v>
      </c>
      <c r="D66" s="46"/>
      <c r="E66" s="34"/>
      <c r="F66" s="34"/>
      <c r="H66" s="25">
        <f>'[1]1.2.sz.mell. '!C66+'[1]1.3.sz.mell.'!C66+'[1]1.4.sz.mell. '!C66+'[1]1.5.sz.mell.'!C66</f>
        <v>0</v>
      </c>
      <c r="I66" s="35">
        <f t="shared" si="1"/>
        <v>0</v>
      </c>
    </row>
    <row r="67" spans="1:9" s="24" customFormat="1" ht="12" customHeight="1" thickBot="1" x14ac:dyDescent="0.25">
      <c r="A67" s="31" t="s">
        <v>125</v>
      </c>
      <c r="B67" s="32" t="s">
        <v>126</v>
      </c>
      <c r="C67" s="52">
        <f t="shared" si="3"/>
        <v>0</v>
      </c>
      <c r="D67" s="46"/>
      <c r="E67" s="34"/>
      <c r="F67" s="34"/>
      <c r="H67" s="25">
        <f>'[1]1.2.sz.mell. '!C67+'[1]1.3.sz.mell.'!C67+'[1]1.4.sz.mell. '!C67+'[1]1.5.sz.mell.'!C67</f>
        <v>0</v>
      </c>
      <c r="I67" s="35">
        <f t="shared" si="1"/>
        <v>0</v>
      </c>
    </row>
    <row r="68" spans="1:9" s="24" customFormat="1" ht="12" customHeight="1" thickBot="1" x14ac:dyDescent="0.25">
      <c r="A68" s="37" t="s">
        <v>127</v>
      </c>
      <c r="B68" s="38" t="s">
        <v>128</v>
      </c>
      <c r="C68" s="39">
        <f t="shared" si="3"/>
        <v>0</v>
      </c>
      <c r="D68" s="46"/>
      <c r="E68" s="34"/>
      <c r="F68" s="34"/>
      <c r="H68" s="25">
        <f>'[1]1.2.sz.mell. '!C68+'[1]1.3.sz.mell.'!C68+'[1]1.4.sz.mell. '!C68+'[1]1.5.sz.mell.'!C68</f>
        <v>0</v>
      </c>
      <c r="I68" s="42">
        <f t="shared" si="1"/>
        <v>0</v>
      </c>
    </row>
    <row r="69" spans="1:9" s="24" customFormat="1" ht="12" customHeight="1" thickBot="1" x14ac:dyDescent="0.25">
      <c r="A69" s="65" t="s">
        <v>129</v>
      </c>
      <c r="B69" s="20" t="s">
        <v>130</v>
      </c>
      <c r="C69" s="21">
        <f t="shared" si="3"/>
        <v>2958996769</v>
      </c>
      <c r="D69" s="54">
        <f>+D11+D20+D27+D34+D41+D53+D59+D64</f>
        <v>2498930226</v>
      </c>
      <c r="E69" s="21">
        <f>+E11+E20+E27+E34+E41+E53+E59+E64</f>
        <v>10088614</v>
      </c>
      <c r="F69" s="21">
        <f>+F11+F20+F27+F34+F41+F53+F59+F64</f>
        <v>449977929</v>
      </c>
      <c r="H69" s="25">
        <f>'[1]1.2.sz.mell. '!C69+'[1]1.3.sz.mell.'!C69+'[1]1.4.sz.mell. '!C69+'[1]1.5.sz.mell.'!C69</f>
        <v>2958996769</v>
      </c>
      <c r="I69" s="25">
        <f t="shared" si="1"/>
        <v>0</v>
      </c>
    </row>
    <row r="70" spans="1:9" s="24" customFormat="1" ht="12" customHeight="1" thickBot="1" x14ac:dyDescent="0.25">
      <c r="A70" s="66" t="s">
        <v>131</v>
      </c>
      <c r="B70" s="43" t="s">
        <v>132</v>
      </c>
      <c r="C70" s="21">
        <f t="shared" si="3"/>
        <v>868562529</v>
      </c>
      <c r="D70" s="22">
        <f>SUM(D71:D73)</f>
        <v>868562529</v>
      </c>
      <c r="E70" s="23">
        <f>SUM(E71:E73)</f>
        <v>0</v>
      </c>
      <c r="F70" s="23">
        <f>SUM(F71:F73)</f>
        <v>0</v>
      </c>
      <c r="H70" s="25">
        <f>'[1]1.2.sz.mell. '!C70+'[1]1.3.sz.mell.'!C70+'[1]1.4.sz.mell. '!C70+'[1]1.5.sz.mell.'!C70</f>
        <v>868562529</v>
      </c>
      <c r="I70" s="25">
        <f t="shared" si="1"/>
        <v>0</v>
      </c>
    </row>
    <row r="71" spans="1:9" s="24" customFormat="1" ht="12" customHeight="1" thickBot="1" x14ac:dyDescent="0.25">
      <c r="A71" s="26" t="s">
        <v>133</v>
      </c>
      <c r="B71" s="27" t="s">
        <v>134</v>
      </c>
      <c r="C71" s="28">
        <f t="shared" si="3"/>
        <v>18562529</v>
      </c>
      <c r="D71" s="46">
        <f>11503705+7058824</f>
        <v>18562529</v>
      </c>
      <c r="E71" s="34"/>
      <c r="F71" s="34"/>
      <c r="H71" s="25">
        <f>'[1]1.2.sz.mell. '!C71+'[1]1.3.sz.mell.'!C71+'[1]1.4.sz.mell. '!C71+'[1]1.5.sz.mell.'!C71</f>
        <v>18562529</v>
      </c>
      <c r="I71" s="30">
        <f t="shared" si="1"/>
        <v>0</v>
      </c>
    </row>
    <row r="72" spans="1:9" s="24" customFormat="1" ht="12" customHeight="1" thickBot="1" x14ac:dyDescent="0.25">
      <c r="A72" s="31" t="s">
        <v>135</v>
      </c>
      <c r="B72" s="32" t="s">
        <v>136</v>
      </c>
      <c r="C72" s="33">
        <f t="shared" si="3"/>
        <v>850000000</v>
      </c>
      <c r="D72" s="46">
        <v>850000000</v>
      </c>
      <c r="E72" s="34"/>
      <c r="F72" s="34"/>
      <c r="H72" s="25">
        <f>'[1]1.2.sz.mell. '!C72+'[1]1.3.sz.mell.'!C72+'[1]1.4.sz.mell. '!C72+'[1]1.5.sz.mell.'!C72</f>
        <v>850000000</v>
      </c>
      <c r="I72" s="35">
        <f t="shared" si="1"/>
        <v>0</v>
      </c>
    </row>
    <row r="73" spans="1:9" s="24" customFormat="1" ht="12" customHeight="1" thickBot="1" x14ac:dyDescent="0.25">
      <c r="A73" s="37" t="s">
        <v>137</v>
      </c>
      <c r="B73" s="67" t="s">
        <v>138</v>
      </c>
      <c r="C73" s="59">
        <f t="shared" si="3"/>
        <v>0</v>
      </c>
      <c r="D73" s="46"/>
      <c r="E73" s="34"/>
      <c r="F73" s="34"/>
      <c r="H73" s="25">
        <f>'[1]1.2.sz.mell. '!C73+'[1]1.3.sz.mell.'!C73+'[1]1.4.sz.mell. '!C73+'[1]1.5.sz.mell.'!C73</f>
        <v>0</v>
      </c>
      <c r="I73" s="42">
        <f t="shared" si="1"/>
        <v>0</v>
      </c>
    </row>
    <row r="74" spans="1:9" s="24" customFormat="1" ht="12" customHeight="1" thickBot="1" x14ac:dyDescent="0.25">
      <c r="A74" s="66" t="s">
        <v>139</v>
      </c>
      <c r="B74" s="43" t="s">
        <v>140</v>
      </c>
      <c r="C74" s="21">
        <f t="shared" si="3"/>
        <v>0</v>
      </c>
      <c r="D74" s="22">
        <f>SUM(D75:D78)</f>
        <v>0</v>
      </c>
      <c r="E74" s="23">
        <f>SUM(E75:E78)</f>
        <v>0</v>
      </c>
      <c r="F74" s="23">
        <f>SUM(F75:F78)</f>
        <v>0</v>
      </c>
      <c r="H74" s="25">
        <f>'[1]1.2.sz.mell. '!C74+'[1]1.3.sz.mell.'!C74+'[1]1.4.sz.mell. '!C74+'[1]1.5.sz.mell.'!C74</f>
        <v>0</v>
      </c>
      <c r="I74" s="25">
        <f t="shared" si="1"/>
        <v>0</v>
      </c>
    </row>
    <row r="75" spans="1:9" s="24" customFormat="1" ht="12" customHeight="1" thickBot="1" x14ac:dyDescent="0.25">
      <c r="A75" s="26" t="s">
        <v>141</v>
      </c>
      <c r="B75" s="27" t="s">
        <v>142</v>
      </c>
      <c r="C75" s="58">
        <f t="shared" si="3"/>
        <v>0</v>
      </c>
      <c r="D75" s="46"/>
      <c r="E75" s="34"/>
      <c r="F75" s="34"/>
      <c r="H75" s="25">
        <f>'[1]1.2.sz.mell. '!C75+'[1]1.3.sz.mell.'!C75+'[1]1.4.sz.mell. '!C75+'[1]1.5.sz.mell.'!C75</f>
        <v>0</v>
      </c>
      <c r="I75" s="30">
        <f t="shared" si="1"/>
        <v>0</v>
      </c>
    </row>
    <row r="76" spans="1:9" s="24" customFormat="1" ht="12" customHeight="1" thickBot="1" x14ac:dyDescent="0.25">
      <c r="A76" s="31" t="s">
        <v>143</v>
      </c>
      <c r="B76" s="32" t="s">
        <v>144</v>
      </c>
      <c r="C76" s="52">
        <f t="shared" si="3"/>
        <v>0</v>
      </c>
      <c r="D76" s="46"/>
      <c r="E76" s="34"/>
      <c r="F76" s="34"/>
      <c r="H76" s="25">
        <f>'[1]1.2.sz.mell. '!C76+'[1]1.3.sz.mell.'!C76+'[1]1.4.sz.mell. '!C76+'[1]1.5.sz.mell.'!C76</f>
        <v>0</v>
      </c>
      <c r="I76" s="35">
        <f t="shared" ref="I76:I94" si="4">C76-H76</f>
        <v>0</v>
      </c>
    </row>
    <row r="77" spans="1:9" s="24" customFormat="1" ht="12" customHeight="1" thickBot="1" x14ac:dyDescent="0.25">
      <c r="A77" s="31" t="s">
        <v>145</v>
      </c>
      <c r="B77" s="32" t="s">
        <v>146</v>
      </c>
      <c r="C77" s="52">
        <f t="shared" si="3"/>
        <v>0</v>
      </c>
      <c r="D77" s="46"/>
      <c r="E77" s="34"/>
      <c r="F77" s="34"/>
      <c r="H77" s="25">
        <f>'[1]1.2.sz.mell. '!C77+'[1]1.3.sz.mell.'!C77+'[1]1.4.sz.mell. '!C77+'[1]1.5.sz.mell.'!C77</f>
        <v>0</v>
      </c>
      <c r="I77" s="35">
        <f t="shared" si="4"/>
        <v>0</v>
      </c>
    </row>
    <row r="78" spans="1:9" s="24" customFormat="1" ht="12" customHeight="1" thickBot="1" x14ac:dyDescent="0.25">
      <c r="A78" s="37" t="s">
        <v>147</v>
      </c>
      <c r="B78" s="38" t="s">
        <v>148</v>
      </c>
      <c r="C78" s="59">
        <f t="shared" si="3"/>
        <v>0</v>
      </c>
      <c r="D78" s="46"/>
      <c r="E78" s="34"/>
      <c r="F78" s="34"/>
      <c r="H78" s="25">
        <f>'[1]1.2.sz.mell. '!C78+'[1]1.3.sz.mell.'!C78+'[1]1.4.sz.mell. '!C78+'[1]1.5.sz.mell.'!C78</f>
        <v>0</v>
      </c>
      <c r="I78" s="42">
        <f t="shared" si="4"/>
        <v>0</v>
      </c>
    </row>
    <row r="79" spans="1:9" s="24" customFormat="1" ht="12" customHeight="1" thickBot="1" x14ac:dyDescent="0.25">
      <c r="A79" s="66" t="s">
        <v>149</v>
      </c>
      <c r="B79" s="43" t="s">
        <v>150</v>
      </c>
      <c r="C79" s="21">
        <f t="shared" si="3"/>
        <v>856482639</v>
      </c>
      <c r="D79" s="22">
        <f>SUM(D80:D81)</f>
        <v>847491815</v>
      </c>
      <c r="E79" s="23">
        <f>SUM(E80:E81)</f>
        <v>216699</v>
      </c>
      <c r="F79" s="23">
        <f>SUM(F80:F81)</f>
        <v>8774125</v>
      </c>
      <c r="H79" s="25">
        <f>'[1]1.2.sz.mell. '!C79+'[1]1.3.sz.mell.'!C79+'[1]1.4.sz.mell. '!C79+'[1]1.5.sz.mell.'!C79</f>
        <v>856482639</v>
      </c>
      <c r="I79" s="25">
        <f t="shared" si="4"/>
        <v>0</v>
      </c>
    </row>
    <row r="80" spans="1:9" s="24" customFormat="1" ht="12" customHeight="1" thickBot="1" x14ac:dyDescent="0.25">
      <c r="A80" s="26" t="s">
        <v>151</v>
      </c>
      <c r="B80" s="27" t="s">
        <v>152</v>
      </c>
      <c r="C80" s="28">
        <f t="shared" si="3"/>
        <v>856482639</v>
      </c>
      <c r="D80" s="46">
        <v>847491815</v>
      </c>
      <c r="E80" s="34">
        <v>216699</v>
      </c>
      <c r="F80" s="34">
        <f>284491+913769+284096+1261346+6030423</f>
        <v>8774125</v>
      </c>
      <c r="H80" s="25">
        <f>'[1]1.2.sz.mell. '!C80+'[1]1.3.sz.mell.'!C80+'[1]1.4.sz.mell. '!C80+'[1]1.5.sz.mell.'!C80</f>
        <v>856482639</v>
      </c>
      <c r="I80" s="30">
        <f t="shared" si="4"/>
        <v>0</v>
      </c>
    </row>
    <row r="81" spans="1:9" s="24" customFormat="1" ht="12" customHeight="1" thickBot="1" x14ac:dyDescent="0.25">
      <c r="A81" s="37" t="s">
        <v>153</v>
      </c>
      <c r="B81" s="38" t="s">
        <v>154</v>
      </c>
      <c r="C81" s="59">
        <f t="shared" si="3"/>
        <v>0</v>
      </c>
      <c r="D81" s="46"/>
      <c r="E81" s="34"/>
      <c r="F81" s="34"/>
      <c r="H81" s="25">
        <f>'[1]1.2.sz.mell. '!C81+'[1]1.3.sz.mell.'!C81+'[1]1.4.sz.mell. '!C81+'[1]1.5.sz.mell.'!C81</f>
        <v>0</v>
      </c>
      <c r="I81" s="42">
        <f t="shared" si="4"/>
        <v>0</v>
      </c>
    </row>
    <row r="82" spans="1:9" s="24" customFormat="1" ht="12" customHeight="1" thickBot="1" x14ac:dyDescent="0.25">
      <c r="A82" s="66" t="s">
        <v>155</v>
      </c>
      <c r="B82" s="43" t="s">
        <v>156</v>
      </c>
      <c r="C82" s="21">
        <f t="shared" si="3"/>
        <v>48966750</v>
      </c>
      <c r="D82" s="22">
        <f>SUM(D83:D85)</f>
        <v>48966750</v>
      </c>
      <c r="E82" s="23">
        <f>SUM(E83:E85)</f>
        <v>0</v>
      </c>
      <c r="F82" s="23">
        <f>SUM(F83:F85)</f>
        <v>0</v>
      </c>
      <c r="H82" s="25">
        <f>'[1]1.2.sz.mell. '!C82+'[1]1.3.sz.mell.'!C82+'[1]1.4.sz.mell. '!C82+'[1]1.5.sz.mell.'!C82</f>
        <v>48966750</v>
      </c>
      <c r="I82" s="25">
        <f t="shared" si="4"/>
        <v>0</v>
      </c>
    </row>
    <row r="83" spans="1:9" s="24" customFormat="1" ht="12" customHeight="1" thickBot="1" x14ac:dyDescent="0.25">
      <c r="A83" s="26" t="s">
        <v>157</v>
      </c>
      <c r="B83" s="27" t="s">
        <v>158</v>
      </c>
      <c r="C83" s="28">
        <f t="shared" si="3"/>
        <v>48966750</v>
      </c>
      <c r="D83" s="46">
        <v>48966750</v>
      </c>
      <c r="E83" s="34"/>
      <c r="F83" s="34"/>
      <c r="H83" s="25">
        <f>'[1]1.2.sz.mell. '!C83+'[1]1.3.sz.mell.'!C83+'[1]1.4.sz.mell. '!C83+'[1]1.5.sz.mell.'!C83</f>
        <v>48966750</v>
      </c>
      <c r="I83" s="30">
        <f t="shared" si="4"/>
        <v>0</v>
      </c>
    </row>
    <row r="84" spans="1:9" s="24" customFormat="1" ht="12" customHeight="1" thickBot="1" x14ac:dyDescent="0.25">
      <c r="A84" s="31" t="s">
        <v>159</v>
      </c>
      <c r="B84" s="32" t="s">
        <v>160</v>
      </c>
      <c r="C84" s="52">
        <f t="shared" si="3"/>
        <v>0</v>
      </c>
      <c r="D84" s="46"/>
      <c r="E84" s="34"/>
      <c r="F84" s="34"/>
      <c r="H84" s="25">
        <f>'[1]1.2.sz.mell. '!C84+'[1]1.3.sz.mell.'!C84+'[1]1.4.sz.mell. '!C84+'[1]1.5.sz.mell.'!C84</f>
        <v>0</v>
      </c>
      <c r="I84" s="35">
        <f t="shared" si="4"/>
        <v>0</v>
      </c>
    </row>
    <row r="85" spans="1:9" s="24" customFormat="1" ht="12" customHeight="1" thickBot="1" x14ac:dyDescent="0.25">
      <c r="A85" s="37" t="s">
        <v>161</v>
      </c>
      <c r="B85" s="38" t="s">
        <v>162</v>
      </c>
      <c r="C85" s="59">
        <f t="shared" si="3"/>
        <v>0</v>
      </c>
      <c r="D85" s="46"/>
      <c r="E85" s="34"/>
      <c r="F85" s="34"/>
      <c r="H85" s="25">
        <f>'[1]1.2.sz.mell. '!C85+'[1]1.3.sz.mell.'!C85+'[1]1.4.sz.mell. '!C85+'[1]1.5.sz.mell.'!C85</f>
        <v>0</v>
      </c>
      <c r="I85" s="42">
        <f t="shared" si="4"/>
        <v>0</v>
      </c>
    </row>
    <row r="86" spans="1:9" s="24" customFormat="1" ht="12" customHeight="1" thickBot="1" x14ac:dyDescent="0.25">
      <c r="A86" s="66" t="s">
        <v>163</v>
      </c>
      <c r="B86" s="43" t="s">
        <v>164</v>
      </c>
      <c r="C86" s="21">
        <f t="shared" si="3"/>
        <v>0</v>
      </c>
      <c r="D86" s="22">
        <f>SUM(D87:D90)</f>
        <v>0</v>
      </c>
      <c r="E86" s="23">
        <f>SUM(E87:E90)</f>
        <v>0</v>
      </c>
      <c r="F86" s="23">
        <f>SUM(F87:F90)</f>
        <v>0</v>
      </c>
      <c r="H86" s="25">
        <f>'[1]1.2.sz.mell. '!C86+'[1]1.3.sz.mell.'!C86+'[1]1.4.sz.mell. '!C86+'[1]1.5.sz.mell.'!C86</f>
        <v>0</v>
      </c>
      <c r="I86" s="25">
        <f t="shared" si="4"/>
        <v>0</v>
      </c>
    </row>
    <row r="87" spans="1:9" s="24" customFormat="1" ht="12" customHeight="1" thickBot="1" x14ac:dyDescent="0.25">
      <c r="A87" s="68" t="s">
        <v>165</v>
      </c>
      <c r="B87" s="27" t="s">
        <v>166</v>
      </c>
      <c r="C87" s="58">
        <f t="shared" si="3"/>
        <v>0</v>
      </c>
      <c r="D87" s="46"/>
      <c r="E87" s="34"/>
      <c r="F87" s="34"/>
      <c r="H87" s="25">
        <f>'[1]1.2.sz.mell. '!C87+'[1]1.3.sz.mell.'!C87+'[1]1.4.sz.mell. '!C87+'[1]1.5.sz.mell.'!C87</f>
        <v>0</v>
      </c>
      <c r="I87" s="30">
        <f t="shared" si="4"/>
        <v>0</v>
      </c>
    </row>
    <row r="88" spans="1:9" s="24" customFormat="1" ht="12" customHeight="1" thickBot="1" x14ac:dyDescent="0.25">
      <c r="A88" s="69" t="s">
        <v>167</v>
      </c>
      <c r="B88" s="32" t="s">
        <v>168</v>
      </c>
      <c r="C88" s="52">
        <f t="shared" si="3"/>
        <v>0</v>
      </c>
      <c r="D88" s="46"/>
      <c r="E88" s="34"/>
      <c r="F88" s="34"/>
      <c r="H88" s="25">
        <f>'[1]1.2.sz.mell. '!C88+'[1]1.3.sz.mell.'!C88+'[1]1.4.sz.mell. '!C88+'[1]1.5.sz.mell.'!C88</f>
        <v>0</v>
      </c>
      <c r="I88" s="35">
        <f t="shared" si="4"/>
        <v>0</v>
      </c>
    </row>
    <row r="89" spans="1:9" s="24" customFormat="1" ht="12" customHeight="1" thickBot="1" x14ac:dyDescent="0.25">
      <c r="A89" s="69" t="s">
        <v>169</v>
      </c>
      <c r="B89" s="32" t="s">
        <v>170</v>
      </c>
      <c r="C89" s="52">
        <f t="shared" si="3"/>
        <v>0</v>
      </c>
      <c r="D89" s="46"/>
      <c r="E89" s="34"/>
      <c r="F89" s="34"/>
      <c r="H89" s="25">
        <f>'[1]1.2.sz.mell. '!C89+'[1]1.3.sz.mell.'!C89+'[1]1.4.sz.mell. '!C89+'[1]1.5.sz.mell.'!C89</f>
        <v>0</v>
      </c>
      <c r="I89" s="35">
        <f t="shared" si="4"/>
        <v>0</v>
      </c>
    </row>
    <row r="90" spans="1:9" s="24" customFormat="1" ht="12" customHeight="1" thickBot="1" x14ac:dyDescent="0.25">
      <c r="A90" s="70" t="s">
        <v>171</v>
      </c>
      <c r="B90" s="38" t="s">
        <v>172</v>
      </c>
      <c r="C90" s="59">
        <f t="shared" si="3"/>
        <v>0</v>
      </c>
      <c r="D90" s="46"/>
      <c r="E90" s="34"/>
      <c r="F90" s="34"/>
      <c r="H90" s="25">
        <f>'[1]1.2.sz.mell. '!C90+'[1]1.3.sz.mell.'!C90+'[1]1.4.sz.mell. '!C90+'[1]1.5.sz.mell.'!C90</f>
        <v>0</v>
      </c>
      <c r="I90" s="42">
        <f t="shared" si="4"/>
        <v>0</v>
      </c>
    </row>
    <row r="91" spans="1:9" s="24" customFormat="1" ht="12" customHeight="1" thickBot="1" x14ac:dyDescent="0.25">
      <c r="A91" s="66" t="s">
        <v>173</v>
      </c>
      <c r="B91" s="43" t="s">
        <v>174</v>
      </c>
      <c r="C91" s="21">
        <f t="shared" si="3"/>
        <v>0</v>
      </c>
      <c r="D91" s="71"/>
      <c r="E91" s="72"/>
      <c r="F91" s="72"/>
      <c r="H91" s="25">
        <f>'[1]1.2.sz.mell. '!C91+'[1]1.3.sz.mell.'!C91+'[1]1.4.sz.mell. '!C91+'[1]1.5.sz.mell.'!C91</f>
        <v>0</v>
      </c>
      <c r="I91" s="25">
        <f t="shared" si="4"/>
        <v>0</v>
      </c>
    </row>
    <row r="92" spans="1:9" s="24" customFormat="1" ht="13.5" customHeight="1" thickBot="1" x14ac:dyDescent="0.25">
      <c r="A92" s="66" t="s">
        <v>175</v>
      </c>
      <c r="B92" s="43" t="s">
        <v>176</v>
      </c>
      <c r="C92" s="21">
        <f t="shared" si="3"/>
        <v>0</v>
      </c>
      <c r="D92" s="71"/>
      <c r="E92" s="72"/>
      <c r="F92" s="72"/>
      <c r="H92" s="25">
        <f>'[1]1.2.sz.mell. '!C92+'[1]1.3.sz.mell.'!C92+'[1]1.4.sz.mell. '!C92+'[1]1.5.sz.mell.'!C92</f>
        <v>0</v>
      </c>
      <c r="I92" s="25">
        <f t="shared" si="4"/>
        <v>0</v>
      </c>
    </row>
    <row r="93" spans="1:9" s="24" customFormat="1" ht="15.75" customHeight="1" thickBot="1" x14ac:dyDescent="0.25">
      <c r="A93" s="66" t="s">
        <v>177</v>
      </c>
      <c r="B93" s="73" t="s">
        <v>178</v>
      </c>
      <c r="C93" s="21">
        <f t="shared" si="3"/>
        <v>1774011918</v>
      </c>
      <c r="D93" s="54">
        <f>+D70+D74+D79+D82+D86+D92+D91</f>
        <v>1765021094</v>
      </c>
      <c r="E93" s="21">
        <f>+E70+E74+E79+E82+E86+E92+E91</f>
        <v>216699</v>
      </c>
      <c r="F93" s="21">
        <f>+F70+F74+F79+F82+F86+F92+F91</f>
        <v>8774125</v>
      </c>
      <c r="H93" s="25">
        <f>'[1]1.2.sz.mell. '!C93+'[1]1.3.sz.mell.'!C93+'[1]1.4.sz.mell. '!C93+'[1]1.5.sz.mell.'!C93</f>
        <v>1774011918</v>
      </c>
      <c r="I93" s="25">
        <f t="shared" si="4"/>
        <v>0</v>
      </c>
    </row>
    <row r="94" spans="1:9" s="24" customFormat="1" ht="16.5" customHeight="1" thickBot="1" x14ac:dyDescent="0.25">
      <c r="A94" s="74" t="s">
        <v>179</v>
      </c>
      <c r="B94" s="75" t="s">
        <v>180</v>
      </c>
      <c r="C94" s="21">
        <f t="shared" si="3"/>
        <v>4733008687</v>
      </c>
      <c r="D94" s="54">
        <f>+D69+D93</f>
        <v>4263951320</v>
      </c>
      <c r="E94" s="21">
        <f>+E69+E93</f>
        <v>10305313</v>
      </c>
      <c r="F94" s="21">
        <f>+F69+F93</f>
        <v>458752054</v>
      </c>
      <c r="H94" s="25">
        <f>'[1]1.2.sz.mell. '!C94+'[1]1.3.sz.mell.'!C94+'[1]1.4.sz.mell. '!C94+'[1]1.5.sz.mell.'!C94</f>
        <v>4733008687</v>
      </c>
      <c r="I94" s="25">
        <f t="shared" si="4"/>
        <v>0</v>
      </c>
    </row>
    <row r="95" spans="1:9" s="24" customFormat="1" ht="54" customHeight="1" thickBot="1" x14ac:dyDescent="0.25">
      <c r="A95" s="76"/>
      <c r="B95" s="77"/>
      <c r="C95" s="78"/>
      <c r="H95" s="25">
        <f>'[1]1.2.sz.mell. '!C95+'[1]1.3.sz.mell.'!C95+'[1]1.4.sz.mell. '!C95+'[1]1.5.sz.mell.'!C95</f>
        <v>0</v>
      </c>
      <c r="I95" s="3"/>
    </row>
    <row r="96" spans="1:9" ht="16.5" customHeight="1" thickBot="1" x14ac:dyDescent="0.3">
      <c r="A96" s="9" t="s">
        <v>181</v>
      </c>
      <c r="B96" s="9"/>
      <c r="C96" s="9"/>
      <c r="D96" s="79"/>
      <c r="H96" s="25">
        <f>'[1]1.2.sz.mell. '!C96+'[1]1.3.sz.mell.'!C96+'[1]1.4.sz.mell. '!C96+'[1]1.5.sz.mell.'!C96</f>
        <v>0</v>
      </c>
      <c r="I96" s="3"/>
    </row>
    <row r="97" spans="1:9" s="82" customFormat="1" ht="16.5" customHeight="1" thickBot="1" x14ac:dyDescent="0.3">
      <c r="A97" s="80" t="s">
        <v>182</v>
      </c>
      <c r="B97" s="80"/>
      <c r="C97" s="81" t="s">
        <v>3</v>
      </c>
      <c r="H97" s="25" t="e">
        <f>'[1]1.2.sz.mell. '!C97+'[1]1.3.sz.mell.'!C97+'[1]1.4.sz.mell. '!C97+'[1]1.5.sz.mell.'!C97</f>
        <v>#VALUE!</v>
      </c>
      <c r="I97" s="3"/>
    </row>
    <row r="98" spans="1:9" ht="38.1" customHeight="1" thickBot="1" x14ac:dyDescent="0.3">
      <c r="A98" s="12" t="s">
        <v>4</v>
      </c>
      <c r="B98" s="13" t="s">
        <v>183</v>
      </c>
      <c r="C98" s="14" t="str">
        <f>+C9</f>
        <v>2021. évi előirányzat</v>
      </c>
      <c r="D98" s="2" t="s">
        <v>7</v>
      </c>
      <c r="E98" s="2" t="s">
        <v>8</v>
      </c>
      <c r="F98" s="2" t="s">
        <v>9</v>
      </c>
      <c r="H98" s="25" t="e">
        <f>'[1]1.2.sz.mell. '!C98+'[1]1.3.sz.mell.'!C98+'[1]1.4.sz.mell. '!C98+'[1]1.5.sz.mell.'!C98</f>
        <v>#VALUE!</v>
      </c>
      <c r="I98" s="3"/>
    </row>
    <row r="99" spans="1:9" s="18" customFormat="1" ht="12" customHeight="1" thickBot="1" x14ac:dyDescent="0.25">
      <c r="A99" s="83" t="s">
        <v>10</v>
      </c>
      <c r="B99" s="84" t="s">
        <v>11</v>
      </c>
      <c r="C99" s="17" t="s">
        <v>12</v>
      </c>
      <c r="H99" s="25" t="e">
        <f>'[1]1.2.sz.mell. '!C99+'[1]1.3.sz.mell.'!C99+'[1]1.4.sz.mell. '!C99+'[1]1.5.sz.mell.'!C99</f>
        <v>#VALUE!</v>
      </c>
      <c r="I99" s="3"/>
    </row>
    <row r="100" spans="1:9" ht="12" customHeight="1" thickBot="1" x14ac:dyDescent="0.3">
      <c r="A100" s="85" t="s">
        <v>13</v>
      </c>
      <c r="B100" s="86" t="s">
        <v>184</v>
      </c>
      <c r="C100" s="87">
        <f t="shared" ref="C100:C161" si="5">SUM(D100:F100)</f>
        <v>2831433172</v>
      </c>
      <c r="D100" s="88">
        <f>+D101+D102+D103+D104+D105+D118</f>
        <v>836691513</v>
      </c>
      <c r="E100" s="89">
        <f>+E101+E102+E103+E104+E105+E118</f>
        <v>236433590</v>
      </c>
      <c r="F100" s="90">
        <f>F101+F102+F103+F104+F105+F118</f>
        <v>1758308069</v>
      </c>
      <c r="H100" s="25">
        <f>'[1]1.2.sz.mell. '!C100+'[1]1.3.sz.mell.'!C100+'[1]1.4.sz.mell. '!C100+'[1]1.5.sz.mell.'!C100</f>
        <v>2831433172</v>
      </c>
      <c r="I100" s="25">
        <f t="shared" ref="I100:I161" si="6">C100-H100</f>
        <v>0</v>
      </c>
    </row>
    <row r="101" spans="1:9" ht="12" customHeight="1" thickBot="1" x14ac:dyDescent="0.3">
      <c r="A101" s="91" t="s">
        <v>15</v>
      </c>
      <c r="B101" s="92" t="s">
        <v>185</v>
      </c>
      <c r="C101" s="93">
        <f t="shared" si="5"/>
        <v>1258326512</v>
      </c>
      <c r="D101" s="94">
        <v>47896992</v>
      </c>
      <c r="E101" s="95">
        <v>166097510</v>
      </c>
      <c r="F101" s="95">
        <f>82248525+71998629+56715808+218334179+615034869</f>
        <v>1044332010</v>
      </c>
      <c r="H101" s="25">
        <f>'[1]1.2.sz.mell. '!C101+'[1]1.3.sz.mell.'!C101+'[1]1.4.sz.mell. '!C101+'[1]1.5.sz.mell.'!C101</f>
        <v>1258326512</v>
      </c>
      <c r="I101" s="30">
        <f t="shared" si="6"/>
        <v>0</v>
      </c>
    </row>
    <row r="102" spans="1:9" ht="12" customHeight="1" thickBot="1" x14ac:dyDescent="0.3">
      <c r="A102" s="31" t="s">
        <v>17</v>
      </c>
      <c r="B102" s="96" t="s">
        <v>186</v>
      </c>
      <c r="C102" s="93">
        <f t="shared" si="5"/>
        <v>215518047</v>
      </c>
      <c r="D102" s="46">
        <v>8163648</v>
      </c>
      <c r="E102" s="34">
        <v>29077925</v>
      </c>
      <c r="F102" s="34">
        <f>13031917+11651828+9106816+38909967+105575946</f>
        <v>178276474</v>
      </c>
      <c r="H102" s="25">
        <f>'[1]1.2.sz.mell. '!C102+'[1]1.3.sz.mell.'!C102+'[1]1.4.sz.mell. '!C102+'[1]1.5.sz.mell.'!C102</f>
        <v>215518047</v>
      </c>
      <c r="I102" s="35">
        <f t="shared" si="6"/>
        <v>0</v>
      </c>
    </row>
    <row r="103" spans="1:9" ht="12" customHeight="1" thickBot="1" x14ac:dyDescent="0.3">
      <c r="A103" s="31" t="s">
        <v>19</v>
      </c>
      <c r="B103" s="96" t="s">
        <v>187</v>
      </c>
      <c r="C103" s="93">
        <f>SUM(D103:F103)</f>
        <v>985774764</v>
      </c>
      <c r="D103" s="47">
        <f>408709299+107725</f>
        <v>408817024</v>
      </c>
      <c r="E103" s="48">
        <v>41258155</v>
      </c>
      <c r="F103" s="34">
        <f>16220856+149872937+61195180+87035872+221374740</f>
        <v>535699585</v>
      </c>
      <c r="H103" s="25">
        <f>'[1]1.2.sz.mell. '!C103+'[1]1.3.sz.mell.'!C103+'[1]1.4.sz.mell. '!C103+'[1]1.5.sz.mell.'!C103</f>
        <v>985774764</v>
      </c>
      <c r="I103" s="35">
        <f t="shared" si="6"/>
        <v>0</v>
      </c>
    </row>
    <row r="104" spans="1:9" ht="12" customHeight="1" thickBot="1" x14ac:dyDescent="0.3">
      <c r="A104" s="31" t="s">
        <v>25</v>
      </c>
      <c r="B104" s="96" t="s">
        <v>188</v>
      </c>
      <c r="C104" s="93">
        <f t="shared" ref="C104:C120" si="7">SUM(D104:F104)</f>
        <v>56500000</v>
      </c>
      <c r="D104" s="47">
        <v>56500000</v>
      </c>
      <c r="E104" s="48"/>
      <c r="F104" s="48"/>
      <c r="H104" s="25">
        <f>'[1]1.2.sz.mell. '!C104+'[1]1.3.sz.mell.'!C104+'[1]1.4.sz.mell. '!C104+'[1]1.5.sz.mell.'!C104</f>
        <v>56500000</v>
      </c>
      <c r="I104" s="35">
        <f t="shared" si="6"/>
        <v>0</v>
      </c>
    </row>
    <row r="105" spans="1:9" ht="12" customHeight="1" thickBot="1" x14ac:dyDescent="0.3">
      <c r="A105" s="31" t="s">
        <v>189</v>
      </c>
      <c r="B105" s="97" t="s">
        <v>190</v>
      </c>
      <c r="C105" s="93">
        <f t="shared" si="7"/>
        <v>198934698</v>
      </c>
      <c r="D105" s="47">
        <f>SUM(D106:D117)</f>
        <v>198934698</v>
      </c>
      <c r="E105" s="47">
        <f>SUM(E106:E117)</f>
        <v>0</v>
      </c>
      <c r="F105" s="47">
        <f>SUM(F106:F117)</f>
        <v>0</v>
      </c>
      <c r="H105" s="25">
        <f>'[1]1.2.sz.mell. '!C105+'[1]1.3.sz.mell.'!C105+'[1]1.4.sz.mell. '!C105+'[1]1.5.sz.mell.'!C105</f>
        <v>198934698</v>
      </c>
      <c r="I105" s="35">
        <f t="shared" si="6"/>
        <v>0</v>
      </c>
    </row>
    <row r="106" spans="1:9" ht="12" customHeight="1" thickBot="1" x14ac:dyDescent="0.3">
      <c r="A106" s="31" t="s">
        <v>29</v>
      </c>
      <c r="B106" s="96" t="s">
        <v>191</v>
      </c>
      <c r="C106" s="93">
        <f t="shared" si="7"/>
        <v>140000</v>
      </c>
      <c r="D106" s="47">
        <v>140000</v>
      </c>
      <c r="E106" s="48"/>
      <c r="F106" s="48"/>
      <c r="H106" s="25">
        <f>'[1]1.2.sz.mell. '!C106+'[1]1.3.sz.mell.'!C106+'[1]1.4.sz.mell. '!C106+'[1]1.5.sz.mell.'!C106</f>
        <v>140000</v>
      </c>
      <c r="I106" s="35">
        <f t="shared" si="6"/>
        <v>0</v>
      </c>
    </row>
    <row r="107" spans="1:9" ht="12" customHeight="1" thickBot="1" x14ac:dyDescent="0.3">
      <c r="A107" s="31" t="s">
        <v>192</v>
      </c>
      <c r="B107" s="98" t="s">
        <v>193</v>
      </c>
      <c r="C107" s="93">
        <f t="shared" si="7"/>
        <v>0</v>
      </c>
      <c r="D107" s="47"/>
      <c r="E107" s="48"/>
      <c r="F107" s="48"/>
      <c r="H107" s="25">
        <f>'[1]1.2.sz.mell. '!C107+'[1]1.3.sz.mell.'!C107+'[1]1.4.sz.mell. '!C107+'[1]1.5.sz.mell.'!C107</f>
        <v>0</v>
      </c>
      <c r="I107" s="35">
        <f t="shared" si="6"/>
        <v>0</v>
      </c>
    </row>
    <row r="108" spans="1:9" ht="12" customHeight="1" thickBot="1" x14ac:dyDescent="0.3">
      <c r="A108" s="31" t="s">
        <v>194</v>
      </c>
      <c r="B108" s="98" t="s">
        <v>195</v>
      </c>
      <c r="C108" s="93">
        <f t="shared" si="7"/>
        <v>24566831</v>
      </c>
      <c r="D108" s="47">
        <v>24566831</v>
      </c>
      <c r="E108" s="48"/>
      <c r="F108" s="48"/>
      <c r="H108" s="25">
        <f>'[1]1.2.sz.mell. '!C108+'[1]1.3.sz.mell.'!C108+'[1]1.4.sz.mell. '!C108+'[1]1.5.sz.mell.'!C108</f>
        <v>24566831</v>
      </c>
      <c r="I108" s="35">
        <f t="shared" si="6"/>
        <v>0</v>
      </c>
    </row>
    <row r="109" spans="1:9" ht="12" customHeight="1" thickBot="1" x14ac:dyDescent="0.3">
      <c r="A109" s="31" t="s">
        <v>196</v>
      </c>
      <c r="B109" s="99" t="s">
        <v>197</v>
      </c>
      <c r="C109" s="93">
        <f t="shared" si="7"/>
        <v>0</v>
      </c>
      <c r="D109" s="47"/>
      <c r="E109" s="48"/>
      <c r="F109" s="48"/>
      <c r="H109" s="25">
        <f>'[1]1.2.sz.mell. '!C109+'[1]1.3.sz.mell.'!C109+'[1]1.4.sz.mell. '!C109+'[1]1.5.sz.mell.'!C109</f>
        <v>0</v>
      </c>
      <c r="I109" s="35">
        <f t="shared" si="6"/>
        <v>0</v>
      </c>
    </row>
    <row r="110" spans="1:9" ht="12" customHeight="1" thickBot="1" x14ac:dyDescent="0.3">
      <c r="A110" s="31" t="s">
        <v>198</v>
      </c>
      <c r="B110" s="100" t="s">
        <v>199</v>
      </c>
      <c r="C110" s="93">
        <f t="shared" si="7"/>
        <v>0</v>
      </c>
      <c r="D110" s="47"/>
      <c r="E110" s="48"/>
      <c r="F110" s="48"/>
      <c r="H110" s="25">
        <f>'[1]1.2.sz.mell. '!C110+'[1]1.3.sz.mell.'!C110+'[1]1.4.sz.mell. '!C110+'[1]1.5.sz.mell.'!C110</f>
        <v>0</v>
      </c>
      <c r="I110" s="35">
        <f t="shared" si="6"/>
        <v>0</v>
      </c>
    </row>
    <row r="111" spans="1:9" ht="12" customHeight="1" thickBot="1" x14ac:dyDescent="0.3">
      <c r="A111" s="31" t="s">
        <v>200</v>
      </c>
      <c r="B111" s="100" t="s">
        <v>201</v>
      </c>
      <c r="C111" s="93">
        <f t="shared" si="7"/>
        <v>0</v>
      </c>
      <c r="D111" s="47"/>
      <c r="E111" s="48"/>
      <c r="F111" s="48"/>
      <c r="H111" s="25">
        <f>'[1]1.2.sz.mell. '!C111+'[1]1.3.sz.mell.'!C111+'[1]1.4.sz.mell. '!C111+'[1]1.5.sz.mell.'!C111</f>
        <v>0</v>
      </c>
      <c r="I111" s="35">
        <f t="shared" si="6"/>
        <v>0</v>
      </c>
    </row>
    <row r="112" spans="1:9" ht="12" customHeight="1" thickBot="1" x14ac:dyDescent="0.3">
      <c r="A112" s="31" t="s">
        <v>202</v>
      </c>
      <c r="B112" s="99" t="s">
        <v>203</v>
      </c>
      <c r="C112" s="93">
        <f t="shared" si="7"/>
        <v>636000</v>
      </c>
      <c r="D112" s="47">
        <v>636000</v>
      </c>
      <c r="E112" s="48"/>
      <c r="F112" s="48"/>
      <c r="H112" s="25">
        <f>'[1]1.2.sz.mell. '!C112+'[1]1.3.sz.mell.'!C112+'[1]1.4.sz.mell. '!C112+'[1]1.5.sz.mell.'!C112</f>
        <v>636000</v>
      </c>
      <c r="I112" s="35">
        <f t="shared" si="6"/>
        <v>0</v>
      </c>
    </row>
    <row r="113" spans="1:11" ht="12" customHeight="1" thickBot="1" x14ac:dyDescent="0.3">
      <c r="A113" s="31" t="s">
        <v>204</v>
      </c>
      <c r="B113" s="99" t="s">
        <v>205</v>
      </c>
      <c r="C113" s="93">
        <f t="shared" si="7"/>
        <v>0</v>
      </c>
      <c r="D113" s="47"/>
      <c r="E113" s="48"/>
      <c r="F113" s="48"/>
      <c r="H113" s="25">
        <f>'[1]1.2.sz.mell. '!C113+'[1]1.3.sz.mell.'!C113+'[1]1.4.sz.mell. '!C113+'[1]1.5.sz.mell.'!C113</f>
        <v>0</v>
      </c>
      <c r="I113" s="35">
        <f t="shared" si="6"/>
        <v>0</v>
      </c>
    </row>
    <row r="114" spans="1:11" ht="12" customHeight="1" thickBot="1" x14ac:dyDescent="0.3">
      <c r="A114" s="31" t="s">
        <v>206</v>
      </c>
      <c r="B114" s="100" t="s">
        <v>207</v>
      </c>
      <c r="C114" s="93">
        <f t="shared" si="7"/>
        <v>0</v>
      </c>
      <c r="D114" s="47"/>
      <c r="E114" s="48"/>
      <c r="F114" s="48"/>
      <c r="H114" s="25">
        <f>'[1]1.2.sz.mell. '!C114+'[1]1.3.sz.mell.'!C114+'[1]1.4.sz.mell. '!C114+'[1]1.5.sz.mell.'!C114</f>
        <v>0</v>
      </c>
      <c r="I114" s="35">
        <f t="shared" si="6"/>
        <v>0</v>
      </c>
    </row>
    <row r="115" spans="1:11" ht="12" customHeight="1" thickBot="1" x14ac:dyDescent="0.3">
      <c r="A115" s="101" t="s">
        <v>208</v>
      </c>
      <c r="B115" s="98" t="s">
        <v>209</v>
      </c>
      <c r="C115" s="93">
        <f t="shared" si="7"/>
        <v>0</v>
      </c>
      <c r="D115" s="47"/>
      <c r="E115" s="48"/>
      <c r="F115" s="48"/>
      <c r="H115" s="25">
        <f>'[1]1.2.sz.mell. '!C115+'[1]1.3.sz.mell.'!C115+'[1]1.4.sz.mell. '!C115+'[1]1.5.sz.mell.'!C115</f>
        <v>0</v>
      </c>
      <c r="I115" s="35">
        <f t="shared" si="6"/>
        <v>0</v>
      </c>
    </row>
    <row r="116" spans="1:11" ht="12" customHeight="1" thickBot="1" x14ac:dyDescent="0.3">
      <c r="A116" s="31" t="s">
        <v>210</v>
      </c>
      <c r="B116" s="98" t="s">
        <v>211</v>
      </c>
      <c r="C116" s="93">
        <f t="shared" si="7"/>
        <v>0</v>
      </c>
      <c r="D116" s="47"/>
      <c r="E116" s="48"/>
      <c r="F116" s="48"/>
      <c r="H116" s="25">
        <f>'[1]1.2.sz.mell. '!C116+'[1]1.3.sz.mell.'!C116+'[1]1.4.sz.mell. '!C116+'[1]1.5.sz.mell.'!C116</f>
        <v>0</v>
      </c>
      <c r="I116" s="35">
        <f t="shared" si="6"/>
        <v>0</v>
      </c>
    </row>
    <row r="117" spans="1:11" ht="12" customHeight="1" thickBot="1" x14ac:dyDescent="0.3">
      <c r="A117" s="37" t="s">
        <v>212</v>
      </c>
      <c r="B117" s="98" t="s">
        <v>213</v>
      </c>
      <c r="C117" s="93">
        <f t="shared" si="7"/>
        <v>173591867</v>
      </c>
      <c r="D117" s="46">
        <v>173591867</v>
      </c>
      <c r="E117" s="34"/>
      <c r="F117" s="48"/>
      <c r="H117" s="25">
        <f>'[1]1.2.sz.mell. '!C117+'[1]1.3.sz.mell.'!C117+'[1]1.4.sz.mell. '!C117+'[1]1.5.sz.mell.'!C117</f>
        <v>173591867</v>
      </c>
      <c r="I117" s="35">
        <f t="shared" si="6"/>
        <v>0</v>
      </c>
    </row>
    <row r="118" spans="1:11" ht="12" customHeight="1" thickBot="1" x14ac:dyDescent="0.3">
      <c r="A118" s="31" t="s">
        <v>214</v>
      </c>
      <c r="B118" s="96" t="s">
        <v>215</v>
      </c>
      <c r="C118" s="93">
        <f t="shared" si="7"/>
        <v>116379151</v>
      </c>
      <c r="D118" s="46">
        <f>SUM(D119:D120)</f>
        <v>116379151</v>
      </c>
      <c r="E118" s="46">
        <f>SUM(E119:E120)</f>
        <v>0</v>
      </c>
      <c r="F118" s="46">
        <f>SUM(F119:F120)</f>
        <v>0</v>
      </c>
      <c r="H118" s="25">
        <f>'[1]1.2.sz.mell. '!C118+'[1]1.3.sz.mell.'!C118+'[1]1.4.sz.mell. '!C118+'[1]1.5.sz.mell.'!C118</f>
        <v>116379151</v>
      </c>
      <c r="I118" s="35">
        <f t="shared" si="6"/>
        <v>0</v>
      </c>
    </row>
    <row r="119" spans="1:11" ht="12" customHeight="1" thickBot="1" x14ac:dyDescent="0.3">
      <c r="A119" s="31" t="s">
        <v>216</v>
      </c>
      <c r="B119" s="96" t="s">
        <v>217</v>
      </c>
      <c r="C119" s="93">
        <f t="shared" si="7"/>
        <v>10000000</v>
      </c>
      <c r="D119" s="47">
        <v>10000000</v>
      </c>
      <c r="E119" s="48"/>
      <c r="F119" s="34"/>
      <c r="H119" s="25">
        <f>'[1]1.2.sz.mell. '!C119+'[1]1.3.sz.mell.'!C119+'[1]1.4.sz.mell. '!C119+'[1]1.5.sz.mell.'!C119</f>
        <v>10000000</v>
      </c>
      <c r="I119" s="35">
        <f t="shared" si="6"/>
        <v>0</v>
      </c>
    </row>
    <row r="120" spans="1:11" ht="12" customHeight="1" thickBot="1" x14ac:dyDescent="0.3">
      <c r="A120" s="102" t="s">
        <v>218</v>
      </c>
      <c r="B120" s="103" t="s">
        <v>219</v>
      </c>
      <c r="C120" s="93">
        <f t="shared" si="7"/>
        <v>106379151</v>
      </c>
      <c r="D120" s="104">
        <f>99315612+4715+7058824</f>
        <v>106379151</v>
      </c>
      <c r="E120" s="105"/>
      <c r="F120" s="105"/>
      <c r="H120" s="25">
        <f>'[1]1.2.sz.mell. '!C120+'[1]1.3.sz.mell.'!C120+'[1]1.4.sz.mell. '!C120+'[1]1.5.sz.mell.'!C120</f>
        <v>106379151</v>
      </c>
      <c r="I120" s="42">
        <f t="shared" si="6"/>
        <v>0</v>
      </c>
    </row>
    <row r="121" spans="1:11" ht="12" customHeight="1" thickBot="1" x14ac:dyDescent="0.3">
      <c r="A121" s="106" t="s">
        <v>31</v>
      </c>
      <c r="B121" s="107" t="s">
        <v>220</v>
      </c>
      <c r="C121" s="108">
        <f t="shared" si="5"/>
        <v>977615018</v>
      </c>
      <c r="D121" s="22">
        <f>+D122+D124+D126</f>
        <v>899252759</v>
      </c>
      <c r="E121" s="23">
        <f>+E122+E124+E126</f>
        <v>2765199</v>
      </c>
      <c r="F121" s="109">
        <f>+F122+F124+F126</f>
        <v>75597060</v>
      </c>
      <c r="H121" s="25">
        <f>'[1]1.2.sz.mell. '!C121+'[1]1.3.sz.mell.'!C121+'[1]1.4.sz.mell. '!C121+'[1]1.5.sz.mell.'!C121</f>
        <v>977615018</v>
      </c>
      <c r="I121" s="25">
        <f t="shared" si="6"/>
        <v>0</v>
      </c>
    </row>
    <row r="122" spans="1:11" ht="15" customHeight="1" thickBot="1" x14ac:dyDescent="0.3">
      <c r="A122" s="26" t="s">
        <v>33</v>
      </c>
      <c r="B122" s="96" t="s">
        <v>221</v>
      </c>
      <c r="C122" s="93">
        <f t="shared" si="5"/>
        <v>612539782</v>
      </c>
      <c r="D122" s="50">
        <v>535995745</v>
      </c>
      <c r="E122" s="29">
        <v>2765199</v>
      </c>
      <c r="F122" s="29">
        <f>25000+58071807+800000+14882031</f>
        <v>73778838</v>
      </c>
      <c r="H122" s="25">
        <f>'[1]1.2.sz.mell. '!C122+'[1]1.3.sz.mell.'!C122+'[1]1.4.sz.mell. '!C122+'[1]1.5.sz.mell.'!C122</f>
        <v>612539782</v>
      </c>
      <c r="I122" s="30">
        <f t="shared" si="6"/>
        <v>0</v>
      </c>
      <c r="K122" s="110"/>
    </row>
    <row r="123" spans="1:11" ht="12" customHeight="1" thickBot="1" x14ac:dyDescent="0.3">
      <c r="A123" s="26" t="s">
        <v>35</v>
      </c>
      <c r="B123" s="111" t="s">
        <v>222</v>
      </c>
      <c r="C123" s="93">
        <f t="shared" si="5"/>
        <v>401925076</v>
      </c>
      <c r="D123" s="50">
        <v>401925076</v>
      </c>
      <c r="E123" s="29"/>
      <c r="F123" s="29"/>
      <c r="H123" s="25">
        <f>'[1]1.2.sz.mell. '!C123+'[1]1.3.sz.mell.'!C123+'[1]1.4.sz.mell. '!C123+'[1]1.5.sz.mell.'!C123</f>
        <v>401925076</v>
      </c>
      <c r="I123" s="35">
        <f t="shared" si="6"/>
        <v>0</v>
      </c>
    </row>
    <row r="124" spans="1:11" ht="12" customHeight="1" thickBot="1" x14ac:dyDescent="0.3">
      <c r="A124" s="26" t="s">
        <v>37</v>
      </c>
      <c r="B124" s="111" t="s">
        <v>223</v>
      </c>
      <c r="C124" s="93">
        <f t="shared" si="5"/>
        <v>359163430</v>
      </c>
      <c r="D124" s="46">
        <v>357345208</v>
      </c>
      <c r="E124" s="34"/>
      <c r="F124" s="34">
        <f>1500722+317500</f>
        <v>1818222</v>
      </c>
      <c r="H124" s="25">
        <f>'[1]1.2.sz.mell. '!C124+'[1]1.3.sz.mell.'!C124+'[1]1.4.sz.mell. '!C124+'[1]1.5.sz.mell.'!C124</f>
        <v>359163430</v>
      </c>
      <c r="I124" s="35">
        <f t="shared" si="6"/>
        <v>0</v>
      </c>
    </row>
    <row r="125" spans="1:11" ht="12" customHeight="1" thickBot="1" x14ac:dyDescent="0.3">
      <c r="A125" s="26" t="s">
        <v>39</v>
      </c>
      <c r="B125" s="111" t="s">
        <v>224</v>
      </c>
      <c r="C125" s="93">
        <f t="shared" si="5"/>
        <v>290689778</v>
      </c>
      <c r="D125" s="46">
        <f>80032238+2424+210655116</f>
        <v>290689778</v>
      </c>
      <c r="E125" s="112"/>
      <c r="F125" s="46"/>
      <c r="H125" s="25">
        <f>'[1]1.2.sz.mell. '!C125+'[1]1.3.sz.mell.'!C125+'[1]1.4.sz.mell. '!C125+'[1]1.5.sz.mell.'!C125</f>
        <v>290689778</v>
      </c>
      <c r="I125" s="35">
        <f t="shared" si="6"/>
        <v>0</v>
      </c>
    </row>
    <row r="126" spans="1:11" ht="12" customHeight="1" thickBot="1" x14ac:dyDescent="0.3">
      <c r="A126" s="26" t="s">
        <v>41</v>
      </c>
      <c r="B126" s="38" t="s">
        <v>225</v>
      </c>
      <c r="C126" s="93">
        <f t="shared" si="5"/>
        <v>5911806</v>
      </c>
      <c r="D126" s="46">
        <f>SUM(D127:D134)</f>
        <v>5911806</v>
      </c>
      <c r="E126" s="46">
        <f>SUM(E127:E134)</f>
        <v>0</v>
      </c>
      <c r="F126" s="46">
        <f>SUM(F127:F134)</f>
        <v>0</v>
      </c>
      <c r="H126" s="25">
        <f>'[1]1.2.sz.mell. '!C126+'[1]1.3.sz.mell.'!C126+'[1]1.4.sz.mell. '!C126+'[1]1.5.sz.mell.'!C126</f>
        <v>5911806</v>
      </c>
      <c r="I126" s="35">
        <f t="shared" si="6"/>
        <v>0</v>
      </c>
    </row>
    <row r="127" spans="1:11" ht="12" customHeight="1" thickBot="1" x14ac:dyDescent="0.3">
      <c r="A127" s="26" t="s">
        <v>43</v>
      </c>
      <c r="B127" s="36" t="s">
        <v>226</v>
      </c>
      <c r="C127" s="93">
        <f t="shared" si="5"/>
        <v>0</v>
      </c>
      <c r="D127" s="40"/>
      <c r="E127" s="40"/>
      <c r="F127" s="46"/>
      <c r="H127" s="25">
        <f>'[1]1.2.sz.mell. '!C127+'[1]1.3.sz.mell.'!C127+'[1]1.4.sz.mell. '!C127+'[1]1.5.sz.mell.'!C127</f>
        <v>0</v>
      </c>
      <c r="I127" s="35">
        <f t="shared" si="6"/>
        <v>0</v>
      </c>
    </row>
    <row r="128" spans="1:11" ht="12" customHeight="1" thickBot="1" x14ac:dyDescent="0.3">
      <c r="A128" s="26" t="s">
        <v>227</v>
      </c>
      <c r="B128" s="113" t="s">
        <v>228</v>
      </c>
      <c r="C128" s="93">
        <f t="shared" si="5"/>
        <v>0</v>
      </c>
      <c r="D128" s="40"/>
      <c r="E128" s="40"/>
      <c r="F128" s="46"/>
      <c r="H128" s="25">
        <f>'[1]1.2.sz.mell. '!C128+'[1]1.3.sz.mell.'!C128+'[1]1.4.sz.mell. '!C128+'[1]1.5.sz.mell.'!C128</f>
        <v>0</v>
      </c>
      <c r="I128" s="35">
        <f t="shared" si="6"/>
        <v>0</v>
      </c>
    </row>
    <row r="129" spans="1:9" ht="16.5" thickBot="1" x14ac:dyDescent="0.3">
      <c r="A129" s="26" t="s">
        <v>229</v>
      </c>
      <c r="B129" s="100" t="s">
        <v>201</v>
      </c>
      <c r="C129" s="93">
        <f t="shared" si="5"/>
        <v>0</v>
      </c>
      <c r="D129" s="40"/>
      <c r="E129" s="40"/>
      <c r="F129" s="46"/>
      <c r="H129" s="25">
        <f>'[1]1.2.sz.mell. '!C129+'[1]1.3.sz.mell.'!C129+'[1]1.4.sz.mell. '!C129+'[1]1.5.sz.mell.'!C129</f>
        <v>0</v>
      </c>
      <c r="I129" s="35">
        <f t="shared" si="6"/>
        <v>0</v>
      </c>
    </row>
    <row r="130" spans="1:9" ht="12" customHeight="1" thickBot="1" x14ac:dyDescent="0.3">
      <c r="A130" s="26" t="s">
        <v>230</v>
      </c>
      <c r="B130" s="100" t="s">
        <v>231</v>
      </c>
      <c r="C130" s="93">
        <f t="shared" si="5"/>
        <v>0</v>
      </c>
      <c r="D130" s="40"/>
      <c r="E130" s="40"/>
      <c r="F130" s="46"/>
      <c r="H130" s="25">
        <f>'[1]1.2.sz.mell. '!C130+'[1]1.3.sz.mell.'!C130+'[1]1.4.sz.mell. '!C130+'[1]1.5.sz.mell.'!C130</f>
        <v>0</v>
      </c>
      <c r="I130" s="35">
        <f t="shared" si="6"/>
        <v>0</v>
      </c>
    </row>
    <row r="131" spans="1:9" ht="12" customHeight="1" thickBot="1" x14ac:dyDescent="0.3">
      <c r="A131" s="26" t="s">
        <v>232</v>
      </c>
      <c r="B131" s="100" t="s">
        <v>233</v>
      </c>
      <c r="C131" s="93">
        <f t="shared" si="5"/>
        <v>0</v>
      </c>
      <c r="D131" s="40"/>
      <c r="E131" s="40"/>
      <c r="F131" s="46"/>
      <c r="H131" s="25">
        <f>'[1]1.2.sz.mell. '!C131+'[1]1.3.sz.mell.'!C131+'[1]1.4.sz.mell. '!C131+'[1]1.5.sz.mell.'!C131</f>
        <v>0</v>
      </c>
      <c r="I131" s="35">
        <f t="shared" si="6"/>
        <v>0</v>
      </c>
    </row>
    <row r="132" spans="1:9" ht="12" customHeight="1" thickBot="1" x14ac:dyDescent="0.3">
      <c r="A132" s="26" t="s">
        <v>234</v>
      </c>
      <c r="B132" s="100" t="s">
        <v>207</v>
      </c>
      <c r="C132" s="93">
        <f t="shared" si="5"/>
        <v>0</v>
      </c>
      <c r="D132" s="40"/>
      <c r="E132" s="40"/>
      <c r="F132" s="46"/>
      <c r="H132" s="25">
        <f>'[1]1.2.sz.mell. '!C132+'[1]1.3.sz.mell.'!C132+'[1]1.4.sz.mell. '!C132+'[1]1.5.sz.mell.'!C132</f>
        <v>0</v>
      </c>
      <c r="I132" s="35">
        <f t="shared" si="6"/>
        <v>0</v>
      </c>
    </row>
    <row r="133" spans="1:9" ht="12" customHeight="1" thickBot="1" x14ac:dyDescent="0.3">
      <c r="A133" s="26" t="s">
        <v>235</v>
      </c>
      <c r="B133" s="100" t="s">
        <v>236</v>
      </c>
      <c r="C133" s="93">
        <f t="shared" si="5"/>
        <v>0</v>
      </c>
      <c r="D133" s="40"/>
      <c r="E133" s="40"/>
      <c r="F133" s="46"/>
      <c r="H133" s="25">
        <f>'[1]1.2.sz.mell. '!C133+'[1]1.3.sz.mell.'!C133+'[1]1.4.sz.mell. '!C133+'[1]1.5.sz.mell.'!C133</f>
        <v>0</v>
      </c>
      <c r="I133" s="35">
        <f t="shared" si="6"/>
        <v>0</v>
      </c>
    </row>
    <row r="134" spans="1:9" ht="16.5" thickBot="1" x14ac:dyDescent="0.3">
      <c r="A134" s="101" t="s">
        <v>237</v>
      </c>
      <c r="B134" s="100" t="s">
        <v>238</v>
      </c>
      <c r="C134" s="93">
        <f t="shared" si="5"/>
        <v>5911806</v>
      </c>
      <c r="D134" s="47">
        <v>5911806</v>
      </c>
      <c r="E134" s="47"/>
      <c r="F134" s="47"/>
      <c r="H134" s="25">
        <f>'[1]1.2.sz.mell. '!C134+'[1]1.3.sz.mell.'!C134+'[1]1.4.sz.mell. '!C134+'[1]1.5.sz.mell.'!C134</f>
        <v>5911806</v>
      </c>
      <c r="I134" s="42">
        <f t="shared" si="6"/>
        <v>0</v>
      </c>
    </row>
    <row r="135" spans="1:9" ht="12" customHeight="1" thickBot="1" x14ac:dyDescent="0.3">
      <c r="A135" s="19" t="s">
        <v>45</v>
      </c>
      <c r="B135" s="114" t="s">
        <v>239</v>
      </c>
      <c r="C135" s="108">
        <f t="shared" si="5"/>
        <v>3809048190</v>
      </c>
      <c r="D135" s="22">
        <f>+D100+D121</f>
        <v>1735944272</v>
      </c>
      <c r="E135" s="23">
        <f>+E100+E121</f>
        <v>239198789</v>
      </c>
      <c r="F135" s="23">
        <f>+F100+F121</f>
        <v>1833905129</v>
      </c>
      <c r="H135" s="25">
        <f>'[1]1.2.sz.mell. '!C135+'[1]1.3.sz.mell.'!C135+'[1]1.4.sz.mell. '!C135+'[1]1.5.sz.mell.'!C135</f>
        <v>3809048190</v>
      </c>
      <c r="I135" s="25">
        <f t="shared" si="6"/>
        <v>0</v>
      </c>
    </row>
    <row r="136" spans="1:9" ht="12" customHeight="1" thickBot="1" x14ac:dyDescent="0.3">
      <c r="A136" s="19" t="s">
        <v>240</v>
      </c>
      <c r="B136" s="114" t="s">
        <v>241</v>
      </c>
      <c r="C136" s="108">
        <f>SUM(D136:F136)</f>
        <v>874993747</v>
      </c>
      <c r="D136" s="22">
        <f>+D137+D138+D139</f>
        <v>874993747</v>
      </c>
      <c r="E136" s="23">
        <f>+E137+E138+E139</f>
        <v>0</v>
      </c>
      <c r="F136" s="23">
        <f>+F137+F138+F139</f>
        <v>0</v>
      </c>
      <c r="H136" s="25">
        <f>'[1]1.2.sz.mell. '!C136+'[1]1.3.sz.mell.'!C136+'[1]1.4.sz.mell. '!C136+'[1]1.5.sz.mell.'!C136</f>
        <v>874993747</v>
      </c>
      <c r="I136" s="25">
        <f t="shared" si="6"/>
        <v>0</v>
      </c>
    </row>
    <row r="137" spans="1:9" ht="12" customHeight="1" thickBot="1" x14ac:dyDescent="0.3">
      <c r="A137" s="26" t="s">
        <v>61</v>
      </c>
      <c r="B137" s="111" t="s">
        <v>242</v>
      </c>
      <c r="C137" s="93">
        <f>SUM(D137:F137)</f>
        <v>24993747</v>
      </c>
      <c r="D137" s="46">
        <v>24993747</v>
      </c>
      <c r="E137" s="46"/>
      <c r="F137" s="46"/>
      <c r="H137" s="25">
        <f>'[1]1.2.sz.mell. '!C137+'[1]1.3.sz.mell.'!C137+'[1]1.4.sz.mell. '!C137+'[1]1.5.sz.mell.'!C137</f>
        <v>24993747</v>
      </c>
      <c r="I137" s="30">
        <f t="shared" si="6"/>
        <v>0</v>
      </c>
    </row>
    <row r="138" spans="1:9" ht="12" customHeight="1" thickBot="1" x14ac:dyDescent="0.3">
      <c r="A138" s="26" t="s">
        <v>67</v>
      </c>
      <c r="B138" s="111" t="s">
        <v>243</v>
      </c>
      <c r="C138" s="93">
        <f>SUM(D138:F138)</f>
        <v>850000000</v>
      </c>
      <c r="D138" s="40">
        <v>850000000</v>
      </c>
      <c r="E138" s="40"/>
      <c r="F138" s="40"/>
      <c r="H138" s="25">
        <f>'[1]1.2.sz.mell. '!C138+'[1]1.3.sz.mell.'!C138+'[1]1.4.sz.mell. '!C138+'[1]1.5.sz.mell.'!C138</f>
        <v>850000000</v>
      </c>
      <c r="I138" s="35">
        <f t="shared" si="6"/>
        <v>0</v>
      </c>
    </row>
    <row r="139" spans="1:9" ht="12" customHeight="1" thickBot="1" x14ac:dyDescent="0.3">
      <c r="A139" s="101" t="s">
        <v>69</v>
      </c>
      <c r="B139" s="111" t="s">
        <v>244</v>
      </c>
      <c r="C139" s="115">
        <f t="shared" si="5"/>
        <v>0</v>
      </c>
      <c r="D139" s="40"/>
      <c r="E139" s="40"/>
      <c r="F139" s="40"/>
      <c r="H139" s="25">
        <f>'[1]1.2.sz.mell. '!C139+'[1]1.3.sz.mell.'!C139+'[1]1.4.sz.mell. '!C139+'[1]1.5.sz.mell.'!C139</f>
        <v>0</v>
      </c>
      <c r="I139" s="42">
        <f t="shared" si="6"/>
        <v>0</v>
      </c>
    </row>
    <row r="140" spans="1:9" ht="12" customHeight="1" thickBot="1" x14ac:dyDescent="0.3">
      <c r="A140" s="19" t="s">
        <v>73</v>
      </c>
      <c r="B140" s="114" t="s">
        <v>245</v>
      </c>
      <c r="C140" s="108">
        <f t="shared" si="5"/>
        <v>0</v>
      </c>
      <c r="D140" s="22">
        <f>+D141+D142+D143+D144+D145+D146</f>
        <v>0</v>
      </c>
      <c r="E140" s="23">
        <f>+E141+E142+E143+E144+E145+E146</f>
        <v>0</v>
      </c>
      <c r="F140" s="23">
        <f>SUM(F141:F146)</f>
        <v>0</v>
      </c>
      <c r="H140" s="25">
        <f>'[1]1.2.sz.mell. '!C140+'[1]1.3.sz.mell.'!C140+'[1]1.4.sz.mell. '!C140+'[1]1.5.sz.mell.'!C140</f>
        <v>0</v>
      </c>
      <c r="I140" s="25">
        <f t="shared" si="6"/>
        <v>0</v>
      </c>
    </row>
    <row r="141" spans="1:9" ht="12" customHeight="1" thickBot="1" x14ac:dyDescent="0.3">
      <c r="A141" s="26" t="s">
        <v>75</v>
      </c>
      <c r="B141" s="116" t="s">
        <v>246</v>
      </c>
      <c r="C141" s="93">
        <f t="shared" si="5"/>
        <v>0</v>
      </c>
      <c r="D141" s="40"/>
      <c r="E141" s="40"/>
      <c r="F141" s="40"/>
      <c r="H141" s="25">
        <f>'[1]1.2.sz.mell. '!C141+'[1]1.3.sz.mell.'!C141+'[1]1.4.sz.mell. '!C141+'[1]1.5.sz.mell.'!C141</f>
        <v>0</v>
      </c>
      <c r="I141" s="30">
        <f t="shared" si="6"/>
        <v>0</v>
      </c>
    </row>
    <row r="142" spans="1:9" ht="12" customHeight="1" thickBot="1" x14ac:dyDescent="0.3">
      <c r="A142" s="26" t="s">
        <v>77</v>
      </c>
      <c r="B142" s="116" t="s">
        <v>247</v>
      </c>
      <c r="C142" s="93">
        <f t="shared" si="5"/>
        <v>0</v>
      </c>
      <c r="D142" s="40"/>
      <c r="E142" s="40"/>
      <c r="F142" s="40"/>
      <c r="H142" s="25">
        <f>'[1]1.2.sz.mell. '!C142+'[1]1.3.sz.mell.'!C142+'[1]1.4.sz.mell. '!C142+'[1]1.5.sz.mell.'!C142</f>
        <v>0</v>
      </c>
      <c r="I142" s="35">
        <f t="shared" si="6"/>
        <v>0</v>
      </c>
    </row>
    <row r="143" spans="1:9" ht="12" customHeight="1" thickBot="1" x14ac:dyDescent="0.3">
      <c r="A143" s="26" t="s">
        <v>79</v>
      </c>
      <c r="B143" s="116" t="s">
        <v>248</v>
      </c>
      <c r="C143" s="93">
        <f t="shared" si="5"/>
        <v>0</v>
      </c>
      <c r="D143" s="40"/>
      <c r="E143" s="40"/>
      <c r="F143" s="40"/>
      <c r="H143" s="25">
        <f>'[1]1.2.sz.mell. '!C143+'[1]1.3.sz.mell.'!C143+'[1]1.4.sz.mell. '!C143+'[1]1.5.sz.mell.'!C143</f>
        <v>0</v>
      </c>
      <c r="I143" s="35">
        <f t="shared" si="6"/>
        <v>0</v>
      </c>
    </row>
    <row r="144" spans="1:9" ht="12" customHeight="1" thickBot="1" x14ac:dyDescent="0.3">
      <c r="A144" s="26" t="s">
        <v>81</v>
      </c>
      <c r="B144" s="116" t="s">
        <v>249</v>
      </c>
      <c r="C144" s="93">
        <f t="shared" si="5"/>
        <v>0</v>
      </c>
      <c r="D144" s="40"/>
      <c r="E144" s="40"/>
      <c r="F144" s="40"/>
      <c r="H144" s="25">
        <f>'[1]1.2.sz.mell. '!C144+'[1]1.3.sz.mell.'!C144+'[1]1.4.sz.mell. '!C144+'[1]1.5.sz.mell.'!C144</f>
        <v>0</v>
      </c>
      <c r="I144" s="35">
        <f t="shared" si="6"/>
        <v>0</v>
      </c>
    </row>
    <row r="145" spans="1:9" ht="12" customHeight="1" thickBot="1" x14ac:dyDescent="0.3">
      <c r="A145" s="26" t="s">
        <v>83</v>
      </c>
      <c r="B145" s="116" t="s">
        <v>250</v>
      </c>
      <c r="C145" s="93">
        <f t="shared" si="5"/>
        <v>0</v>
      </c>
      <c r="D145" s="40"/>
      <c r="E145" s="40"/>
      <c r="F145" s="40"/>
      <c r="H145" s="25">
        <f>'[1]1.2.sz.mell. '!C145+'[1]1.3.sz.mell.'!C145+'[1]1.4.sz.mell. '!C145+'[1]1.5.sz.mell.'!C145</f>
        <v>0</v>
      </c>
      <c r="I145" s="35">
        <f t="shared" si="6"/>
        <v>0</v>
      </c>
    </row>
    <row r="146" spans="1:9" ht="12" customHeight="1" thickBot="1" x14ac:dyDescent="0.3">
      <c r="A146" s="101" t="s">
        <v>85</v>
      </c>
      <c r="B146" s="116" t="s">
        <v>251</v>
      </c>
      <c r="C146" s="115">
        <f t="shared" si="5"/>
        <v>0</v>
      </c>
      <c r="D146" s="40"/>
      <c r="E146" s="40"/>
      <c r="F146" s="40"/>
      <c r="H146" s="25">
        <f>'[1]1.2.sz.mell. '!C146+'[1]1.3.sz.mell.'!C146+'[1]1.4.sz.mell. '!C146+'[1]1.5.sz.mell.'!C146</f>
        <v>0</v>
      </c>
      <c r="I146" s="42">
        <f t="shared" si="6"/>
        <v>0</v>
      </c>
    </row>
    <row r="147" spans="1:9" ht="12" customHeight="1" thickBot="1" x14ac:dyDescent="0.3">
      <c r="A147" s="19" t="s">
        <v>97</v>
      </c>
      <c r="B147" s="114" t="s">
        <v>252</v>
      </c>
      <c r="C147" s="108">
        <f t="shared" si="5"/>
        <v>48966750</v>
      </c>
      <c r="D147" s="54">
        <f>+D148+D149+D150+D151</f>
        <v>48966750</v>
      </c>
      <c r="E147" s="21">
        <f>+E148+E149+E150+E151</f>
        <v>0</v>
      </c>
      <c r="F147" s="21">
        <f>+F148+F149+F150+F151</f>
        <v>0</v>
      </c>
      <c r="H147" s="25">
        <f>'[1]1.2.sz.mell. '!C147+'[1]1.3.sz.mell.'!C147+'[1]1.4.sz.mell. '!C147+'[1]1.5.sz.mell.'!C147</f>
        <v>48966750</v>
      </c>
      <c r="I147" s="25">
        <f t="shared" si="6"/>
        <v>0</v>
      </c>
    </row>
    <row r="148" spans="1:9" ht="12" customHeight="1" thickBot="1" x14ac:dyDescent="0.3">
      <c r="A148" s="26" t="s">
        <v>99</v>
      </c>
      <c r="B148" s="116" t="s">
        <v>253</v>
      </c>
      <c r="C148" s="117">
        <f t="shared" si="5"/>
        <v>0</v>
      </c>
      <c r="D148" s="40"/>
      <c r="E148" s="40"/>
      <c r="F148" s="40"/>
      <c r="H148" s="25">
        <f>'[1]1.2.sz.mell. '!C148+'[1]1.3.sz.mell.'!C148+'[1]1.4.sz.mell. '!C148+'[1]1.5.sz.mell.'!C148</f>
        <v>0</v>
      </c>
      <c r="I148" s="30">
        <f t="shared" si="6"/>
        <v>0</v>
      </c>
    </row>
    <row r="149" spans="1:9" ht="12" customHeight="1" thickBot="1" x14ac:dyDescent="0.3">
      <c r="A149" s="26" t="s">
        <v>101</v>
      </c>
      <c r="B149" s="116" t="s">
        <v>254</v>
      </c>
      <c r="C149" s="93">
        <f t="shared" si="5"/>
        <v>48966750</v>
      </c>
      <c r="D149" s="40">
        <v>48966750</v>
      </c>
      <c r="E149" s="40"/>
      <c r="F149" s="40"/>
      <c r="H149" s="25">
        <f>'[1]1.2.sz.mell. '!C149+'[1]1.3.sz.mell.'!C149+'[1]1.4.sz.mell. '!C149+'[1]1.5.sz.mell.'!C149</f>
        <v>48966750</v>
      </c>
      <c r="I149" s="35">
        <f t="shared" si="6"/>
        <v>0</v>
      </c>
    </row>
    <row r="150" spans="1:9" ht="12" customHeight="1" thickBot="1" x14ac:dyDescent="0.3">
      <c r="A150" s="26" t="s">
        <v>103</v>
      </c>
      <c r="B150" s="116" t="s">
        <v>255</v>
      </c>
      <c r="C150" s="117">
        <f t="shared" si="5"/>
        <v>0</v>
      </c>
      <c r="D150" s="40"/>
      <c r="E150" s="40"/>
      <c r="F150" s="40"/>
      <c r="H150" s="25">
        <f>'[1]1.2.sz.mell. '!C150+'[1]1.3.sz.mell.'!C150+'[1]1.4.sz.mell. '!C150+'[1]1.5.sz.mell.'!C150</f>
        <v>0</v>
      </c>
      <c r="I150" s="35">
        <f t="shared" si="6"/>
        <v>0</v>
      </c>
    </row>
    <row r="151" spans="1:9" ht="12" customHeight="1" thickBot="1" x14ac:dyDescent="0.3">
      <c r="A151" s="101" t="s">
        <v>105</v>
      </c>
      <c r="B151" s="97" t="s">
        <v>256</v>
      </c>
      <c r="C151" s="118">
        <f t="shared" si="5"/>
        <v>0</v>
      </c>
      <c r="D151" s="40"/>
      <c r="E151" s="40"/>
      <c r="F151" s="40"/>
      <c r="H151" s="25">
        <f>'[1]1.2.sz.mell. '!C151+'[1]1.3.sz.mell.'!C151+'[1]1.4.sz.mell. '!C151+'[1]1.5.sz.mell.'!C151</f>
        <v>0</v>
      </c>
      <c r="I151" s="42">
        <f t="shared" si="6"/>
        <v>0</v>
      </c>
    </row>
    <row r="152" spans="1:9" ht="12" customHeight="1" thickBot="1" x14ac:dyDescent="0.3">
      <c r="A152" s="19" t="s">
        <v>257</v>
      </c>
      <c r="B152" s="114" t="s">
        <v>258</v>
      </c>
      <c r="C152" s="108">
        <f t="shared" si="5"/>
        <v>0</v>
      </c>
      <c r="D152" s="119">
        <f>+D153+D154+D155+D156+D157</f>
        <v>0</v>
      </c>
      <c r="E152" s="120">
        <f>+E153+E154+E155+E156+E157</f>
        <v>0</v>
      </c>
      <c r="F152" s="121">
        <f>SUM(F153:F157)</f>
        <v>0</v>
      </c>
      <c r="H152" s="25">
        <f>'[1]1.2.sz.mell. '!C152+'[1]1.3.sz.mell.'!C152+'[1]1.4.sz.mell. '!C152+'[1]1.5.sz.mell.'!C152</f>
        <v>0</v>
      </c>
      <c r="I152" s="25">
        <f t="shared" si="6"/>
        <v>0</v>
      </c>
    </row>
    <row r="153" spans="1:9" ht="12" customHeight="1" thickBot="1" x14ac:dyDescent="0.3">
      <c r="A153" s="26" t="s">
        <v>111</v>
      </c>
      <c r="B153" s="116" t="s">
        <v>259</v>
      </c>
      <c r="C153" s="117">
        <f t="shared" si="5"/>
        <v>0</v>
      </c>
      <c r="D153" s="40"/>
      <c r="E153" s="40"/>
      <c r="F153" s="40"/>
      <c r="H153" s="25">
        <f>'[1]1.2.sz.mell. '!C153+'[1]1.3.sz.mell.'!C153+'[1]1.4.sz.mell. '!C153+'[1]1.5.sz.mell.'!C153</f>
        <v>0</v>
      </c>
      <c r="I153" s="30">
        <f t="shared" si="6"/>
        <v>0</v>
      </c>
    </row>
    <row r="154" spans="1:9" ht="12" customHeight="1" thickBot="1" x14ac:dyDescent="0.3">
      <c r="A154" s="26" t="s">
        <v>113</v>
      </c>
      <c r="B154" s="116" t="s">
        <v>260</v>
      </c>
      <c r="C154" s="117">
        <f t="shared" si="5"/>
        <v>0</v>
      </c>
      <c r="D154" s="40"/>
      <c r="E154" s="40"/>
      <c r="F154" s="40"/>
      <c r="H154" s="25">
        <f>'[1]1.2.sz.mell. '!C154+'[1]1.3.sz.mell.'!C154+'[1]1.4.sz.mell. '!C154+'[1]1.5.sz.mell.'!C154</f>
        <v>0</v>
      </c>
      <c r="I154" s="35">
        <f t="shared" si="6"/>
        <v>0</v>
      </c>
    </row>
    <row r="155" spans="1:9" ht="12" customHeight="1" thickBot="1" x14ac:dyDescent="0.3">
      <c r="A155" s="26" t="s">
        <v>115</v>
      </c>
      <c r="B155" s="116" t="s">
        <v>261</v>
      </c>
      <c r="C155" s="117">
        <f t="shared" si="5"/>
        <v>0</v>
      </c>
      <c r="D155" s="40"/>
      <c r="E155" s="40"/>
      <c r="F155" s="40"/>
      <c r="H155" s="25">
        <f>'[1]1.2.sz.mell. '!C155+'[1]1.3.sz.mell.'!C155+'[1]1.4.sz.mell. '!C155+'[1]1.5.sz.mell.'!C155</f>
        <v>0</v>
      </c>
      <c r="I155" s="35">
        <f t="shared" si="6"/>
        <v>0</v>
      </c>
    </row>
    <row r="156" spans="1:9" ht="12" customHeight="1" thickBot="1" x14ac:dyDescent="0.3">
      <c r="A156" s="26" t="s">
        <v>117</v>
      </c>
      <c r="B156" s="116" t="s">
        <v>262</v>
      </c>
      <c r="C156" s="117">
        <f t="shared" si="5"/>
        <v>0</v>
      </c>
      <c r="D156" s="40"/>
      <c r="E156" s="40"/>
      <c r="F156" s="40"/>
      <c r="H156" s="25">
        <f>'[1]1.2.sz.mell. '!C156+'[1]1.3.sz.mell.'!C156+'[1]1.4.sz.mell. '!C156+'[1]1.5.sz.mell.'!C156</f>
        <v>0</v>
      </c>
      <c r="I156" s="35">
        <f t="shared" si="6"/>
        <v>0</v>
      </c>
    </row>
    <row r="157" spans="1:9" ht="12" customHeight="1" thickBot="1" x14ac:dyDescent="0.3">
      <c r="A157" s="26" t="s">
        <v>263</v>
      </c>
      <c r="B157" s="116" t="s">
        <v>264</v>
      </c>
      <c r="C157" s="118">
        <f t="shared" si="5"/>
        <v>0</v>
      </c>
      <c r="D157" s="63"/>
      <c r="E157" s="63"/>
      <c r="F157" s="40"/>
      <c r="H157" s="25">
        <f>'[1]1.2.sz.mell. '!C157+'[1]1.3.sz.mell.'!C157+'[1]1.4.sz.mell. '!C157+'[1]1.5.sz.mell.'!C157</f>
        <v>0</v>
      </c>
      <c r="I157" s="42">
        <f t="shared" si="6"/>
        <v>0</v>
      </c>
    </row>
    <row r="158" spans="1:9" ht="12" customHeight="1" thickBot="1" x14ac:dyDescent="0.3">
      <c r="A158" s="19" t="s">
        <v>119</v>
      </c>
      <c r="B158" s="114" t="s">
        <v>265</v>
      </c>
      <c r="C158" s="108">
        <f t="shared" si="5"/>
        <v>0</v>
      </c>
      <c r="D158" s="119"/>
      <c r="E158" s="120"/>
      <c r="F158" s="122"/>
      <c r="H158" s="25">
        <f>'[1]1.2.sz.mell. '!C158+'[1]1.3.sz.mell.'!C158+'[1]1.4.sz.mell. '!C158+'[1]1.5.sz.mell.'!C158</f>
        <v>0</v>
      </c>
      <c r="I158" s="25">
        <f t="shared" si="6"/>
        <v>0</v>
      </c>
    </row>
    <row r="159" spans="1:9" ht="12" customHeight="1" thickBot="1" x14ac:dyDescent="0.3">
      <c r="A159" s="19" t="s">
        <v>266</v>
      </c>
      <c r="B159" s="114" t="s">
        <v>267</v>
      </c>
      <c r="C159" s="108">
        <f t="shared" si="5"/>
        <v>0</v>
      </c>
      <c r="D159" s="119"/>
      <c r="E159" s="120"/>
      <c r="F159" s="122"/>
      <c r="H159" s="25">
        <f>'[1]1.2.sz.mell. '!C159+'[1]1.3.sz.mell.'!C159+'[1]1.4.sz.mell. '!C159+'[1]1.5.sz.mell.'!C159</f>
        <v>0</v>
      </c>
      <c r="I159" s="25">
        <f t="shared" si="6"/>
        <v>0</v>
      </c>
    </row>
    <row r="160" spans="1:9" ht="15" customHeight="1" thickBot="1" x14ac:dyDescent="0.3">
      <c r="A160" s="19" t="s">
        <v>268</v>
      </c>
      <c r="B160" s="114" t="s">
        <v>269</v>
      </c>
      <c r="C160" s="108">
        <f t="shared" si="5"/>
        <v>923960497</v>
      </c>
      <c r="D160" s="123">
        <f>+D136+D140+D147+D152+D158+D159</f>
        <v>923960497</v>
      </c>
      <c r="E160" s="124">
        <f>+E136+E140+E147+E152+E158+E159</f>
        <v>0</v>
      </c>
      <c r="F160" s="125">
        <f>+F136+F140+F147+F152+F158+F159</f>
        <v>0</v>
      </c>
      <c r="G160" s="126"/>
      <c r="H160" s="25">
        <f>'[1]1.2.sz.mell. '!C160+'[1]1.3.sz.mell.'!C160+'[1]1.4.sz.mell. '!C160+'[1]1.5.sz.mell.'!C160</f>
        <v>923960497</v>
      </c>
      <c r="I160" s="25">
        <f t="shared" si="6"/>
        <v>0</v>
      </c>
    </row>
    <row r="161" spans="1:9" s="24" customFormat="1" ht="12.95" customHeight="1" thickBot="1" x14ac:dyDescent="0.25">
      <c r="A161" s="127" t="s">
        <v>270</v>
      </c>
      <c r="B161" s="128" t="s">
        <v>271</v>
      </c>
      <c r="C161" s="108">
        <f t="shared" si="5"/>
        <v>4733008687</v>
      </c>
      <c r="D161" s="123">
        <f>+D135+D160</f>
        <v>2659904769</v>
      </c>
      <c r="E161" s="124">
        <f>+E135+E160</f>
        <v>239198789</v>
      </c>
      <c r="F161" s="125">
        <f>+F135+F160</f>
        <v>1833905129</v>
      </c>
      <c r="H161" s="25">
        <f>'[1]1.2.sz.mell. '!C161+'[1]1.3.sz.mell.'!C161+'[1]1.4.sz.mell. '!C161+'[1]1.5.sz.mell.'!C161</f>
        <v>4733008687</v>
      </c>
      <c r="I161" s="25">
        <f t="shared" si="6"/>
        <v>0</v>
      </c>
    </row>
    <row r="162" spans="1:9" ht="7.5" customHeight="1" x14ac:dyDescent="0.25"/>
    <row r="163" spans="1:9" x14ac:dyDescent="0.25">
      <c r="A163" s="7" t="s">
        <v>272</v>
      </c>
      <c r="B163" s="7"/>
      <c r="C163" s="7"/>
    </row>
    <row r="164" spans="1:9" ht="15" customHeight="1" thickBot="1" x14ac:dyDescent="0.3">
      <c r="A164" s="10" t="s">
        <v>273</v>
      </c>
      <c r="B164" s="10"/>
      <c r="C164" s="11" t="s">
        <v>3</v>
      </c>
    </row>
    <row r="165" spans="1:9" ht="13.5" customHeight="1" thickBot="1" x14ac:dyDescent="0.3">
      <c r="A165" s="19">
        <v>1</v>
      </c>
      <c r="B165" s="129" t="s">
        <v>274</v>
      </c>
      <c r="C165" s="21">
        <f>+C69-C135</f>
        <v>-850051421</v>
      </c>
      <c r="D165" s="79"/>
    </row>
    <row r="166" spans="1:9" ht="15" customHeight="1" thickBot="1" x14ac:dyDescent="0.3">
      <c r="A166" s="19" t="s">
        <v>31</v>
      </c>
      <c r="B166" s="129" t="s">
        <v>275</v>
      </c>
      <c r="C166" s="21">
        <f>+C93-C160</f>
        <v>850051421</v>
      </c>
    </row>
  </sheetData>
  <mergeCells count="10">
    <mergeCell ref="A96:C96"/>
    <mergeCell ref="A97:B97"/>
    <mergeCell ref="A163:C163"/>
    <mergeCell ref="A164:B164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3" max="2" man="1"/>
    <brk id="9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2021-02-16T09:33:49Z</dcterms:created>
  <dcterms:modified xsi:type="dcterms:W3CDTF">2021-02-16T09:33:49Z</dcterms:modified>
</cp:coreProperties>
</file>