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36" tabRatio="380" firstSheet="24" activeTab="25"/>
  </bookViews>
  <sheets>
    <sheet name="2" sheetId="1" state="hidden" r:id="rId1"/>
    <sheet name="12" sheetId="2" state="hidden" r:id="rId2"/>
    <sheet name="14adóss" sheetId="3" state="hidden" r:id="rId3"/>
    <sheet name="15 3éves" sheetId="4" state="hidden" r:id="rId4"/>
    <sheet name="KV 1 mell" sheetId="5" r:id="rId5"/>
    <sheet name="2. M" sheetId="6" r:id="rId6"/>
    <sheet name="3. M " sheetId="7" r:id="rId7"/>
    <sheet name="4. M " sheetId="8" r:id="rId8"/>
    <sheet name="5. M " sheetId="9" r:id="rId9"/>
    <sheet name="6. 7.8. M  " sheetId="10" r:id="rId10"/>
    <sheet name="9.M" sheetId="11" r:id="rId11"/>
    <sheet name="10.M  " sheetId="12" r:id="rId12"/>
    <sheet name="11.M" sheetId="13" r:id="rId13"/>
    <sheet name="12.Máll2015" sheetId="14" r:id="rId14"/>
    <sheet name="13.M" sheetId="15" r:id="rId15"/>
    <sheet name="14.M" sheetId="16" r:id="rId16"/>
    <sheet name="15ovi2015" sheetId="17" r:id="rId17"/>
    <sheet name="16művh2015" sheetId="18" r:id="rId18"/>
    <sheet name="17pmh2015" sheetId="19" r:id="rId19"/>
    <sheet name="18VÜKI" sheetId="20" r:id="rId20"/>
    <sheet name="19önk2015" sheetId="21" r:id="rId21"/>
    <sheet name="20KÖT FEL" sheetId="22" r:id="rId22"/>
    <sheet name="21céltartalék" sheetId="23" r:id="rId23"/>
    <sheet name="21 kötelező feladat" sheetId="24" state="hidden" r:id="rId24"/>
    <sheet name="ÖNK ÖSSZESITŐ" sheetId="25" r:id="rId25"/>
    <sheet name="CSALSEG" sheetId="26" r:id="rId26"/>
  </sheets>
  <definedNames>
    <definedName name="Excel_BuiltIn__FilterDatabase" localSheetId="20">'19önk2015'!$A$24:$E$119</definedName>
    <definedName name="Excel_BuiltIn__FilterDatabase" localSheetId="23">NA()</definedName>
    <definedName name="Excel_BuiltIn__FilterDatabase" localSheetId="24">'ÖNK ÖSSZESITŐ'!$A$35:$E$68</definedName>
    <definedName name="Excel_BuiltIn_Print_Area" localSheetId="16">'15ovi2015'!$A$1:$G$60</definedName>
    <definedName name="Excel_BuiltIn_Print_Area" localSheetId="17">'16művh2015'!$A$1:$G$31</definedName>
    <definedName name="Excel_BuiltIn_Print_Area" localSheetId="18">'17pmh2015'!$A$1:$G$33</definedName>
    <definedName name="Excel_BuiltIn_Print_Area" localSheetId="0">'2'!$A$1:$A$21</definedName>
    <definedName name="Excel_BuiltIn_Print_Area" localSheetId="8">'5. M '!$A$1:$H$191</definedName>
    <definedName name="Excel_BuiltIn_Print_Area" localSheetId="10">'9.M'!$A$1:$P$37</definedName>
    <definedName name="_xlnm.Print_Titles" localSheetId="13">'12.Máll2015'!$9:$9</definedName>
    <definedName name="_xlnm.Print_Titles" localSheetId="20">'19önk2015'!$1:$8</definedName>
    <definedName name="_xlnm.Print_Titles" localSheetId="23">'21 kötelező feladat'!$1:$3</definedName>
    <definedName name="_xlnm.Print_Titles" localSheetId="8">'5. M '!$4:$9</definedName>
    <definedName name="_xlnm.Print_Titles" localSheetId="24">'ÖNK ÖSSZESITŐ'!$1:$8</definedName>
    <definedName name="_xlnm.Print_Area" localSheetId="11">'10.M  '!$A$1:$F$21</definedName>
    <definedName name="_xlnm.Print_Area" localSheetId="12">'11.M'!$A$1:$N$24</definedName>
    <definedName name="_xlnm.Print_Area" localSheetId="1">'12'!$A$1:$B$11</definedName>
    <definedName name="_xlnm.Print_Area" localSheetId="13">'12.Máll2015'!$A$1:$G$125</definedName>
    <definedName name="_xlnm.Print_Area" localSheetId="14">'13.M'!$A$1:$G$29</definedName>
    <definedName name="_xlnm.Print_Area" localSheetId="15">'14.M'!$A$1:$E$46</definedName>
    <definedName name="_xlnm.Print_Area" localSheetId="2">'14adóss'!$A$1:$G$30</definedName>
    <definedName name="_xlnm.Print_Area" localSheetId="3">'15 3éves'!$A$1:$E$55</definedName>
    <definedName name="_xlnm.Print_Area" localSheetId="16">'15ovi2015'!$A$1:$G$59</definedName>
    <definedName name="_xlnm.Print_Area" localSheetId="17">'16művh2015'!$A$1:$G$30</definedName>
    <definedName name="_xlnm.Print_Area" localSheetId="18">'17pmh2015'!$A$1:$G$32</definedName>
    <definedName name="_xlnm.Print_Area" localSheetId="20">'19önk2015'!$A$1:$G$119</definedName>
    <definedName name="_xlnm.Print_Area" localSheetId="0">'2'!$A$1:$D$21</definedName>
    <definedName name="_xlnm.Print_Area" localSheetId="5">'2. M'!$A$1:$F$40</definedName>
    <definedName name="_xlnm.Print_Area" localSheetId="21">'20KÖT FEL'!$B$1:$F$48</definedName>
    <definedName name="_xlnm.Print_Area" localSheetId="23">'21 kötelező feladat'!$A$1:$E$23</definedName>
    <definedName name="_xlnm.Print_Area" localSheetId="22">'21céltartalék'!$A$1:$C$61</definedName>
    <definedName name="_xlnm.Print_Area" localSheetId="6">'3. M '!$A$1:$F$49</definedName>
    <definedName name="_xlnm.Print_Area" localSheetId="7">'4. M '!$A$1:$F$72</definedName>
    <definedName name="_xlnm.Print_Area" localSheetId="8">'5. M '!$C$8:$H$81</definedName>
    <definedName name="_xlnm.Print_Area" localSheetId="9">'6. 7.8. M  '!$A$1:$F$63</definedName>
    <definedName name="_xlnm.Print_Area" localSheetId="10">'9.M'!$A$1:$P$33</definedName>
    <definedName name="_xlnm.Print_Area" localSheetId="25">'CSALSEG'!$A$1:$G$40</definedName>
    <definedName name="_xlnm.Print_Area" localSheetId="4">'KV 1 mell'!$A$1:$F$65</definedName>
    <definedName name="_xlnm.Print_Area" localSheetId="24">'ÖNK ÖSSZESITŐ'!$A$1:$G$93</definedName>
  </definedNames>
  <calcPr fullCalcOnLoad="1"/>
</workbook>
</file>

<file path=xl/sharedStrings.xml><?xml version="1.0" encoding="utf-8"?>
<sst xmlns="http://schemas.openxmlformats.org/spreadsheetml/2006/main" count="2687" uniqueCount="967">
  <si>
    <t>2.melléklet</t>
  </si>
  <si>
    <t>a   /2013.(II.  ) önkormányzati rendelethez</t>
  </si>
  <si>
    <t>Herend Város Önkormányzat</t>
  </si>
  <si>
    <t>Költségvetési többlet, hiány és a hiány finanszírozásának kimutatása</t>
  </si>
  <si>
    <t>ezer Ft</t>
  </si>
  <si>
    <t>ezer Ft-ban</t>
  </si>
  <si>
    <t>2013.évi előirányzat</t>
  </si>
  <si>
    <t>2013.évi módosított  előirányzat</t>
  </si>
  <si>
    <t>2013. I. félévi teljesítés</t>
  </si>
  <si>
    <t xml:space="preserve">Működési bevételek </t>
  </si>
  <si>
    <t>Működési célú pénzmaradvány</t>
  </si>
  <si>
    <t xml:space="preserve">Működési kiadások </t>
  </si>
  <si>
    <t>Működési tartalék</t>
  </si>
  <si>
    <t>Felhalmozási bevételek</t>
  </si>
  <si>
    <t>Felhalmozási célú pénzmaradvány</t>
  </si>
  <si>
    <t>Felhalmozási kiadások</t>
  </si>
  <si>
    <t>Felhalmozási tartalék</t>
  </si>
  <si>
    <t>Hiány finanszírozása:</t>
  </si>
  <si>
    <t xml:space="preserve">Előző évi pénzmaradvány </t>
  </si>
  <si>
    <t>Hitel felvétel 2012. évre</t>
  </si>
  <si>
    <t>Össszesen</t>
  </si>
  <si>
    <t>12.melléklet</t>
  </si>
  <si>
    <t>A   /2013.(II.  ) önkormányzati rendelethez</t>
  </si>
  <si>
    <t>Herend Város Önkormányzat  2013.évre tervezett közvetett támogatásai</t>
  </si>
  <si>
    <t>Megnevezés</t>
  </si>
  <si>
    <t>Összesen</t>
  </si>
  <si>
    <t>Kossuth 179-187 közműköltség átvállalás</t>
  </si>
  <si>
    <t>Fogorvosi rendelő helyiséghasználat</t>
  </si>
  <si>
    <t>Német Nemzetiségi önkormányzat helyiséghasználat</t>
  </si>
  <si>
    <t>Közvetett támogatások összesen</t>
  </si>
  <si>
    <t>14.melléklet</t>
  </si>
  <si>
    <t>Herend Város Önkormányzat adósságot keletkeztető ügyletei és azok fedezetére felhasználható saját bevételek alakulása</t>
  </si>
  <si>
    <t xml:space="preserve">Az Áht. 29. § (3) bekezdés szerint a helyi önkormányzat évente, legkésőbb a költségvetési rendelet elfogadásáig határozatban állapítja meg a költségvetési évet követő 3 évre várható saját bevételeinek és a fizetési kötelezettségeinek összegét.
A jogszabályi előírásoknak megfelelően került kidolgozásra a 2013-2016. évekre vonatkozó tájékoztató.
</t>
  </si>
  <si>
    <t>Sorszám</t>
  </si>
  <si>
    <t>Tárgyév 2013</t>
  </si>
  <si>
    <t>1.évben 2014</t>
  </si>
  <si>
    <t>2.évben 2015</t>
  </si>
  <si>
    <t>3.évben 2016</t>
  </si>
  <si>
    <t>1.</t>
  </si>
  <si>
    <t>Helyi adók</t>
  </si>
  <si>
    <t>2.</t>
  </si>
  <si>
    <t>Díjak,pótlékok birságok</t>
  </si>
  <si>
    <t xml:space="preserve">  -Talajterhelési dij</t>
  </si>
  <si>
    <t xml:space="preserve">  -Közigazgatási és helyszíni bírságok</t>
  </si>
  <si>
    <t xml:space="preserve">  -Bérletid díj</t>
  </si>
  <si>
    <t xml:space="preserve">  -Lakbér</t>
  </si>
  <si>
    <t xml:space="preserve">  -Pótlék, bírság</t>
  </si>
  <si>
    <t>3.</t>
  </si>
  <si>
    <t>Tárgyi eszközök értékesítése</t>
  </si>
  <si>
    <t>4.</t>
  </si>
  <si>
    <t>Részvények részesedések értékesitése</t>
  </si>
  <si>
    <t>5.</t>
  </si>
  <si>
    <t>Saját bevételek összesen 01..05</t>
  </si>
  <si>
    <t>6.</t>
  </si>
  <si>
    <t>Saját bevételek 50 %-a</t>
  </si>
  <si>
    <t>7.</t>
  </si>
  <si>
    <t>Elző évben keletkezett tárgyévet terhelő fizetési kötelezettség</t>
  </si>
  <si>
    <t>8.</t>
  </si>
  <si>
    <t>Felvett hitel és annak tőketartozása</t>
  </si>
  <si>
    <t>10.</t>
  </si>
  <si>
    <t>Hitelviszonyont megtestesítő értékpapír</t>
  </si>
  <si>
    <t>11.</t>
  </si>
  <si>
    <t>Kezességvállalásból eredő fizetési kötelezettség</t>
  </si>
  <si>
    <t>12.</t>
  </si>
  <si>
    <t>Tárgyévben keletkezett tárgyévet terhelő fizetési kötelezettség</t>
  </si>
  <si>
    <t>13.</t>
  </si>
  <si>
    <t>15.</t>
  </si>
  <si>
    <t>16.</t>
  </si>
  <si>
    <t>17.</t>
  </si>
  <si>
    <t>Fizetési kötelezettség összesen</t>
  </si>
  <si>
    <t>18.</t>
  </si>
  <si>
    <t>Fizetési kötelezettséggel csökkentett saját bevétel 50%-a</t>
  </si>
  <si>
    <t>15.melléklet</t>
  </si>
  <si>
    <t xml:space="preserve">Herend Város Önkormányzat </t>
  </si>
  <si>
    <t>2012-2014 évre tervezett bevételei és kiadásai</t>
  </si>
  <si>
    <t>2013 év</t>
  </si>
  <si>
    <t>2014.év</t>
  </si>
  <si>
    <t>2015.év</t>
  </si>
  <si>
    <t>Működési bevételek</t>
  </si>
  <si>
    <t>Intézményi működéssel kapcs. bevételek</t>
  </si>
  <si>
    <t>Egyéb saját bevételek</t>
  </si>
  <si>
    <t>Átvett pénzeszközök működési célra</t>
  </si>
  <si>
    <t xml:space="preserve">Áfa bevételek </t>
  </si>
  <si>
    <t>Hozam és kamat bevételek</t>
  </si>
  <si>
    <t>Támogatások, kiegészítések</t>
  </si>
  <si>
    <t>Támogatás értékű működési bevételek</t>
  </si>
  <si>
    <t>9.</t>
  </si>
  <si>
    <t>Támogatás értékű felhalmozási bevételek</t>
  </si>
  <si>
    <t>Kiegészítések, visszatérülések</t>
  </si>
  <si>
    <t>Önkormányzatok költségvetési támogatása</t>
  </si>
  <si>
    <t>Önkormányzatok sajátos működési bevételei</t>
  </si>
  <si>
    <t>Illetékek</t>
  </si>
  <si>
    <t>14.</t>
  </si>
  <si>
    <t>Pótlékok,bírságok, egyéb sajátos bevételek</t>
  </si>
  <si>
    <t>Átengedett központi adók</t>
  </si>
  <si>
    <t>Bírságok /pl környezetvédelmi/</t>
  </si>
  <si>
    <t>Talajterhelési díj</t>
  </si>
  <si>
    <t>19.</t>
  </si>
  <si>
    <t>Hitelek,értékpapírok,támogatási kölcsönök</t>
  </si>
  <si>
    <t>20.</t>
  </si>
  <si>
    <t>Hitel felvétel</t>
  </si>
  <si>
    <t>21.</t>
  </si>
  <si>
    <t xml:space="preserve">   működésre</t>
  </si>
  <si>
    <t>22.</t>
  </si>
  <si>
    <t xml:space="preserve">   felhalmozásra</t>
  </si>
  <si>
    <t>23.</t>
  </si>
  <si>
    <t>Felhalmozási és tőke jellegű bevételek</t>
  </si>
  <si>
    <t>24.</t>
  </si>
  <si>
    <t>Tárgyi eszközök és immat. javak értékesítése</t>
  </si>
  <si>
    <t>25.</t>
  </si>
  <si>
    <t>Felhalmozási célú átvett pézneszközök</t>
  </si>
  <si>
    <t>26.</t>
  </si>
  <si>
    <t>Egyéb bevétek</t>
  </si>
  <si>
    <t>27.</t>
  </si>
  <si>
    <t>Előző évi maradvány igénybevétele</t>
  </si>
  <si>
    <t>28.</t>
  </si>
  <si>
    <t>Bevételek összesen</t>
  </si>
  <si>
    <t>29.</t>
  </si>
  <si>
    <t>30.</t>
  </si>
  <si>
    <t>Kiadások</t>
  </si>
  <si>
    <t>31.</t>
  </si>
  <si>
    <t>Személyi juttatások</t>
  </si>
  <si>
    <t>32.</t>
  </si>
  <si>
    <t>Munkaadókat terhelő járulékok</t>
  </si>
  <si>
    <t>33.</t>
  </si>
  <si>
    <t>Dologi kiadások</t>
  </si>
  <si>
    <t>34.</t>
  </si>
  <si>
    <t>Átadott pénzeszközök</t>
  </si>
  <si>
    <t>35.</t>
  </si>
  <si>
    <t>Társadalom- és szociálpolitikai juttatások</t>
  </si>
  <si>
    <t>36.</t>
  </si>
  <si>
    <t>37.</t>
  </si>
  <si>
    <t>Beruházások</t>
  </si>
  <si>
    <t>38.</t>
  </si>
  <si>
    <t>Felújítások</t>
  </si>
  <si>
    <t>39.</t>
  </si>
  <si>
    <t xml:space="preserve">Támogatásértékű felhalmozási kiadások </t>
  </si>
  <si>
    <t>40.</t>
  </si>
  <si>
    <t>Pénzeszköz átadasok</t>
  </si>
  <si>
    <t>41.</t>
  </si>
  <si>
    <t>Pénzügyi befektetések</t>
  </si>
  <si>
    <t>42.</t>
  </si>
  <si>
    <t>Kamatkiadások</t>
  </si>
  <si>
    <t>43.</t>
  </si>
  <si>
    <t>Hitelek kölcsönök nyújtása, törlesztése</t>
  </si>
  <si>
    <t>44.</t>
  </si>
  <si>
    <t xml:space="preserve">   Felhalmozási célú hiteltörlesztés</t>
  </si>
  <si>
    <t>45.</t>
  </si>
  <si>
    <t xml:space="preserve">   Működési célú</t>
  </si>
  <si>
    <t>46.</t>
  </si>
  <si>
    <t>Tartalék</t>
  </si>
  <si>
    <t>47.</t>
  </si>
  <si>
    <t>Kadások összesen</t>
  </si>
  <si>
    <t>1.melléklet</t>
  </si>
  <si>
    <t xml:space="preserve"> bevételi és kiadási előirányzatainak főösszesítője</t>
  </si>
  <si>
    <t xml:space="preserve">                                                                                                                                                                 </t>
  </si>
  <si>
    <t>Sor szám</t>
  </si>
  <si>
    <t>Bevételek</t>
  </si>
  <si>
    <t>2014.évi előirányzat</t>
  </si>
  <si>
    <t>2015. ÉVI EREDETI ELŐIRÁNYZAT</t>
  </si>
  <si>
    <t>2014. ÉVI %-ÁBAN</t>
  </si>
  <si>
    <t>A</t>
  </si>
  <si>
    <t>B</t>
  </si>
  <si>
    <t>G</t>
  </si>
  <si>
    <t>H</t>
  </si>
  <si>
    <t>I.</t>
  </si>
  <si>
    <t>Intézményi működéssel kapcsolatos bevételek</t>
  </si>
  <si>
    <t>Általános forgalmi adó</t>
  </si>
  <si>
    <t>Kamat bevételek</t>
  </si>
  <si>
    <t>II.</t>
  </si>
  <si>
    <t>Működési célú pénzeszköz átvétel államháztartáson kívülről</t>
  </si>
  <si>
    <t>III.</t>
  </si>
  <si>
    <t>Önkormányzat sajátos működési bevételei</t>
  </si>
  <si>
    <t>Egyéb sajátos bevétel</t>
  </si>
  <si>
    <t>Bírság, pótlék</t>
  </si>
  <si>
    <t>IV.</t>
  </si>
  <si>
    <t>Támogatások</t>
  </si>
  <si>
    <t>V.</t>
  </si>
  <si>
    <t>VI.</t>
  </si>
  <si>
    <t>Felhalmozási célú átvett pénzeszköz</t>
  </si>
  <si>
    <t>VII.</t>
  </si>
  <si>
    <t>Kölcsön törlesztés</t>
  </si>
  <si>
    <t>VIII.</t>
  </si>
  <si>
    <t>Önkormányzat felhalmozási költségvetési támogatása</t>
  </si>
  <si>
    <t>IX.</t>
  </si>
  <si>
    <t>Támogatásértékű bevételek</t>
  </si>
  <si>
    <t>Működési célú pénzeszköz átvétel</t>
  </si>
  <si>
    <t>Működési célő pénzeszköz á.v. ÁH-on kív.</t>
  </si>
  <si>
    <t>Költségvetési bevételek összesen</t>
  </si>
  <si>
    <t>Finanszírozási bevételek</t>
  </si>
  <si>
    <t>Függő, átfutó, kiegyenlítő bevételek</t>
  </si>
  <si>
    <t>X.</t>
  </si>
  <si>
    <t xml:space="preserve"> Pénzmaradvány</t>
  </si>
  <si>
    <t>Ebből felhalmozási célú</t>
  </si>
  <si>
    <t xml:space="preserve">         működési célú</t>
  </si>
  <si>
    <t xml:space="preserve">E </t>
  </si>
  <si>
    <t>Önkormányzat és intézmények kiadásai</t>
  </si>
  <si>
    <t>Ebből: Személyi juttatás</t>
  </si>
  <si>
    <t xml:space="preserve">          Járulékok</t>
  </si>
  <si>
    <t xml:space="preserve">          Dologi kiadások</t>
  </si>
  <si>
    <t>Működési célú pénzeszköz átadás</t>
  </si>
  <si>
    <t xml:space="preserve">          Támogatásértékű kiadás áht-n belül</t>
  </si>
  <si>
    <t xml:space="preserve">           Működési célú támogatás</t>
  </si>
  <si>
    <t xml:space="preserve">           Szociális juttatás, ellátottak juttatása</t>
  </si>
  <si>
    <t>Felhalmozási célú pénzeszköz átadás</t>
  </si>
  <si>
    <t>Felhalmozási célú tartalékból közbiztonság növelését szolgáló fejlesztés pályázati önrész Kvt. 10. pont ac) alapján</t>
  </si>
  <si>
    <t>Felhalmozási célú tartalékból iskolai étkeztetést végző intézmény infrastrukturális fejlesztése Kvt. 3.m. 10.pont a. alapján</t>
  </si>
  <si>
    <t>Költségvetési kiadások</t>
  </si>
  <si>
    <t>Intézményfinanszírozás</t>
  </si>
  <si>
    <t>Herend Város Önkormányzat 2015. évi működési és felhalmozási mérlege</t>
  </si>
  <si>
    <t>MEGNEVEZÉS</t>
  </si>
  <si>
    <t>Előirányzat változás</t>
  </si>
  <si>
    <t>EREDETI ELŐIRÁNYZAT</t>
  </si>
  <si>
    <t>C</t>
  </si>
  <si>
    <t>D</t>
  </si>
  <si>
    <t>Intézményi működési bevételek</t>
  </si>
  <si>
    <t>Önkormányzat sajátos működési bevételei (helyi és átengedett adók)</t>
  </si>
  <si>
    <t>Költségvetési támogatás</t>
  </si>
  <si>
    <t>Előző évi pénzmaradvány</t>
  </si>
  <si>
    <t>Kölcsön  törlesztés</t>
  </si>
  <si>
    <t>Működési bevételek összesen</t>
  </si>
  <si>
    <t>Működési kiadások</t>
  </si>
  <si>
    <t>Munkaadói járulék</t>
  </si>
  <si>
    <t>Dologi és egyéb folyó kiadások</t>
  </si>
  <si>
    <t>Támogatásértékű kiadás</t>
  </si>
  <si>
    <t>Működési célú pénzeszköz átadás ÁH-on kiv.</t>
  </si>
  <si>
    <t>Szociális juttatások</t>
  </si>
  <si>
    <t>Működési kiadások összesen</t>
  </si>
  <si>
    <t>Kommunális adó</t>
  </si>
  <si>
    <t xml:space="preserve">Önkormányzati lakásértékesítés </t>
  </si>
  <si>
    <t>Felhalmozási pénzmaradvány</t>
  </si>
  <si>
    <t>Felhalmozási bevételek összesen</t>
  </si>
  <si>
    <t>Felújítás, beruházás</t>
  </si>
  <si>
    <t>Felhalmozási kiadások összesen</t>
  </si>
  <si>
    <t>KÖLTSÉGVETÉSI BEVÉTELEK ÖSSZESEN</t>
  </si>
  <si>
    <t>KÖLTSÉGVETÉSI KIADÁSOK ÖSSZESEN</t>
  </si>
  <si>
    <t>3.melléklet</t>
  </si>
  <si>
    <t>2015. évi bevételi előirányzatai forrásonként</t>
  </si>
  <si>
    <t>2015.évi előirányzat</t>
  </si>
  <si>
    <t>Hatósági jogkörhöz köthető működési bevételek</t>
  </si>
  <si>
    <t>Továbbszámlázott szolgáltatások</t>
  </si>
  <si>
    <t>Áfa bevétel</t>
  </si>
  <si>
    <t>Kamat bevétel</t>
  </si>
  <si>
    <t>Kölcsön visszatérülése</t>
  </si>
  <si>
    <t>Magánszemélyek kommunális adója</t>
  </si>
  <si>
    <t>Iparűzési adó</t>
  </si>
  <si>
    <t>Gépjármű adó</t>
  </si>
  <si>
    <t>Önkormányzati lakások lakbére, sírhely, közterületdíj egyéb sajátos bevételek</t>
  </si>
  <si>
    <t>Birság, pótlék</t>
  </si>
  <si>
    <t>Önk.sajátos műk.bevételei összesen</t>
  </si>
  <si>
    <t>Normatív támogatások</t>
  </si>
  <si>
    <t>Normatív kötött támogatások</t>
  </si>
  <si>
    <t>Központosított támogatások</t>
  </si>
  <si>
    <t>Egyéb központi támogatás</t>
  </si>
  <si>
    <t>Tárgyi eszközök , immateriális javak értékesítése</t>
  </si>
  <si>
    <t>Felhalmozási célú pénzeszköz átvétele</t>
  </si>
  <si>
    <t>OEP finanszírozás egészségügy működtetésre</t>
  </si>
  <si>
    <t>Elkülönített állami pénzalaptól pénzeszköz átvétel</t>
  </si>
  <si>
    <t>Önkormányzati költségvetési szervtől</t>
  </si>
  <si>
    <t>Előző évi költségvetési elszámolás</t>
  </si>
  <si>
    <t>Működési célú pénzeszköz átvétel Áh-on kiv.</t>
  </si>
  <si>
    <t>Véglegesen átvett pénzeszköz összesen</t>
  </si>
  <si>
    <t>Pénzmaradvány</t>
  </si>
  <si>
    <t>4.melléklet</t>
  </si>
  <si>
    <t>Herend Város Önkormányzat önállóan működő intézményei bevétele</t>
  </si>
  <si>
    <t>2015.</t>
  </si>
  <si>
    <t>Önkormányzat</t>
  </si>
  <si>
    <t>Intézményi étkeztetés</t>
  </si>
  <si>
    <t>Munkahelyi vendéglátás</t>
  </si>
  <si>
    <t>Működési bevétel</t>
  </si>
  <si>
    <t>Lakóingatlan bérbeadás</t>
  </si>
  <si>
    <t>Nem lakóingatlan bérbeadás</t>
  </si>
  <si>
    <t>Sportlétesítmény bérbeadás</t>
  </si>
  <si>
    <t>Állategészségügyi ellátás</t>
  </si>
  <si>
    <t>Temetőfenntartás</t>
  </si>
  <si>
    <t>Adóbevételek, és pótlék birság bevétel</t>
  </si>
  <si>
    <t>ebből Polgármesteri Hivatal támogatása</t>
  </si>
  <si>
    <t xml:space="preserve">    Óvoda és bölcsőde működtetésre</t>
  </si>
  <si>
    <t xml:space="preserve">    Családsegítő szolgálat támogatása</t>
  </si>
  <si>
    <t xml:space="preserve">     Intézményi étkeztetés támogatás</t>
  </si>
  <si>
    <t xml:space="preserve">     Önkormányzati feladatok támogatása</t>
  </si>
  <si>
    <t>Kötött támogatások és egyéb támogatások</t>
  </si>
  <si>
    <t>ebből Művelődési ház támogatása</t>
  </si>
  <si>
    <t>Átvett pénzeszközök működésre</t>
  </si>
  <si>
    <t xml:space="preserve">OEP finanszírozás </t>
  </si>
  <si>
    <t>Kamatbevétel</t>
  </si>
  <si>
    <t>Ingatlan,immateriális javak, tárgyi eszk. Értékesítés</t>
  </si>
  <si>
    <t>Átvett pénzeszközök felhalmozásra</t>
  </si>
  <si>
    <t>Kölcsön visszatérülés</t>
  </si>
  <si>
    <t>Önkormányzat összesen</t>
  </si>
  <si>
    <t>Polgármesteri Hivatal</t>
  </si>
  <si>
    <t>Városüzemeltetés működési bevételei</t>
  </si>
  <si>
    <t>Hivatali működés támogatása elismert létszám alapján</t>
  </si>
  <si>
    <t>Herend önk.támogatása</t>
  </si>
  <si>
    <t>Polgármesteri Hivatal összesen</t>
  </si>
  <si>
    <t>Herendi Hétszínvilág Óvoda és Bölcsőde</t>
  </si>
  <si>
    <t>Óvodai intézményi ellátási díj bevétel</t>
  </si>
  <si>
    <t>Bölcsődei intézményi ellátási díj bevétel</t>
  </si>
  <si>
    <t>Óvodai alkalmazottak étkezés térítése</t>
  </si>
  <si>
    <t>ÁFA bevételek</t>
  </si>
  <si>
    <t xml:space="preserve">Óvoda működési bevétele </t>
  </si>
  <si>
    <t xml:space="preserve">Költségvetési támogatás </t>
  </si>
  <si>
    <t>Támogatás, átvett pénzeszközök összesen</t>
  </si>
  <si>
    <t>Óvoda bevétele összesen</t>
  </si>
  <si>
    <t>Művelődési Ház és Könyvtár</t>
  </si>
  <si>
    <t>Helyiségek bérbeadása</t>
  </si>
  <si>
    <t>Művelődési ház bevétele összesen</t>
  </si>
  <si>
    <t>Herendi Városüzemeltetési Közszolgáltató Intézmény</t>
  </si>
  <si>
    <t>ÖNKORMÁNYZAT ÖSSZESEN</t>
  </si>
  <si>
    <t>csals</t>
  </si>
  <si>
    <t>5.melléklet</t>
  </si>
  <si>
    <t>Herend Város Önkormányzat és költségvetési szervei</t>
  </si>
  <si>
    <t>2015. évi működési és felhalmozási  kiadási előirányzatai  kormányzati funkciónként</t>
  </si>
  <si>
    <t>Szakfeladat</t>
  </si>
  <si>
    <t>2014. Engedélyezett létszám</t>
  </si>
  <si>
    <t>2015. Engedélyezett létszám</t>
  </si>
  <si>
    <t>ÖNKORMÁNYZATI FELADATOK</t>
  </si>
  <si>
    <t>Televízió-műsor szolg. És tám.</t>
  </si>
  <si>
    <t>Ebből: Dologi kiadás</t>
  </si>
  <si>
    <t>Lakóingatlan hasznosítás</t>
  </si>
  <si>
    <t xml:space="preserve">          Felhalmozási kiadás</t>
  </si>
  <si>
    <t>Önkormányzati vagyonnal való gazd.</t>
  </si>
  <si>
    <t xml:space="preserve">          Dologi kiadás</t>
  </si>
  <si>
    <t>Közvilágítás</t>
  </si>
  <si>
    <t>Ár- és belvízvédelem</t>
  </si>
  <si>
    <t>Háziorvosi alapellátás</t>
  </si>
  <si>
    <t xml:space="preserve">          Működési célu pénzeszköz átadás</t>
  </si>
  <si>
    <t>Család és nővédelmi eü.gondozás</t>
  </si>
  <si>
    <t>Iskola eü.Egyéb egészségügyi ellátás</t>
  </si>
  <si>
    <t>Máshova nem sorolt tevékenység</t>
  </si>
  <si>
    <t>Pénzeszköz átadás társulásnak</t>
  </si>
  <si>
    <t>Nonprofit szervezetek támogatása</t>
  </si>
  <si>
    <t>Önkormányzat által folyósitott ellátások</t>
  </si>
  <si>
    <t>Köztemetés , és dologi</t>
  </si>
  <si>
    <t>Renszeres szociális segély</t>
  </si>
  <si>
    <t>Lakásfenntartási támogatás</t>
  </si>
  <si>
    <t>Óvodáztatási támogatás</t>
  </si>
  <si>
    <t>Átmeneti segély</t>
  </si>
  <si>
    <t>Természetben nyújtott átmeneti</t>
  </si>
  <si>
    <t>Temetési segély</t>
  </si>
  <si>
    <t>Rendkivüli gyermekvédelmi támogatás</t>
  </si>
  <si>
    <t>Foglalkozás helyettesítő támogatás</t>
  </si>
  <si>
    <t>Egyéb pénzbeli ellátás</t>
  </si>
  <si>
    <t>Közgyógy ellátás</t>
  </si>
  <si>
    <t>Önkormányzati ig tevékenység</t>
  </si>
  <si>
    <t>48.</t>
  </si>
  <si>
    <t>49.</t>
  </si>
  <si>
    <t xml:space="preserve">          Tartalékok</t>
  </si>
  <si>
    <t>50.</t>
  </si>
  <si>
    <t>Beruházás</t>
  </si>
  <si>
    <t>51.</t>
  </si>
  <si>
    <t>Közfoglalkoztatás hosszabb időtartamban</t>
  </si>
  <si>
    <t>52.</t>
  </si>
  <si>
    <t>53.</t>
  </si>
  <si>
    <t>54.</t>
  </si>
  <si>
    <t>55.</t>
  </si>
  <si>
    <t>Város és község gazdálkodás</t>
  </si>
  <si>
    <t>56.</t>
  </si>
  <si>
    <t>57.</t>
  </si>
  <si>
    <t>58.</t>
  </si>
  <si>
    <t>Téli közfoglalkoztatás</t>
  </si>
  <si>
    <t>59.</t>
  </si>
  <si>
    <t>60.</t>
  </si>
  <si>
    <t>61.</t>
  </si>
  <si>
    <t>62.</t>
  </si>
  <si>
    <t>Önkormányzatok elszámolásai költségvetési szerveikkel</t>
  </si>
  <si>
    <t>63.</t>
  </si>
  <si>
    <t xml:space="preserve">        Intézményfianszírozás</t>
  </si>
  <si>
    <t>64.</t>
  </si>
  <si>
    <t>65.</t>
  </si>
  <si>
    <t>66.</t>
  </si>
  <si>
    <t>67.</t>
  </si>
  <si>
    <t>68.</t>
  </si>
  <si>
    <t>69.</t>
  </si>
  <si>
    <t xml:space="preserve">         Önkormányzat által folyósitott ellátások</t>
  </si>
  <si>
    <t>70.</t>
  </si>
  <si>
    <t xml:space="preserve">         Felhalmozási kiadás</t>
  </si>
  <si>
    <t>71.</t>
  </si>
  <si>
    <t xml:space="preserve">         Finanszírozási műveletek</t>
  </si>
  <si>
    <t>72.</t>
  </si>
  <si>
    <t xml:space="preserve">         Tervezett maradvány</t>
  </si>
  <si>
    <t>73.</t>
  </si>
  <si>
    <t>POLGÁRMESTERI HIVATAL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</si>
  <si>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</si>
  <si>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</si>
  <si>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</si>
  <si>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</si>
  <si>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</si>
  <si>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</si>
  <si>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</si>
  <si>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</si>
  <si>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</si>
  <si>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</si>
  <si>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</si>
  <si>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</si>
  <si>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</si>
  <si>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</si>
  <si>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</si>
  <si>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</si>
  <si>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</si>
  <si>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</si>
  <si>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HÉTSZÍNVILÁG ÓVODA ÉS BÖLCSŐDE</t>
  </si>
  <si>
    <t>92.</t>
  </si>
  <si>
    <t>Óvodai intézményi étkeztetés</t>
  </si>
  <si>
    <t>93.</t>
  </si>
  <si>
    <t>94.</t>
  </si>
  <si>
    <t>95.</t>
  </si>
  <si>
    <t>96.</t>
  </si>
  <si>
    <t>Étkeztetés a bölcsödében</t>
  </si>
  <si>
    <t>97.</t>
  </si>
  <si>
    <t>98.</t>
  </si>
  <si>
    <t>Óvodai nevelés, iskola előkészítés</t>
  </si>
  <si>
    <t>99.</t>
  </si>
  <si>
    <t>100.</t>
  </si>
  <si>
    <t>101.</t>
  </si>
  <si>
    <t>102.</t>
  </si>
  <si>
    <t>103.</t>
  </si>
  <si>
    <t xml:space="preserve">Sajátos nevelési igényű gyermekek ovodai nevelése </t>
  </si>
  <si>
    <t>104.</t>
  </si>
  <si>
    <t>105.</t>
  </si>
  <si>
    <t>106.</t>
  </si>
  <si>
    <t>107.</t>
  </si>
  <si>
    <t>Nemzetiségi óvodai nevelés</t>
  </si>
  <si>
    <t>108.</t>
  </si>
  <si>
    <t>109.</t>
  </si>
  <si>
    <t>110.</t>
  </si>
  <si>
    <t>111.</t>
  </si>
  <si>
    <t>Bölcsődei ellátás</t>
  </si>
  <si>
    <t>112.</t>
  </si>
  <si>
    <t>113.</t>
  </si>
  <si>
    <t>114.</t>
  </si>
  <si>
    <t>115.</t>
  </si>
  <si>
    <t>116.</t>
  </si>
  <si>
    <t>Óvodai ellátás működtetés</t>
  </si>
  <si>
    <t>117.</t>
  </si>
  <si>
    <t>118.</t>
  </si>
  <si>
    <t xml:space="preserve">           Járulékok</t>
  </si>
  <si>
    <t>119.</t>
  </si>
  <si>
    <t xml:space="preserve">           Dologi</t>
  </si>
  <si>
    <t>120.</t>
  </si>
  <si>
    <t>121.</t>
  </si>
  <si>
    <t>Óvodai nevelés összesen</t>
  </si>
  <si>
    <t>122.</t>
  </si>
  <si>
    <t>123.</t>
  </si>
  <si>
    <t>124.</t>
  </si>
  <si>
    <t>125.</t>
  </si>
  <si>
    <t>126.</t>
  </si>
  <si>
    <t>127.</t>
  </si>
  <si>
    <t>MŰVELŐDÉSI HÁZ ÉS KÖNYVTÁR</t>
  </si>
  <si>
    <t>128.</t>
  </si>
  <si>
    <t>Közművelődési intézmény működtetése</t>
  </si>
  <si>
    <t>129.</t>
  </si>
  <si>
    <t>130.</t>
  </si>
  <si>
    <t>131.</t>
  </si>
  <si>
    <t>132.</t>
  </si>
  <si>
    <t>133.</t>
  </si>
  <si>
    <t>Könyvtár</t>
  </si>
  <si>
    <t>134.</t>
  </si>
  <si>
    <t>135.</t>
  </si>
  <si>
    <t>136.</t>
  </si>
  <si>
    <t>137.</t>
  </si>
  <si>
    <t>Művelődési ház és könyvtár összesen</t>
  </si>
  <si>
    <t>138.</t>
  </si>
  <si>
    <t>139.</t>
  </si>
  <si>
    <t>140.</t>
  </si>
  <si>
    <t>141.</t>
  </si>
  <si>
    <t>142.</t>
  </si>
  <si>
    <t>143.</t>
  </si>
  <si>
    <t>144.</t>
  </si>
  <si>
    <t>Iskolai int. Étkeztetés</t>
  </si>
  <si>
    <t>145.</t>
  </si>
  <si>
    <t>146.</t>
  </si>
  <si>
    <t>147.</t>
  </si>
  <si>
    <t>148.</t>
  </si>
  <si>
    <t>Közutak,hidak üzemeltetése</t>
  </si>
  <si>
    <t>149.</t>
  </si>
  <si>
    <t>150.</t>
  </si>
  <si>
    <t>151.</t>
  </si>
  <si>
    <t>Köztemető fenntartás</t>
  </si>
  <si>
    <t>152.</t>
  </si>
  <si>
    <t>153.</t>
  </si>
  <si>
    <t>154.</t>
  </si>
  <si>
    <t>155.</t>
  </si>
  <si>
    <t>156.</t>
  </si>
  <si>
    <t>157.</t>
  </si>
  <si>
    <t xml:space="preserve">5. </t>
  </si>
  <si>
    <t>Sportlétesítmények fenntartása</t>
  </si>
  <si>
    <t>158.</t>
  </si>
  <si>
    <t>159.</t>
  </si>
  <si>
    <t>160.</t>
  </si>
  <si>
    <t>161.</t>
  </si>
  <si>
    <t>Állategészségügy</t>
  </si>
  <si>
    <t>162.</t>
  </si>
  <si>
    <t>163.</t>
  </si>
  <si>
    <t>Iskola működtetése</t>
  </si>
  <si>
    <t>164.</t>
  </si>
  <si>
    <t>165.</t>
  </si>
  <si>
    <t>166.</t>
  </si>
  <si>
    <t>167.</t>
  </si>
  <si>
    <t>Zöldterület fenntartása</t>
  </si>
  <si>
    <t>168.</t>
  </si>
  <si>
    <t>169.</t>
  </si>
  <si>
    <t>170.</t>
  </si>
  <si>
    <t>171.</t>
  </si>
  <si>
    <t>172.</t>
  </si>
  <si>
    <t>173.</t>
  </si>
  <si>
    <t>174.</t>
  </si>
  <si>
    <t>ÖNKORMÁNYZAT ÉS INTÉZMÉNYEI ÖSSZESEN</t>
  </si>
  <si>
    <t>175.</t>
  </si>
  <si>
    <t>176.</t>
  </si>
  <si>
    <t>177.</t>
  </si>
  <si>
    <t>178.</t>
  </si>
  <si>
    <t>179.</t>
  </si>
  <si>
    <t xml:space="preserve">          Önkormányzat által folyósitott ellátások</t>
  </si>
  <si>
    <t>180.</t>
  </si>
  <si>
    <t>181.</t>
  </si>
  <si>
    <t xml:space="preserve">         Finanszírozási kiadások</t>
  </si>
  <si>
    <t>182.</t>
  </si>
  <si>
    <t xml:space="preserve">          Tartalék</t>
  </si>
  <si>
    <t>6.melléklet</t>
  </si>
  <si>
    <t>2015.évi felhalmozási kiadások előirányzata feladatonként</t>
  </si>
  <si>
    <t>Beruházás megnevezés</t>
  </si>
  <si>
    <t xml:space="preserve">A </t>
  </si>
  <si>
    <t>Felújítás</t>
  </si>
  <si>
    <t>Haszongépjármű felújítás</t>
  </si>
  <si>
    <t>Művelődési ház szennyvízelvezető r. és vészkijárat felújítás</t>
  </si>
  <si>
    <t>Herendi Művelődési ház villamos főelosztó kiépítése, energiaellátás szabványosítása</t>
  </si>
  <si>
    <t>Herendi Hétszínvilág Óvoda és Bölcsőde villamos főelosztó kiépítése, szabványosítás</t>
  </si>
  <si>
    <t>KEOP pályázat Fotovoltaikus fejlesztés, napkollektor</t>
  </si>
  <si>
    <t>Egyéb gép berendezés vásárlás önk.ig.</t>
  </si>
  <si>
    <t>Polgármesteri Hiv. gép, berend.</t>
  </si>
  <si>
    <t>Herendi Hétszínvilág Óvoda és Bölcsőde inf.gép.besz.</t>
  </si>
  <si>
    <t>Orvosi lakás bútor vásárlás, értéknövelő feljújítás</t>
  </si>
  <si>
    <t>Herendi Hétszínvilág Óvoda és bölcsőde egyéb gép vás.</t>
  </si>
  <si>
    <t>Sószóró beszerzés</t>
  </si>
  <si>
    <t>Herend 795/29 hrsz.-ú lakóutca vízellátása és szennyvízelvezetése</t>
  </si>
  <si>
    <t>7.melléklet</t>
  </si>
  <si>
    <t xml:space="preserve">2015. évi pénzeszköz átadásainak és egyéb támogatásainak előirányzata </t>
  </si>
  <si>
    <t>Pénzeszköz átadás</t>
  </si>
  <si>
    <t>Támogatásértékű pénzeszköz átadás</t>
  </si>
  <si>
    <t>Veszprémi Többcélú Kistérségi társulás támogatása VMJV</t>
  </si>
  <si>
    <t xml:space="preserve">Központi orvosi ügyeletre </t>
  </si>
  <si>
    <t>Családsegítő társulásnak átadás</t>
  </si>
  <si>
    <t>Közvetett támogatások</t>
  </si>
  <si>
    <t>Kisebbség rezsi</t>
  </si>
  <si>
    <t>Rendőrség rezsi</t>
  </si>
  <si>
    <t>Fogorvos rezsi</t>
  </si>
  <si>
    <t>Lakosság</t>
  </si>
  <si>
    <t>8.melléklet</t>
  </si>
  <si>
    <t>Herend Város Önkormányzat  2015.évre tervezett közvetett támogatásai</t>
  </si>
  <si>
    <t>Kossuth u. 45. helyi önszerveződő közösségek részére helyiség biztosítása</t>
  </si>
  <si>
    <t>Talajterhelési díj szociális alapon történő mérséklése</t>
  </si>
  <si>
    <t>9.melléklet</t>
  </si>
  <si>
    <t>2015.évi működési és felhalmozási kiadások mérlegszerűen</t>
  </si>
  <si>
    <t>2015.évi működési és felhalmozási bevételek mérlegszerűen</t>
  </si>
  <si>
    <t>Önkorm.</t>
  </si>
  <si>
    <t>Eü</t>
  </si>
  <si>
    <t>Hivatal</t>
  </si>
  <si>
    <t>Óvoda</t>
  </si>
  <si>
    <t>Művház</t>
  </si>
  <si>
    <t>Vüki</t>
  </si>
  <si>
    <t>Összesen:</t>
  </si>
  <si>
    <t>Személyi juttatás</t>
  </si>
  <si>
    <t>Munkaadókat terhelő járulék</t>
  </si>
  <si>
    <t>Dologi kiadás</t>
  </si>
  <si>
    <t>Önkormányzatok sajátos műk. Bev.</t>
  </si>
  <si>
    <t>Egyéb folyó kiadások</t>
  </si>
  <si>
    <t>Előző évi maradvány visszafizetése</t>
  </si>
  <si>
    <t>Működési célú hitelek felvétele</t>
  </si>
  <si>
    <t>Támogatás értékű működési kiadások</t>
  </si>
  <si>
    <t>Előző évi műk. maradvány igénybev.</t>
  </si>
  <si>
    <t>Támogatásértékű bevételek működési célra</t>
  </si>
  <si>
    <t>Ellátottak juttatásai</t>
  </si>
  <si>
    <t>Társadalom és szociálpolitikai jutt.</t>
  </si>
  <si>
    <t>Költségvetési támogatásból intézményeknek</t>
  </si>
  <si>
    <t>Felügyelet alá tart kv.szerv tám.</t>
  </si>
  <si>
    <t>OEP finanszírozás</t>
  </si>
  <si>
    <t>Önkormányzati támogatás</t>
  </si>
  <si>
    <t>Normatív hozzáj felhalm. célú része</t>
  </si>
  <si>
    <t>Támogatás értékű felhalm. kiadások</t>
  </si>
  <si>
    <t>Helyi adó felhalmozási célra</t>
  </si>
  <si>
    <t>Pénzeszköz átadások</t>
  </si>
  <si>
    <t>Felhalmozási és tőkejellegű bevételek</t>
  </si>
  <si>
    <t>Értékpapír vásárlása</t>
  </si>
  <si>
    <t>Felhalmozási c. bev. összesen</t>
  </si>
  <si>
    <t>Céltartalék</t>
  </si>
  <si>
    <t>Hiteltörlesztés</t>
  </si>
  <si>
    <t xml:space="preserve">  Előző évi pénzmaradvány igénybev.</t>
  </si>
  <si>
    <t>Kamatkiadás</t>
  </si>
  <si>
    <t>Kiadások mindösszesen:</t>
  </si>
  <si>
    <t>Bevételek mindösszesen:</t>
  </si>
  <si>
    <t>NETTÓSÍTOTT ÖNKORMÁNYZATI FŐÖSSZEG</t>
  </si>
  <si>
    <t>Működési célú hiány</t>
  </si>
  <si>
    <t>Felhalmozási célú többlet</t>
  </si>
  <si>
    <t>10.melléklet</t>
  </si>
  <si>
    <t>Herend Város Önkormányzat 2015. évi létszámkerete költségvetési szervenként  és a közfoglalkoztatottak száma (fő)</t>
  </si>
  <si>
    <t>Teljes munkaidőben foglalkoztatottak</t>
  </si>
  <si>
    <t>Részmunka -időben foglalkoztatottak</t>
  </si>
  <si>
    <t>Állományba nem tartozók</t>
  </si>
  <si>
    <t>Háziorvosi szolgálat</t>
  </si>
  <si>
    <t>Nem lakó ingatlan hasznosítás</t>
  </si>
  <si>
    <t>Sport létesítmény üzemeltetés</t>
  </si>
  <si>
    <t>Városüzemeltetési Közsz.Int.</t>
  </si>
  <si>
    <t>Művelődési ház és könyvtár</t>
  </si>
  <si>
    <t>Közcélú foglalkoztatás</t>
  </si>
  <si>
    <t>Mindösszesen</t>
  </si>
  <si>
    <t>11.melléklet</t>
  </si>
  <si>
    <t>2015. évi előirányzat felhasználási ütemterv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</si>
  <si>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</si>
  <si>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</si>
  <si>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</si>
  <si>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</si>
  <si>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</si>
  <si>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</si>
  <si>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</si>
  <si>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</si>
  <si>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</si>
  <si>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</si>
  <si>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</si>
  <si>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</si>
  <si>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</si>
  <si>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Sajátos bevételek</t>
  </si>
  <si>
    <t>Átvett pénzeszköz</t>
  </si>
  <si>
    <t>Összes bevétel</t>
  </si>
  <si>
    <t>Működési kiadás</t>
  </si>
  <si>
    <t>Támogatásértékű pe átadás áht-n belül</t>
  </si>
  <si>
    <t>Működési célú pe. Átadás áht-n kívül</t>
  </si>
  <si>
    <t>Felhalmozási kiadás</t>
  </si>
  <si>
    <t>Összes kiadás</t>
  </si>
  <si>
    <t>Havi egyenleg</t>
  </si>
  <si>
    <t>Halmozott egyenleg</t>
  </si>
  <si>
    <t>Herend Város Önkormányzat 2015. évi költségvegési támogatása</t>
  </si>
  <si>
    <t>2015 beszámitás után</t>
  </si>
  <si>
    <t>2014 évi eredeti előirányzat</t>
  </si>
  <si>
    <t xml:space="preserve">TÁMOGATÁS ÖSSZESEN </t>
  </si>
  <si>
    <t>Jogcím</t>
  </si>
  <si>
    <t>mennyiségi egység</t>
  </si>
  <si>
    <t>Mutató</t>
  </si>
  <si>
    <t>Ft</t>
  </si>
  <si>
    <t xml:space="preserve"> I. A HELYI ÖNKORMÁNYZATOK MŰKÖDÉSÉNEK ÁLTALÁNOS TÁMOGATÁSA</t>
  </si>
  <si>
    <t>I.1.a) Önkormányzati hivatal működésének támogatása</t>
  </si>
  <si>
    <t>I.1.a) Önkormányzati hivatal működésének támogatása - elismert hivatali létszám alapján</t>
  </si>
  <si>
    <t>fő</t>
  </si>
  <si>
    <t xml:space="preserve">I.1.a) - V. Önkormányzati hivatal működésének támogatása - beszámítás után
</t>
  </si>
  <si>
    <t>I.1.b) Település-üzemeltetéshez kapcsolódó feladatellátás támogatása összesen</t>
  </si>
  <si>
    <t>I.1.b) - V. Támogatás összesen - beszámítás után</t>
  </si>
  <si>
    <t>I.1.ba) A zöldterület-gazdálkodással kapcsolatos feladatok ellátásának támogatása</t>
  </si>
  <si>
    <t>I.1.ba) - V. A zöldterület-gazdálkodással kapcsolatos feladatok ellátásának támogatása - beszámítás után</t>
  </si>
  <si>
    <t>I.1.bb) Közvilágítás fenntartásának támogatása</t>
  </si>
  <si>
    <t xml:space="preserve">I.1.bb) - V. Közvilágítás fenntartásának támogatása - beszámítás után
</t>
  </si>
  <si>
    <t>I.1.bc) Köztemető fenntartással kapcsolatos feladatok támogatása</t>
  </si>
  <si>
    <t>I.1.bc) - V. Köztemető fenntartással kapcsolatos feladatok támogatása - beszámítás után</t>
  </si>
  <si>
    <t>I.1.bd) Közutak fenntartásának támogatása</t>
  </si>
  <si>
    <t>I.1.bd) - V. Közutak fenntartásának támogatása - beszámítás után</t>
  </si>
  <si>
    <t>I.1.c) Egyéb önkormányzati feladatok támogatása</t>
  </si>
  <si>
    <t xml:space="preserve">I.1.c) - V. Egyéb önkormányzati feladatok támogatása - beszámítás után
</t>
  </si>
  <si>
    <t>I.1.d)- Lakott külterülettel kapcsolatos feladatok támogatása</t>
  </si>
  <si>
    <t>I.1.d)- Lakott külterülettel kapcsolatos feladatok támogatása-beszámítás után</t>
  </si>
  <si>
    <t>V. Beszámítás</t>
  </si>
  <si>
    <t>I.1.-V. Települési önk. Működésének támogatása beszámítás után</t>
  </si>
  <si>
    <t xml:space="preserve">I.2. Nem közművel összegyűjtött háztartási szennyvíz ártalmatlanítása
</t>
  </si>
  <si>
    <t>köbméter</t>
  </si>
  <si>
    <t>A TELEPÜLÉSI ÖNKORMÁNYZATOK EGYES KÖZNEVELÉSI ÉS GYERMEKÉTKEZTETÉSI FELADATAINAK TÁMOGATÁSA</t>
  </si>
  <si>
    <t xml:space="preserve"> II. A TELEPÜLÉSI ÖNKORMÁNYZATOK EGYES KÖZNEVELÉSI ÉS GYERMEKÉTKEZTETÉSI FELADATAINAK TÁMOGATÁSA</t>
  </si>
  <si>
    <t>II.1. Óvodapedagógusok, és az óvodapedagógusok nevelő munkáját közvetlenül segítők bértámogatása</t>
  </si>
  <si>
    <t xml:space="preserve"> 2014. évben 8 hónapra</t>
  </si>
  <si>
    <t>II.1. (1) 1 óvodapedagógusok elismert létszáma</t>
  </si>
  <si>
    <t xml:space="preserve">L1 (1) gyermekek nevelése a napi 8 órát nem éri el
</t>
  </si>
  <si>
    <t>L1 (2) gyermekek nevelése a napi 8 órát eléri vagy meghaladja</t>
  </si>
  <si>
    <t>Vk 1 vezetői órakedvezményből adódó létszámtöbblet a 2. melléklet Kiegészítő szabályok 3. b) pontja szerint</t>
  </si>
  <si>
    <t>V 1 a Köznev. tv.-ben elismerhető vezetői létszám (vezetők és vezető-helyettesek együttesen)</t>
  </si>
  <si>
    <t>Vi 1 a Köznev. tv.-ben elismerhető vezetőlétszám kötelező nevelési óraszámának összege</t>
  </si>
  <si>
    <t>óraszám</t>
  </si>
  <si>
    <t xml:space="preserve">Op1 óvodapszichológusok száma
</t>
  </si>
  <si>
    <t>II.1. (2) 1 óvodapedagógusok nevelő munkáját közvetlenül segítők száma a Köznev. tv. 2. melléklete szerint</t>
  </si>
  <si>
    <t>II.1.a (2) 1 óvodatitkár (intézményenként, ahol a gyermekek létszáma eléri a 100 főt; továbbá 450 gyermekenként - 1 fő)</t>
  </si>
  <si>
    <t>II.1.b (2) 1 dajka vagy helyette gondozónő és takarító együtt (csoportonként - 1 fő)</t>
  </si>
  <si>
    <t>II.1.c (2) 1 pedagógiai asszisztens (3 óvodai csoportonként - 1 fő)</t>
  </si>
  <si>
    <t>II.1.f (2) 1 bölcsődei gondozó vagy szakgondozó (egységes óvoda-bölcsődében egész napos, napi tíz órás nyitva tartás esetén - 1 fő)</t>
  </si>
  <si>
    <t xml:space="preserve"> 2014. évben 4 hónapra</t>
  </si>
  <si>
    <t>II.1. (1) 2 óvodapedagógusok elismert létszáma</t>
  </si>
  <si>
    <t>L2 (1) gyermekek nevelése a napi 8 órát nem éri el</t>
  </si>
  <si>
    <t>L2 (2) gyermekek nevelése a napi 8 órát eléri vagy meghaladja</t>
  </si>
  <si>
    <t>Vk 2 vezetői órakedvezményből adódó létszámtöbblet a 2. melléklet Kiegészítő szabályok 3. b) pontja szerint</t>
  </si>
  <si>
    <t>V 2 a Köznev. tv.-ben elismerhető vezetői létszám (vezetők és vezető-helyettesek együttesen)</t>
  </si>
  <si>
    <t>Vi 2 a Köznev. tv.-ben elismerhető vezetőlétszám kötelező nevelési óraszámának összege</t>
  </si>
  <si>
    <t xml:space="preserve">Op2 óvodapszichológusok száma
</t>
  </si>
  <si>
    <t xml:space="preserve">II.1. (3) 2 óvodapedagógusok elismert létszáma (pótlólagos összeg)
</t>
  </si>
  <si>
    <t>II.1. (2) 2 óvodapedagógusok nevelő munkáját közvetlenül segítők száma a Köznev. tv. 2. melléklete szerint</t>
  </si>
  <si>
    <t>II.1.a (2) 2 óvodatitkár (intézményenként, ahol a gyermekek létszáma eléri a 100 főt; továbbá 450 gyermekenként - 1 fő)</t>
  </si>
  <si>
    <t>II.1.b (2) 2 dajka vagy helyette gondozónő és takarító együtt (csoportonként - 1 fő)</t>
  </si>
  <si>
    <t>II.1.c (2) 2 pedagógiai asszisztens (3 óvodai csoportonként - 1 fő)</t>
  </si>
  <si>
    <t>II.1.f (2) 2 bölcsődei gondozó vagy szakgondozó (egységes óvoda-bölcsődében egész napos, napi tíz órás nyitva tartás esetén - 1 fő)</t>
  </si>
  <si>
    <t>II.2. Óvodaműködtetési támogatás</t>
  </si>
  <si>
    <t xml:space="preserve">II.2. (1) 1 gyermekek nevelése a napi 8 órát nem éri el
</t>
  </si>
  <si>
    <t>II.2. (2) 1 nem sajátos nevelési igényű óvodás gyermekek száma</t>
  </si>
  <si>
    <t>II.2. (3) 1 a Köznev. tv. 47. §-a szerinti azon sajátos nevelési igényű gyermekek száma, akiknek nevelése nem a többi gyermekkel együtt történik</t>
  </si>
  <si>
    <t>II.2. (4) 1 a Köznev. tv. 47. § (7) bekezdése alapján két főként figyelembe vehető sajátos nevelési igényű gyermekek száma</t>
  </si>
  <si>
    <t>II.2. (5) 1 a Köznev. tv. 47. § (7) bekezdése alapján három főként figyelembe vehető sajátos nevelési igényű gyermekek száma</t>
  </si>
  <si>
    <t>II.2. (6) 1 bölcsődés-korú, második életévüket 2013. december 31-éig betöltő gyermekek száma, akiknek a gondozását egységes óvoda-bölcsőde intézmény keretei között biztosítják, és a gyermek 2013. szeptember 1-je és december 31-e között igénybe veszi az el</t>
  </si>
  <si>
    <t>II.2. (7) 1 2013/2014. nevelési évben bölcsődés-korúnak minősülő és az egységes óvoda-bölcsődei ellátást igénybevevő, 2013. december 31-éig harmadik életévüket betöltő gyermekek száma</t>
  </si>
  <si>
    <t>II.2. (8) 1 gyermekek nevelése a napi 8 órát eléri vagy meghaladja</t>
  </si>
  <si>
    <t xml:space="preserve">II.2. (9) 1 nem sajátos nevelési igényű óvodás gyermekek száma
</t>
  </si>
  <si>
    <t>II.2. (10) 1 a Köznev. tv. 47. §-a szerinti azon sajátos nevelési igényű gyermekek száma, akiknek nevelése nem a többi gyermekkel együtt történik</t>
  </si>
  <si>
    <t>II.2. (11) 1 a Köznev. tv. 47. § (7) bekezdése alapján két főként figyelembe vehető sajátos nevelési igényű gyermekek száma</t>
  </si>
  <si>
    <t>II.2. (12) 1 a Köznev. tv. 47. § (7) bekezdése alapján három főként figyelembe vehető sajátos nevelési igényű gyermekek száma</t>
  </si>
  <si>
    <t>II.2. (13) 1 bölcsődés-korú, második életévüket 2013. december 31-éig betöltő gyermekek száma, akiknek a gondozását egységes óvoda-bölcsőde intézmény keretei között biztosítják, és a gyermek 2013. szeptember 1-je és december 31-e között igénybe veszi az e</t>
  </si>
  <si>
    <t>II.2. (14) 1 2013/2014. nevelési évben bölcsődés-korúnak minősülő és az egységes óvoda-bölcsődei ellátást igénybevevő, 2013. december 31-éig harmadik életévüket betöltő gyermekek száma</t>
  </si>
  <si>
    <t>II.2. (1) 2 gyermekek nevelése a napi 8 órát nem éri el</t>
  </si>
  <si>
    <t>II.2. (2) 2 nem sajátos nevelési igényű óvodás gyermekek száma</t>
  </si>
  <si>
    <t>II.2. (3) 2 a Köznev. tv. 47. §-a szerinti azon sajátos nevelési igényű gyermekek száma, akiknek nevelése nem a többi gyermekkel együtt történik</t>
  </si>
  <si>
    <t>II.2. (4) 2 a Köznev. tv. 47. § (7) bekezdése alapján két főként figyelembe vehető sajátos nevelési igényű gyermekek száma</t>
  </si>
  <si>
    <t>II.2. (5) 2 a Köznev. tv. 47. § (7) bekezdése alapján három főként figyelembe vehető sajátos nevelési igényű gyermekek száma</t>
  </si>
  <si>
    <t>II.2. (6) 2 bölcsődés-korú, második életévüket 2014. december 31-éig betöltő gyermekek száma, akiknek a gondozását egységes óvoda-bölcsőde intézmény keretei között biztosítják, és a gyermek 2014. szeptember 1-je és december 31-e között igénybe veszi az el</t>
  </si>
  <si>
    <t>II.2. (7) 2 2014/2015. nevelési évben bölcsődés-korúnak minősülő és az egységes óvoda-bölcsődei ellátást igénybevevő, 2014. december 31-éig harmadik életévüket betöltő gyermekek száma</t>
  </si>
  <si>
    <t>II.2. (8) 2 gyermekek nevelése a napi 8 órát eléri vagy meghaladja</t>
  </si>
  <si>
    <t>II.2. (9) 2 nem sajátos nevelési igényű óvodás gyermekek száma</t>
  </si>
  <si>
    <t>II.2. (10) 2 a Köznev. tv. 47. §-a szerinti azon sajátos nevelési igényű gyermekek száma, akiknek nevelése nem a többi gyermekkel együtt történik</t>
  </si>
  <si>
    <t xml:space="preserve">II.2. (11) 2 a Köznev. tv. 47. § (7) bekezdése alapján két főként figyelembe vehető sajátos nevelési igényű gyermekek száma
</t>
  </si>
  <si>
    <t xml:space="preserve">II.2. (12) 2 a Köznev. tv. 47. § (7) bekezdése alapján három főként figyelembe vehető sajátos nevelési igényű gyermekek száma
</t>
  </si>
  <si>
    <t>II.2. (13) 2 bölcsődés-korú, második életévüket 2014. december 31-éig betöltő gyermekek száma, akiknek a gondozását egységes óvoda-bölcsőde intézmény keretei között biztosítják, és a gyermek 2014. szeptember 1-je és december 31-e között igénybe veszi az e</t>
  </si>
  <si>
    <t>II.2. (14) 2 2014/2015. nevelési évben bölcsődés-korúnak minősülő és az egységes óvoda-bölcsődei ellátást igénybevevő, 2014. december 31-éig harmadik életévüket betöltő gyermekek száma</t>
  </si>
  <si>
    <t>II.3. Társulás által fenntartott óvodákba bejáró gyermekek utaztatásának támogatása</t>
  </si>
  <si>
    <t>II.3. (1) 2014. évben 8 hónapra</t>
  </si>
  <si>
    <t>II.3. (2) 2014. évben 4 hónapra</t>
  </si>
  <si>
    <t>Alapfokú óvodapedagógusok</t>
  </si>
  <si>
    <t>II.5.(11) Pedagógus II. kat. sorolt óvodaped. Kieg.tám. Fő</t>
  </si>
  <si>
    <t>A TELEPÜLÉSI ÖNKORMÁNYZATOK SZOCIÁLIS ÉS GYERMEKJÓLÉTI és Gyermekétkeztetési FELADATAINAK TÁMOGATÁSA</t>
  </si>
  <si>
    <t xml:space="preserve"> III. A TELEPÜLÉSI ÖNKORMÁNYZATOK SZOCIÁLIS, GYERMEKJÓLÉTI és gyermekétkeztetési FELADATAINAK TÁMOGATÁSA</t>
  </si>
  <si>
    <t xml:space="preserve">III.2. Települési önkormányzatok szoc. feladatainak egyéb támogatása </t>
  </si>
  <si>
    <t>III.2. - V. Hozzájárulás a pénzbeli szociális ellátásokhoz beszámítás után</t>
  </si>
  <si>
    <t>III.3. Egyes szociális és gyermekjóléti feladatok támogatása</t>
  </si>
  <si>
    <t>III.3.a (1) Szociális és gyermekjóléti alapszolgáltatások általános feladatai - családsegítés</t>
  </si>
  <si>
    <t>III.3.aa (1) 70 000 fő lakosságszámig működési engedéllyel családsegítés</t>
  </si>
  <si>
    <t>III.3.ab (1) 70 001-110 000 fő lakosságszám esetén működési engedéllyel - családsegítés</t>
  </si>
  <si>
    <t>III.3.ac (1) 110 000 fő lakosságszám felett működési engedéllyel - családsegítés</t>
  </si>
  <si>
    <t>III.3.ad (1) társulási kiegészítés - családsegítés</t>
  </si>
  <si>
    <t>III.3.a (2) Szociális és gyermekjóléti alapszolgáltatások általános feladatai - gyermekjóléti szolgálat</t>
  </si>
  <si>
    <t>III.3.aa (2) 70 000 fő lakosságszámig működési engedéllyel - gyermekjóléti szolgálat</t>
  </si>
  <si>
    <t>III.3.ab (2) 70 001-110 000 fő lakosságszám esetén működési engedéllyel - gyermekjóléti szolgálat</t>
  </si>
  <si>
    <t>III.3.ac (2) 110 000 fő lakosságszám felett működési engedéllyel - gyermekjóléti szolgálat</t>
  </si>
  <si>
    <t>III.3.ad (2) társulási kiegészítés - gyermekjóléti szolgálat</t>
  </si>
  <si>
    <t>III.3.j Gyermekek napközbeni ellátása</t>
  </si>
  <si>
    <t>III.3.ja Bölcsődei ellátás</t>
  </si>
  <si>
    <t>III.3.ja (1) bölcsődei ellátás - nem fogyatékos, nem hátrányos helyzetű gyermek</t>
  </si>
  <si>
    <t>III.3.ja (2) bölcsődei ellátás - nem fogyatékos, hátrányos helyzetű gyermek</t>
  </si>
  <si>
    <t>III.3.ja (3) bölcsődei ellátás - nem fogyatékos, halmozottan hátrányos helyzetű gyermek</t>
  </si>
  <si>
    <t>III.3.ja (4) bölcsődei ellátás - fogyatékos gyermek</t>
  </si>
  <si>
    <t>III.3.m Kistelepülések szociális feladatainak támogatása</t>
  </si>
  <si>
    <t>III.5. Gyermekétkeztetés támogatása</t>
  </si>
  <si>
    <t>III.5.a) A finanszírozás szempontjából elismert dolgozók bértámogatása</t>
  </si>
  <si>
    <t>III.5.b) Gyermekétkeztetés üzemeltetési támogatása</t>
  </si>
  <si>
    <t>IV. TELEPÜLÉSI ÖNKORMÁNYZATOK KULTURÁLIS FELADATAINAK TÁMOGATÁSA</t>
  </si>
  <si>
    <t>13.melléklet</t>
  </si>
  <si>
    <t xml:space="preserve">Az Áht. 29/A. §- a szerint a helyi önkormányzat évente, legkésőbb a költségvetési rendelet elfogadásáig határozatban állapítja meg a költségvetési évet követő 3 évre várható saját bevételeinek és a fizetési kötelezettségeinek összegét.
A jogszabályi előírásoknak megfelelően került kidolgozásra a 2015-2018. évekre vonatkozó tájékoztató.
</t>
  </si>
  <si>
    <t>Tárgyév 2015</t>
  </si>
  <si>
    <t>1.évben 2016</t>
  </si>
  <si>
    <t>2.évben 2017</t>
  </si>
  <si>
    <t>3.évben 2018</t>
  </si>
  <si>
    <t>2016.év</t>
  </si>
  <si>
    <t>2017.év</t>
  </si>
  <si>
    <t>***</t>
  </si>
  <si>
    <t>15.  melléklet</t>
  </si>
  <si>
    <t>Herendi Hétszínvilág Óvoda és Bölcsőde költségvetése</t>
  </si>
  <si>
    <t>Működési célú kamatbevétel</t>
  </si>
  <si>
    <t>Ebből költségvetési támogatás</t>
  </si>
  <si>
    <t>étkezés</t>
  </si>
  <si>
    <t xml:space="preserve">     Önkormányzati forrás</t>
  </si>
  <si>
    <t>Függő,átfutó,kiegyenlítő bevétel</t>
  </si>
  <si>
    <t xml:space="preserve">Létszám </t>
  </si>
  <si>
    <t>I</t>
  </si>
  <si>
    <t xml:space="preserve"> </t>
  </si>
  <si>
    <t>Étkeztetés bölcsődében</t>
  </si>
  <si>
    <t>Sajátos nevelési ig.</t>
  </si>
  <si>
    <t>Ebből: személyi juttatás</t>
  </si>
  <si>
    <t>Járulékok</t>
  </si>
  <si>
    <t>Főösszeg egyeztető</t>
  </si>
  <si>
    <t>16. melléklet</t>
  </si>
  <si>
    <t>Művelődési Ház és Könyvtár  költségvetése</t>
  </si>
  <si>
    <t xml:space="preserve">Intézmény finanszírozás </t>
  </si>
  <si>
    <t>Létszám</t>
  </si>
  <si>
    <t>17. melléklet</t>
  </si>
  <si>
    <t>Herend Város Polgármesteri Hivatal  költségvetése</t>
  </si>
  <si>
    <t>Saját működési bevétel</t>
  </si>
  <si>
    <t>18. melléklet</t>
  </si>
  <si>
    <t>Korányzati funkció</t>
  </si>
  <si>
    <t>Iskolai int. étkeztetés</t>
  </si>
  <si>
    <t xml:space="preserve">     tartalék</t>
  </si>
  <si>
    <t>Intézményi térítési díjak</t>
  </si>
  <si>
    <t xml:space="preserve">II. </t>
  </si>
  <si>
    <t>Közutak, hidak üzemeltetése</t>
  </si>
  <si>
    <t>Köztemető fennt. Üzemeltetés</t>
  </si>
  <si>
    <t>Egyéb város és k gazd.</t>
  </si>
  <si>
    <t>Sport</t>
  </si>
  <si>
    <t>Állateü.</t>
  </si>
  <si>
    <t>VII</t>
  </si>
  <si>
    <t>Iskola működtetés</t>
  </si>
  <si>
    <t>Ebből Dologi kiadás</t>
  </si>
  <si>
    <t>Herendi Városüzemeltetési Közszolgáltató Intézmény összesen</t>
  </si>
  <si>
    <t>19. melléklet</t>
  </si>
  <si>
    <t>Herend Város Önkormányzat  költségvetése</t>
  </si>
  <si>
    <t>Adóbevételek</t>
  </si>
  <si>
    <t>Költségvetési támogatás (normatív és lakosságsz.)</t>
  </si>
  <si>
    <t>Átvett pénzeszközök, támogatások</t>
  </si>
  <si>
    <t xml:space="preserve">OEP finanszírozás  </t>
  </si>
  <si>
    <t>Önkormányzati lakásértékesítés bevétel</t>
  </si>
  <si>
    <t>Felhalmozási bevétel, ingatlanértékesítésből</t>
  </si>
  <si>
    <t>Felhalmozási bevétel tárgyi eszköz értékesítés</t>
  </si>
  <si>
    <t>Működési célú pénzeszközátvétel államháztartáson kívülről</t>
  </si>
  <si>
    <t>Felhalmozási célú támogatások</t>
  </si>
  <si>
    <t>F</t>
  </si>
  <si>
    <t>083050-1 Televízió-műsor szolg. és tám.</t>
  </si>
  <si>
    <t>013350-1 Önkormányzati vagyonnal való gazd.</t>
  </si>
  <si>
    <t>064010-1 Közvilágítás</t>
  </si>
  <si>
    <t>VIII</t>
  </si>
  <si>
    <t>IX</t>
  </si>
  <si>
    <t>Iskola eü. Egyéb egészségügyi ellátás</t>
  </si>
  <si>
    <t xml:space="preserve">          Működési célú pénzeszköz átadás</t>
  </si>
  <si>
    <t>Pénzeszköz átadás (Cssk-Társulás)</t>
  </si>
  <si>
    <t>Nonprofit szervezetek támogatás</t>
  </si>
  <si>
    <t>Dologi</t>
  </si>
  <si>
    <t>Önkormányzat által folyósított ellátások</t>
  </si>
  <si>
    <t>Köztemetés</t>
  </si>
  <si>
    <t>Foglalkoztatást helyettesítő támogatás</t>
  </si>
  <si>
    <t>Rendszeres szociális segély</t>
  </si>
  <si>
    <t>Időkorúak járadéka</t>
  </si>
  <si>
    <t>Rendszeres gyermekvédelmi támogatás</t>
  </si>
  <si>
    <t>Családi támogatás</t>
  </si>
  <si>
    <t>Intézményi ellátottak pénzbeli juttatásai(rendkívüli gyv.)</t>
  </si>
  <si>
    <t>Betegséggel és fogyatékossággal kapcsolats nem tb ellátások</t>
  </si>
  <si>
    <t>Rendkívüli gyermekvédelmi tám</t>
  </si>
  <si>
    <t>Ápolási díj</t>
  </si>
  <si>
    <t>természetben nyújtott átmeneti</t>
  </si>
  <si>
    <t>Tervezett tartalék</t>
  </si>
  <si>
    <t>Függő, átfutó kiegyenlítő kiadás</t>
  </si>
  <si>
    <t>Önkormányzatok elszámolásai</t>
  </si>
  <si>
    <t>Város községgazdálkodás</t>
  </si>
  <si>
    <t xml:space="preserve">        Intézményfinanszírozás</t>
  </si>
  <si>
    <t xml:space="preserve">         Önkormányzat által folyósított ellátások</t>
  </si>
  <si>
    <t xml:space="preserve">         Tervezett tartalékmaradvány</t>
  </si>
  <si>
    <t>20. melléklet</t>
  </si>
  <si>
    <t>Intézmény</t>
  </si>
  <si>
    <t>Kiadás összesen</t>
  </si>
  <si>
    <t>Ebből:</t>
  </si>
  <si>
    <t>kötelező</t>
  </si>
  <si>
    <t>önként vállalt</t>
  </si>
  <si>
    <t>állami (igazgatási)</t>
  </si>
  <si>
    <t xml:space="preserve">   utak, hidak üzemeltetése</t>
  </si>
  <si>
    <t xml:space="preserve">   lakó és nem lakó ingatlan hasznosítás</t>
  </si>
  <si>
    <t>köznevelési feladatokat ellátó intézmény működtetése</t>
  </si>
  <si>
    <t xml:space="preserve">   közemető fenntartás</t>
  </si>
  <si>
    <t xml:space="preserve">   közvilágítás</t>
  </si>
  <si>
    <t xml:space="preserve">   ár és belvízvédelem</t>
  </si>
  <si>
    <t xml:space="preserve">   háziorvosi alapellátás, védőnői ellátás</t>
  </si>
  <si>
    <t xml:space="preserve">   családsegítő és gyermekjóléti szolgálat</t>
  </si>
  <si>
    <t xml:space="preserve">   önkormányzat által folyósított ellátások</t>
  </si>
  <si>
    <t xml:space="preserve">   önkormányzat és a képviselőtestület működtetése</t>
  </si>
  <si>
    <t xml:space="preserve">  közfoglalkoztatás</t>
  </si>
  <si>
    <t xml:space="preserve">   városüzemeltetési feladatok</t>
  </si>
  <si>
    <t>Zöldterületek kezelése, fenntartása</t>
  </si>
  <si>
    <t xml:space="preserve">   Intézményi és munkahelyi étkeztés (iskola)</t>
  </si>
  <si>
    <t xml:space="preserve">   sportcsarnok üzemeltetés</t>
  </si>
  <si>
    <t xml:space="preserve">     idősek klub működtetés</t>
  </si>
  <si>
    <t xml:space="preserve">    városi és kábel tv üzemeltetés, településen video felvétel készítés</t>
  </si>
  <si>
    <t xml:space="preserve">    közművelődési, kulturális programok támogatása</t>
  </si>
  <si>
    <t xml:space="preserve">    sport támogatások, nonprofit szervezetek támogatása</t>
  </si>
  <si>
    <t xml:space="preserve">   német nemzetiségi kultúra ápolásának elősegítése HNNÖ támogatása</t>
  </si>
  <si>
    <t xml:space="preserve">   testvérvárosi kapcsolat ápolása</t>
  </si>
  <si>
    <t xml:space="preserve">   ipari eredetű állati eredetű melléktermékek elszállítása</t>
  </si>
  <si>
    <t xml:space="preserve">   helytörténeti emlékek gyűjtése, Herend Krónikája</t>
  </si>
  <si>
    <t xml:space="preserve">    kitüntetések adományozása</t>
  </si>
  <si>
    <t xml:space="preserve">  polgármesteri hivatal működtetés</t>
  </si>
  <si>
    <t xml:space="preserve">  városüzemeltetés</t>
  </si>
  <si>
    <t>Hétszínvilág Óvoda és Bölcsőde</t>
  </si>
  <si>
    <t xml:space="preserve">  Ebből: óvodai ellátás</t>
  </si>
  <si>
    <t>óvodai étkeztetls</t>
  </si>
  <si>
    <t xml:space="preserve">            bölcsődei ellátás</t>
  </si>
  <si>
    <t xml:space="preserve"> Ebből: művelődési ház és könyvtár működtetés</t>
  </si>
  <si>
    <t xml:space="preserve">           rendezvények, közösségi programok szervezése</t>
  </si>
  <si>
    <t xml:space="preserve">          időszaki önkormányzati lap kiadás</t>
  </si>
  <si>
    <t>21.melléklet</t>
  </si>
  <si>
    <t>CÉLTARTALÉK FELHALSZNÁLÁSA</t>
  </si>
  <si>
    <t>KÖZTERÜLETEK, Építmények beszerzése, FELÚJÍTÁSA</t>
  </si>
  <si>
    <t>Járdaszegély (térkővel)</t>
  </si>
  <si>
    <t>Rendkívüli belvíz elvezetési problémák</t>
  </si>
  <si>
    <t>Herend Városkapu kialakítása, térrendezése – saját erő</t>
  </si>
  <si>
    <t>Herend Egészségkert-, helyi piac bevezetése – saját erő</t>
  </si>
  <si>
    <t>Herend belterület csapadékvíz-hálózat rekonstrukciója, bővítése -saját erő</t>
  </si>
  <si>
    <t>Herend-Bányatelep lakott külterületi összekötő út építése -saját erő</t>
  </si>
  <si>
    <t>Herendi Porcelánmanufaktúr Zrt. ivóvíz és szennyvíz hálózatának leválsztása</t>
  </si>
  <si>
    <t>Rendezési terv módosítása</t>
  </si>
  <si>
    <t>ÖSSZESEN</t>
  </si>
  <si>
    <t>GÉP, BERENDEZÉS FELSZERELÉS VÁSÁRLÁS</t>
  </si>
  <si>
    <t>Védőnői szolgálat informatikai fejlesztés, asztal, iratszekrény beszerzés</t>
  </si>
  <si>
    <t>Térfigyelő kamerarendszer bővítése</t>
  </si>
  <si>
    <t>B LAKÓÖVEZET KÖZMŰVESÍTÉSE</t>
  </si>
  <si>
    <t>Murvázott közút és csapadékvíz elvezető árok kiépítése</t>
  </si>
  <si>
    <t xml:space="preserve">                                                                                  </t>
  </si>
  <si>
    <t>Közvilágítási vezeték-hálózat kiépítése kandeláber nélkül</t>
  </si>
  <si>
    <t>ÉPÜLETEK FELÚJÍTÁSA</t>
  </si>
  <si>
    <t>Herendi Általános Iskola épületének felújítása, iskola konyha korszerűsítése</t>
  </si>
  <si>
    <t>Herendi Hétszínvilág Óvoda és Bölcsőde gyereköltöző kialakítása</t>
  </si>
  <si>
    <t>Kossuth u. 60. Idősek klubja-Nemzetiségi Ház villamoshálózat korszerűsítése</t>
  </si>
  <si>
    <t>Egészségház, fogorvosi rendelő bővítés és rendelő közötti terület beépítése, védőnői szolg. Helyiség kialakítása</t>
  </si>
  <si>
    <t>MINDÖSSZESEN</t>
  </si>
  <si>
    <t>Kötelező , önként vállalt és állami (államigazgatási) feladatainak kiadásai</t>
  </si>
  <si>
    <t>Ebből: kötelező feladat</t>
  </si>
  <si>
    <t xml:space="preserve">    városi és kábel tv üzemeltetés</t>
  </si>
  <si>
    <t xml:space="preserve">  képviselői tiszteletdíjak és járulékai</t>
  </si>
  <si>
    <t xml:space="preserve">   támogatás, pénzeszköz átadás</t>
  </si>
  <si>
    <t xml:space="preserve">  Ebből: óvodai ellátás, óvodai étkeztetés</t>
  </si>
  <si>
    <t>Herendkörnyéki Települések Családsegítő és Gyermekjóléti Szolgálata</t>
  </si>
  <si>
    <t>Herend Város Önkormányzat  ÖSSZESÍTETT költségvetése</t>
  </si>
  <si>
    <t>TÁJÉKOZTATÓ KiMUTATÁS, A RENDELETNEK NEM RÉSZE</t>
  </si>
  <si>
    <t>működési bevétel</t>
  </si>
  <si>
    <t>támogatás, pénzeszköz átvétel</t>
  </si>
  <si>
    <t>felhalmozási bevételek</t>
  </si>
  <si>
    <t>Ktsgv-i támogatás</t>
  </si>
  <si>
    <t>Városüzemeltetési Közszolg.Int.</t>
  </si>
  <si>
    <t>Működési támogatás</t>
  </si>
  <si>
    <t>sajátos bevétel</t>
  </si>
  <si>
    <t>KIADÁSOK</t>
  </si>
  <si>
    <t>2015. ÉVI Eredeti Ei.</t>
  </si>
  <si>
    <t>Herendi Városüzemeltetési Intézmény</t>
  </si>
  <si>
    <t xml:space="preserve">           Járulék</t>
  </si>
  <si>
    <t>MINDÖSSZESEN INTÉZM FINANSZÍROZÁSSAL</t>
  </si>
  <si>
    <t>Nyitó pénzkészlet</t>
  </si>
  <si>
    <t>Záró pénzkészlet</t>
  </si>
  <si>
    <t>Működési kiadás összesítő</t>
  </si>
  <si>
    <t>SZEMÉLYI</t>
  </si>
  <si>
    <t>JÁRULÉK</t>
  </si>
  <si>
    <t>DOLOGI</t>
  </si>
  <si>
    <t>1. melléklet adata</t>
  </si>
  <si>
    <t>BEV</t>
  </si>
  <si>
    <t>KIAD</t>
  </si>
  <si>
    <t>INT FIN</t>
  </si>
  <si>
    <t>FŐÖSSZ</t>
  </si>
  <si>
    <t>eltérés</t>
  </si>
  <si>
    <t>A                           /2015.(         ) társulási határozathoz</t>
  </si>
  <si>
    <t xml:space="preserve">TÁJÉKOZTATÓ KIMUTATÁS A RENDELETNEK NEM RÉSZE </t>
  </si>
  <si>
    <t>Herend környéki Önkormányzatok Családsegítő és Gyermekjóléti szolgálatának költségvetése</t>
  </si>
  <si>
    <t>2013. ÉVI %-ÁBAN</t>
  </si>
  <si>
    <t>Intézményfinanszírozás - Költségvetési támogatás</t>
  </si>
  <si>
    <t>Családsegítés</t>
  </si>
  <si>
    <t>Gyermekjóléti szolgálat</t>
  </si>
  <si>
    <t>Családsegítő és gyermekjóléti szolgálat összesen</t>
  </si>
  <si>
    <t>Főösszeg egyeztető - hiány</t>
  </si>
  <si>
    <t>Település</t>
  </si>
  <si>
    <t>Lakos 2014. január 1.</t>
  </si>
  <si>
    <t>Többlet költség</t>
  </si>
  <si>
    <t>Herend</t>
  </si>
  <si>
    <t>Bánd</t>
  </si>
  <si>
    <t>Csehbánya</t>
  </si>
  <si>
    <t>Hárskút</t>
  </si>
  <si>
    <t>Kislőd</t>
  </si>
  <si>
    <t>Márkó</t>
  </si>
  <si>
    <t>Szentgál</t>
  </si>
  <si>
    <t>Városlőd</t>
  </si>
  <si>
    <t>A     4  /2015.( II.27.) önkormányzati rendelethez</t>
  </si>
  <si>
    <t>A                           4 /2015.( II.27.) önkormányzati rendelethez</t>
  </si>
  <si>
    <t>Kormányzati funkció</t>
  </si>
  <si>
    <t>a  4/2015.(II.27.)önkormányzati rendelethez</t>
  </si>
  <si>
    <t>a 4 /2015.(III 27.)önkormányzati rendelethez</t>
  </si>
  <si>
    <t>2016-2018. évre tervezett bevételei és kiadásai</t>
  </si>
  <si>
    <t>2018.év</t>
  </si>
  <si>
    <t>Kötelező , önként vállalt és állami (államigazgatási) feladatainak kiadásai 2015. évre</t>
  </si>
  <si>
    <t>A     4 /2015.( II.27.)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</si>
</sst>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 * #,##0.00&quot; Ft &quot;;\-* #,##0.00&quot; Ft &quot;;\ * \-#&quot; Ft &quot;;@\ "/>
    <numFmt numFmtId="165" formatCode="\ * #,##0.00&quot;     &quot;;\-* #,##0.00&quot;     &quot;;\ * \-#&quot;     &quot;;@\ "/>
    <numFmt numFmtId="166" formatCode="\ * #,##0&quot;     &quot;;\-* #,##0&quot;     &quot;;\ * \-#&quot;     &quot;;@\ "/>
    <numFmt numFmtId="167" formatCode="0.0%"/>
    <numFmt numFmtId="168" formatCode="0.0"/>
    <numFmt numFmtId="169" formatCode="&quot; $&quot;* #,##0\ ;&quot; $&quot;* \(#,##0\);&quot; $&quot;* \-#\ ;@\ "/>
    <numFmt numFmtId="170" formatCode="#,##0.0"/>
    <numFmt numFmtId="171" formatCode="#,##0.0000"/>
  </numFmts>
  <fonts count="60"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 Black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i/>
      <sz val="8"/>
      <name val="Arial"/>
      <family val="2"/>
    </font>
    <font>
      <sz val="8"/>
      <name val="Arial Black"/>
      <family val="2"/>
    </font>
    <font>
      <sz val="12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sz val="8"/>
      <name val="Arial Black"/>
      <family val="2"/>
    </font>
    <font>
      <b/>
      <sz val="12"/>
      <name val="Arial Black"/>
      <family val="2"/>
    </font>
    <font>
      <b/>
      <sz val="10"/>
      <name val="Arial Black"/>
      <family val="2"/>
    </font>
    <font>
      <sz val="10"/>
      <name val="Arial Black"/>
      <family val="2"/>
    </font>
    <font>
      <b/>
      <i/>
      <sz val="12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i/>
      <sz val="10"/>
      <name val="Arial Black"/>
      <family val="2"/>
    </font>
    <font>
      <b/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63"/>
      </bottom>
    </border>
    <border>
      <left style="thin">
        <color indexed="63"/>
      </left>
      <right style="thin">
        <color indexed="8"/>
      </right>
      <top style="thin">
        <color indexed="63"/>
      </top>
      <bottom style="thin">
        <color indexed="8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7" borderId="5" applyNumberFormat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28" borderId="7" applyNumberFormat="0" applyFont="0" applyAlignment="0" applyProtection="0"/>
    <xf numFmtId="0" fontId="53" fillId="29" borderId="0" applyNumberFormat="0" applyBorder="0" applyAlignment="0" applyProtection="0"/>
    <xf numFmtId="0" fontId="54" fillId="30" borderId="8" applyNumberFormat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30" borderId="1" applyNumberFormat="0" applyAlignment="0" applyProtection="0"/>
    <xf numFmtId="9" fontId="0" fillId="0" borderId="0" applyFill="0" applyBorder="0" applyAlignment="0" applyProtection="0"/>
  </cellStyleXfs>
  <cellXfs count="75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3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3" fontId="2" fillId="33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/>
    </xf>
    <xf numFmtId="3" fontId="2" fillId="0" borderId="12" xfId="0" applyNumberFormat="1" applyFont="1" applyFill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0" xfId="0" applyFont="1" applyAlignment="1">
      <alignment/>
    </xf>
    <xf numFmtId="3" fontId="2" fillId="0" borderId="12" xfId="0" applyNumberFormat="1" applyFont="1" applyBorder="1" applyAlignment="1">
      <alignment/>
    </xf>
    <xf numFmtId="0" fontId="2" fillId="33" borderId="11" xfId="0" applyFont="1" applyFill="1" applyBorder="1" applyAlignment="1">
      <alignment horizontal="left"/>
    </xf>
    <xf numFmtId="3" fontId="2" fillId="33" borderId="12" xfId="0" applyNumberFormat="1" applyFont="1" applyFill="1" applyBorder="1" applyAlignment="1">
      <alignment/>
    </xf>
    <xf numFmtId="3" fontId="2" fillId="34" borderId="12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3" fontId="0" fillId="0" borderId="12" xfId="0" applyNumberFormat="1" applyBorder="1" applyAlignment="1">
      <alignment/>
    </xf>
    <xf numFmtId="0" fontId="0" fillId="35" borderId="0" xfId="0" applyFont="1" applyFill="1" applyAlignment="1">
      <alignment/>
    </xf>
    <xf numFmtId="0" fontId="2" fillId="35" borderId="0" xfId="0" applyFont="1" applyFill="1" applyAlignment="1">
      <alignment horizontal="right"/>
    </xf>
    <xf numFmtId="0" fontId="2" fillId="35" borderId="0" xfId="0" applyFont="1" applyFill="1" applyAlignment="1">
      <alignment/>
    </xf>
    <xf numFmtId="3" fontId="0" fillId="35" borderId="0" xfId="0" applyNumberFormat="1" applyFont="1" applyFill="1" applyAlignment="1">
      <alignment/>
    </xf>
    <xf numFmtId="0" fontId="2" fillId="35" borderId="13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 horizontal="right"/>
    </xf>
    <xf numFmtId="0" fontId="3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vertical="center" wrapText="1"/>
    </xf>
    <xf numFmtId="0" fontId="4" fillId="35" borderId="0" xfId="0" applyFont="1" applyFill="1" applyBorder="1" applyAlignment="1">
      <alignment vertical="center" wrapText="1"/>
    </xf>
    <xf numFmtId="0" fontId="3" fillId="35" borderId="0" xfId="0" applyFont="1" applyFill="1" applyAlignment="1">
      <alignment horizontal="right"/>
    </xf>
    <xf numFmtId="0" fontId="2" fillId="35" borderId="12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wrapText="1"/>
    </xf>
    <xf numFmtId="0" fontId="4" fillId="35" borderId="12" xfId="0" applyFont="1" applyFill="1" applyBorder="1" applyAlignment="1">
      <alignment horizontal="center"/>
    </xf>
    <xf numFmtId="0" fontId="2" fillId="35" borderId="14" xfId="0" applyFont="1" applyFill="1" applyBorder="1" applyAlignment="1">
      <alignment/>
    </xf>
    <xf numFmtId="0" fontId="2" fillId="35" borderId="15" xfId="0" applyFont="1" applyFill="1" applyBorder="1" applyAlignment="1">
      <alignment horizontal="left" vertical="center" wrapText="1"/>
    </xf>
    <xf numFmtId="0" fontId="4" fillId="35" borderId="16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2" fillId="35" borderId="17" xfId="0" applyFont="1" applyFill="1" applyBorder="1" applyAlignment="1">
      <alignment horizontal="left" vertical="center" wrapText="1"/>
    </xf>
    <xf numFmtId="0" fontId="4" fillId="35" borderId="13" xfId="0" applyFont="1" applyFill="1" applyBorder="1" applyAlignment="1">
      <alignment/>
    </xf>
    <xf numFmtId="0" fontId="0" fillId="35" borderId="17" xfId="0" applyFont="1" applyFill="1" applyBorder="1" applyAlignment="1">
      <alignment horizontal="left" vertical="center" wrapText="1"/>
    </xf>
    <xf numFmtId="0" fontId="3" fillId="35" borderId="13" xfId="0" applyFont="1" applyFill="1" applyBorder="1" applyAlignment="1">
      <alignment/>
    </xf>
    <xf numFmtId="1" fontId="4" fillId="35" borderId="13" xfId="0" applyNumberFormat="1" applyFont="1" applyFill="1" applyBorder="1" applyAlignment="1">
      <alignment/>
    </xf>
    <xf numFmtId="0" fontId="3" fillId="35" borderId="16" xfId="0" applyFont="1" applyFill="1" applyBorder="1" applyAlignment="1">
      <alignment/>
    </xf>
    <xf numFmtId="0" fontId="0" fillId="35" borderId="0" xfId="0" applyFill="1" applyAlignment="1">
      <alignment horizontal="right"/>
    </xf>
    <xf numFmtId="0" fontId="2" fillId="35" borderId="13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0" fillId="35" borderId="13" xfId="0" applyFill="1" applyBorder="1" applyAlignment="1">
      <alignment/>
    </xf>
    <xf numFmtId="3" fontId="0" fillId="35" borderId="13" xfId="0" applyNumberFormat="1" applyFill="1" applyBorder="1" applyAlignment="1">
      <alignment/>
    </xf>
    <xf numFmtId="3" fontId="2" fillId="35" borderId="13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3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Alignment="1">
      <alignment horizontal="center" vertical="center" wrapText="1"/>
    </xf>
    <xf numFmtId="3" fontId="2" fillId="36" borderId="18" xfId="0" applyNumberFormat="1" applyFont="1" applyFill="1" applyBorder="1" applyAlignment="1">
      <alignment horizontal="center" vertical="center"/>
    </xf>
    <xf numFmtId="3" fontId="2" fillId="36" borderId="10" xfId="0" applyNumberFormat="1" applyFont="1" applyFill="1" applyBorder="1" applyAlignment="1">
      <alignment horizontal="center" vertical="center" wrapText="1"/>
    </xf>
    <xf numFmtId="3" fontId="4" fillId="35" borderId="10" xfId="0" applyNumberFormat="1" applyFont="1" applyFill="1" applyBorder="1" applyAlignment="1">
      <alignment horizontal="center" vertical="center" wrapText="1"/>
    </xf>
    <xf numFmtId="3" fontId="4" fillId="35" borderId="19" xfId="0" applyNumberFormat="1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0" fillId="0" borderId="13" xfId="0" applyNumberFormat="1" applyFont="1" applyFill="1" applyBorder="1" applyAlignment="1">
      <alignment horizontal="center"/>
    </xf>
    <xf numFmtId="3" fontId="0" fillId="0" borderId="13" xfId="0" applyNumberFormat="1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horizontal="left" vertical="center"/>
    </xf>
    <xf numFmtId="3" fontId="0" fillId="0" borderId="20" xfId="0" applyNumberForma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/>
    </xf>
    <xf numFmtId="9" fontId="3" fillId="0" borderId="12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2" fillId="0" borderId="21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8" fillId="0" borderId="20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0" fillId="36" borderId="13" xfId="0" applyNumberFormat="1" applyFont="1" applyFill="1" applyBorder="1" applyAlignment="1">
      <alignment/>
    </xf>
    <xf numFmtId="3" fontId="2" fillId="36" borderId="16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2" fillId="36" borderId="13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 horizontal="center"/>
    </xf>
    <xf numFmtId="3" fontId="8" fillId="0" borderId="13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/>
    </xf>
    <xf numFmtId="3" fontId="10" fillId="0" borderId="16" xfId="0" applyNumberFormat="1" applyFont="1" applyFill="1" applyBorder="1" applyAlignment="1">
      <alignment horizontal="center"/>
    </xf>
    <xf numFmtId="3" fontId="10" fillId="0" borderId="13" xfId="0" applyNumberFormat="1" applyFont="1" applyFill="1" applyBorder="1" applyAlignment="1">
      <alignment horizontal="center"/>
    </xf>
    <xf numFmtId="3" fontId="10" fillId="0" borderId="12" xfId="0" applyNumberFormat="1" applyFont="1" applyFill="1" applyBorder="1" applyAlignment="1">
      <alignment wrapText="1"/>
    </xf>
    <xf numFmtId="3" fontId="10" fillId="0" borderId="12" xfId="0" applyNumberFormat="1" applyFont="1" applyFill="1" applyBorder="1" applyAlignment="1">
      <alignment/>
    </xf>
    <xf numFmtId="3" fontId="10" fillId="0" borderId="0" xfId="0" applyNumberFormat="1" applyFont="1" applyFill="1" applyAlignment="1">
      <alignment/>
    </xf>
    <xf numFmtId="3" fontId="0" fillId="36" borderId="16" xfId="0" applyNumberFormat="1" applyFont="1" applyFill="1" applyBorder="1" applyAlignment="1">
      <alignment horizontal="center"/>
    </xf>
    <xf numFmtId="3" fontId="0" fillId="36" borderId="13" xfId="0" applyNumberFormat="1" applyFont="1" applyFill="1" applyBorder="1" applyAlignment="1">
      <alignment horizontal="center"/>
    </xf>
    <xf numFmtId="3" fontId="2" fillId="36" borderId="18" xfId="0" applyNumberFormat="1" applyFont="1" applyFill="1" applyBorder="1" applyAlignment="1">
      <alignment/>
    </xf>
    <xf numFmtId="3" fontId="2" fillId="36" borderId="13" xfId="0" applyNumberFormat="1" applyFont="1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9" fontId="3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3" fontId="2" fillId="0" borderId="24" xfId="0" applyNumberFormat="1" applyFont="1" applyFill="1" applyBorder="1" applyAlignment="1">
      <alignment/>
    </xf>
    <xf numFmtId="3" fontId="2" fillId="0" borderId="25" xfId="0" applyNumberFormat="1" applyFont="1" applyFill="1" applyBorder="1" applyAlignment="1">
      <alignment/>
    </xf>
    <xf numFmtId="3" fontId="4" fillId="0" borderId="26" xfId="0" applyNumberFormat="1" applyFont="1" applyFill="1" applyBorder="1" applyAlignment="1">
      <alignment/>
    </xf>
    <xf numFmtId="3" fontId="11" fillId="0" borderId="0" xfId="0" applyNumberFormat="1" applyFont="1" applyFill="1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/>
    </xf>
    <xf numFmtId="3" fontId="0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33" borderId="12" xfId="0" applyFont="1" applyFill="1" applyBorder="1" applyAlignment="1">
      <alignment horizontal="center"/>
    </xf>
    <xf numFmtId="3" fontId="4" fillId="33" borderId="12" xfId="0" applyNumberFormat="1" applyFont="1" applyFill="1" applyBorder="1" applyAlignment="1">
      <alignment horizontal="center" vertical="center" wrapText="1"/>
    </xf>
    <xf numFmtId="166" fontId="4" fillId="33" borderId="12" xfId="46" applyNumberFormat="1" applyFont="1" applyFill="1" applyBorder="1" applyAlignment="1" applyProtection="1">
      <alignment horizontal="center" wrapText="1"/>
      <protection/>
    </xf>
    <xf numFmtId="3" fontId="0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 vertical="center" wrapText="1"/>
    </xf>
    <xf numFmtId="166" fontId="3" fillId="0" borderId="0" xfId="46" applyNumberFormat="1" applyFont="1" applyFill="1" applyBorder="1" applyAlignment="1" applyProtection="1">
      <alignment horizontal="center"/>
      <protection/>
    </xf>
    <xf numFmtId="0" fontId="3" fillId="0" borderId="19" xfId="0" applyFont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left"/>
    </xf>
    <xf numFmtId="166" fontId="8" fillId="0" borderId="12" xfId="46" applyNumberFormat="1" applyFont="1" applyFill="1" applyBorder="1" applyAlignment="1" applyProtection="1">
      <alignment/>
      <protection/>
    </xf>
    <xf numFmtId="9" fontId="3" fillId="0" borderId="18" xfId="0" applyNumberFormat="1" applyFont="1" applyBorder="1" applyAlignment="1">
      <alignment/>
    </xf>
    <xf numFmtId="0" fontId="3" fillId="0" borderId="12" xfId="0" applyFont="1" applyBorder="1" applyAlignment="1">
      <alignment horizontal="left" wrapText="1"/>
    </xf>
    <xf numFmtId="0" fontId="0" fillId="0" borderId="0" xfId="0" applyFont="1" applyFill="1" applyAlignment="1">
      <alignment/>
    </xf>
    <xf numFmtId="0" fontId="3" fillId="0" borderId="12" xfId="0" applyFont="1" applyFill="1" applyBorder="1" applyAlignment="1">
      <alignment wrapText="1"/>
    </xf>
    <xf numFmtId="9" fontId="3" fillId="0" borderId="18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166" fontId="1" fillId="0" borderId="12" xfId="46" applyNumberFormat="1" applyFont="1" applyFill="1" applyBorder="1" applyAlignment="1" applyProtection="1">
      <alignment/>
      <protection/>
    </xf>
    <xf numFmtId="0" fontId="12" fillId="0" borderId="0" xfId="0" applyFont="1" applyFill="1" applyBorder="1" applyAlignment="1">
      <alignment/>
    </xf>
    <xf numFmtId="166" fontId="3" fillId="0" borderId="0" xfId="0" applyNumberFormat="1" applyFont="1" applyBorder="1" applyAlignment="1">
      <alignment/>
    </xf>
    <xf numFmtId="0" fontId="0" fillId="0" borderId="12" xfId="0" applyFont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0" fillId="0" borderId="12" xfId="0" applyFont="1" applyBorder="1" applyAlignment="1">
      <alignment wrapText="1"/>
    </xf>
    <xf numFmtId="0" fontId="3" fillId="0" borderId="12" xfId="0" applyFont="1" applyBorder="1" applyAlignment="1">
      <alignment wrapText="1"/>
    </xf>
    <xf numFmtId="3" fontId="13" fillId="0" borderId="11" xfId="0" applyNumberFormat="1" applyFont="1" applyFill="1" applyBorder="1" applyAlignment="1">
      <alignment/>
    </xf>
    <xf numFmtId="166" fontId="0" fillId="0" borderId="12" xfId="46" applyNumberFormat="1" applyFont="1" applyFill="1" applyBorder="1" applyAlignment="1" applyProtection="1">
      <alignment/>
      <protection/>
    </xf>
    <xf numFmtId="9" fontId="10" fillId="0" borderId="18" xfId="0" applyNumberFormat="1" applyFont="1" applyBorder="1" applyAlignment="1">
      <alignment/>
    </xf>
    <xf numFmtId="0" fontId="10" fillId="0" borderId="0" xfId="0" applyFont="1" applyAlignment="1">
      <alignment/>
    </xf>
    <xf numFmtId="166" fontId="2" fillId="0" borderId="12" xfId="46" applyNumberFormat="1" applyFont="1" applyFill="1" applyBorder="1" applyAlignment="1" applyProtection="1">
      <alignment/>
      <protection/>
    </xf>
    <xf numFmtId="166" fontId="12" fillId="0" borderId="0" xfId="46" applyNumberFormat="1" applyFont="1" applyFill="1" applyBorder="1" applyAlignment="1" applyProtection="1">
      <alignment/>
      <protection/>
    </xf>
    <xf numFmtId="166" fontId="3" fillId="0" borderId="0" xfId="0" applyNumberFormat="1" applyFont="1" applyAlignment="1">
      <alignment/>
    </xf>
    <xf numFmtId="0" fontId="0" fillId="0" borderId="12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166" fontId="1" fillId="33" borderId="0" xfId="46" applyNumberFormat="1" applyFont="1" applyFill="1" applyBorder="1" applyAlignment="1" applyProtection="1">
      <alignment/>
      <protection/>
    </xf>
    <xf numFmtId="9" fontId="4" fillId="33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Font="1" applyAlignment="1">
      <alignment horizontal="right"/>
    </xf>
    <xf numFmtId="3" fontId="2" fillId="33" borderId="13" xfId="0" applyNumberFormat="1" applyFont="1" applyFill="1" applyBorder="1" applyAlignment="1">
      <alignment horizontal="center" vertical="center"/>
    </xf>
    <xf numFmtId="3" fontId="2" fillId="33" borderId="20" xfId="0" applyNumberFormat="1" applyFont="1" applyFill="1" applyBorder="1" applyAlignment="1">
      <alignment horizontal="center" vertical="center" wrapText="1"/>
    </xf>
    <xf numFmtId="3" fontId="2" fillId="33" borderId="19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 wrapText="1"/>
    </xf>
    <xf numFmtId="3" fontId="2" fillId="0" borderId="27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20" xfId="0" applyNumberFormat="1" applyFont="1" applyFill="1" applyBorder="1" applyAlignment="1">
      <alignment/>
    </xf>
    <xf numFmtId="9" fontId="0" fillId="0" borderId="12" xfId="0" applyNumberForma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33" borderId="13" xfId="0" applyNumberFormat="1" applyFont="1" applyFill="1" applyBorder="1" applyAlignment="1">
      <alignment horizontal="center"/>
    </xf>
    <xf numFmtId="3" fontId="2" fillId="33" borderId="20" xfId="0" applyNumberFormat="1" applyFont="1" applyFill="1" applyBorder="1" applyAlignment="1">
      <alignment/>
    </xf>
    <xf numFmtId="3" fontId="2" fillId="0" borderId="20" xfId="0" applyNumberFormat="1" applyFont="1" applyBorder="1" applyAlignment="1">
      <alignment wrapText="1"/>
    </xf>
    <xf numFmtId="3" fontId="2" fillId="33" borderId="21" xfId="0" applyNumberFormat="1" applyFont="1" applyFill="1" applyBorder="1" applyAlignment="1">
      <alignment/>
    </xf>
    <xf numFmtId="3" fontId="2" fillId="0" borderId="21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2" fillId="33" borderId="10" xfId="0" applyNumberFormat="1" applyFont="1" applyFill="1" applyBorder="1" applyAlignment="1">
      <alignment horizontal="center" vertical="center"/>
    </xf>
    <xf numFmtId="3" fontId="4" fillId="33" borderId="19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0" fillId="0" borderId="12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9" fontId="0" fillId="0" borderId="18" xfId="0" applyNumberFormat="1" applyBorder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20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1" xfId="0" applyNumberFormat="1" applyBorder="1" applyAlignment="1">
      <alignment/>
    </xf>
    <xf numFmtId="3" fontId="10" fillId="0" borderId="12" xfId="0" applyNumberFormat="1" applyFont="1" applyBorder="1" applyAlignment="1">
      <alignment wrapText="1"/>
    </xf>
    <xf numFmtId="3" fontId="10" fillId="0" borderId="11" xfId="0" applyNumberFormat="1" applyFont="1" applyBorder="1" applyAlignment="1">
      <alignment/>
    </xf>
    <xf numFmtId="3" fontId="10" fillId="0" borderId="0" xfId="0" applyNumberFormat="1" applyFont="1" applyBorder="1" applyAlignment="1">
      <alignment wrapText="1"/>
    </xf>
    <xf numFmtId="3" fontId="10" fillId="0" borderId="29" xfId="0" applyNumberFormat="1" applyFont="1" applyBorder="1" applyAlignment="1">
      <alignment/>
    </xf>
    <xf numFmtId="3" fontId="0" fillId="33" borderId="12" xfId="0" applyNumberFormat="1" applyFont="1" applyFill="1" applyBorder="1" applyAlignment="1">
      <alignment horizontal="center"/>
    </xf>
    <xf numFmtId="3" fontId="2" fillId="33" borderId="12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30" xfId="0" applyNumberFormat="1" applyFont="1" applyBorder="1" applyAlignment="1">
      <alignment horizontal="center"/>
    </xf>
    <xf numFmtId="3" fontId="0" fillId="0" borderId="12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3" fontId="2" fillId="0" borderId="12" xfId="0" applyNumberFormat="1" applyFont="1" applyFill="1" applyBorder="1" applyAlignment="1">
      <alignment/>
    </xf>
    <xf numFmtId="0" fontId="0" fillId="33" borderId="12" xfId="0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9" fontId="0" fillId="0" borderId="12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0" xfId="0" applyNumberForma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3" fontId="2" fillId="33" borderId="0" xfId="0" applyNumberFormat="1" applyFont="1" applyFill="1" applyAlignment="1">
      <alignment/>
    </xf>
    <xf numFmtId="3" fontId="15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3" fontId="2" fillId="33" borderId="18" xfId="0" applyNumberFormat="1" applyFont="1" applyFill="1" applyBorder="1" applyAlignment="1">
      <alignment vertical="center" wrapText="1"/>
    </xf>
    <xf numFmtId="3" fontId="2" fillId="0" borderId="18" xfId="0" applyNumberFormat="1" applyFont="1" applyFill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/>
    </xf>
    <xf numFmtId="3" fontId="16" fillId="0" borderId="23" xfId="0" applyNumberFormat="1" applyFont="1" applyFill="1" applyBorder="1" applyAlignment="1">
      <alignment horizontal="center" wrapText="1"/>
    </xf>
    <xf numFmtId="167" fontId="3" fillId="0" borderId="12" xfId="0" applyNumberFormat="1" applyFont="1" applyBorder="1" applyAlignment="1">
      <alignment/>
    </xf>
    <xf numFmtId="3" fontId="12" fillId="0" borderId="0" xfId="0" applyNumberFormat="1" applyFont="1" applyFill="1" applyAlignment="1">
      <alignment/>
    </xf>
    <xf numFmtId="3" fontId="0" fillId="0" borderId="21" xfId="0" applyNumberFormat="1" applyFont="1" applyBorder="1" applyAlignment="1">
      <alignment horizontal="center"/>
    </xf>
    <xf numFmtId="168" fontId="0" fillId="0" borderId="12" xfId="0" applyNumberFormat="1" applyFont="1" applyBorder="1" applyAlignment="1">
      <alignment/>
    </xf>
    <xf numFmtId="168" fontId="2" fillId="0" borderId="11" xfId="0" applyNumberFormat="1" applyFont="1" applyBorder="1" applyAlignment="1">
      <alignment/>
    </xf>
    <xf numFmtId="3" fontId="0" fillId="0" borderId="31" xfId="0" applyNumberFormat="1" applyFont="1" applyBorder="1" applyAlignment="1">
      <alignment horizontal="center"/>
    </xf>
    <xf numFmtId="3" fontId="0" fillId="0" borderId="27" xfId="0" applyNumberFormat="1" applyFont="1" applyBorder="1" applyAlignment="1">
      <alignment/>
    </xf>
    <xf numFmtId="168" fontId="0" fillId="0" borderId="11" xfId="0" applyNumberFormat="1" applyFont="1" applyBorder="1" applyAlignment="1">
      <alignment/>
    </xf>
    <xf numFmtId="3" fontId="0" fillId="0" borderId="18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168" fontId="0" fillId="0" borderId="29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168" fontId="0" fillId="0" borderId="11" xfId="0" applyNumberFormat="1" applyFont="1" applyFill="1" applyBorder="1" applyAlignment="1">
      <alignment/>
    </xf>
    <xf numFmtId="168" fontId="0" fillId="0" borderId="12" xfId="0" applyNumberFormat="1" applyFont="1" applyFill="1" applyBorder="1" applyAlignment="1">
      <alignment/>
    </xf>
    <xf numFmtId="168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 horizontal="center"/>
    </xf>
    <xf numFmtId="167" fontId="4" fillId="0" borderId="12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35" borderId="0" xfId="0" applyNumberFormat="1" applyFont="1" applyFill="1" applyAlignment="1">
      <alignment/>
    </xf>
    <xf numFmtId="3" fontId="0" fillId="35" borderId="0" xfId="0" applyNumberFormat="1" applyFill="1" applyAlignment="1">
      <alignment/>
    </xf>
    <xf numFmtId="3" fontId="2" fillId="0" borderId="0" xfId="0" applyNumberFormat="1" applyFont="1" applyBorder="1" applyAlignment="1">
      <alignment/>
    </xf>
    <xf numFmtId="3" fontId="0" fillId="37" borderId="12" xfId="0" applyNumberFormat="1" applyFont="1" applyFill="1" applyBorder="1" applyAlignment="1">
      <alignment/>
    </xf>
    <xf numFmtId="3" fontId="1" fillId="33" borderId="12" xfId="0" applyNumberFormat="1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3" fontId="0" fillId="33" borderId="15" xfId="0" applyNumberFormat="1" applyFont="1" applyFill="1" applyBorder="1" applyAlignment="1">
      <alignment horizontal="center"/>
    </xf>
    <xf numFmtId="3" fontId="0" fillId="33" borderId="16" xfId="0" applyNumberFormat="1" applyFont="1" applyFill="1" applyBorder="1" applyAlignment="1">
      <alignment/>
    </xf>
    <xf numFmtId="168" fontId="0" fillId="33" borderId="32" xfId="0" applyNumberFormat="1" applyFont="1" applyFill="1" applyBorder="1" applyAlignment="1">
      <alignment/>
    </xf>
    <xf numFmtId="3" fontId="0" fillId="33" borderId="14" xfId="0" applyNumberFormat="1" applyFill="1" applyBorder="1" applyAlignment="1">
      <alignment/>
    </xf>
    <xf numFmtId="3" fontId="0" fillId="33" borderId="17" xfId="0" applyNumberFormat="1" applyFont="1" applyFill="1" applyBorder="1" applyAlignment="1">
      <alignment horizontal="center"/>
    </xf>
    <xf numFmtId="3" fontId="0" fillId="33" borderId="13" xfId="0" applyNumberFormat="1" applyFont="1" applyFill="1" applyBorder="1" applyAlignment="1">
      <alignment/>
    </xf>
    <xf numFmtId="168" fontId="0" fillId="33" borderId="13" xfId="0" applyNumberFormat="1" applyFont="1" applyFill="1" applyBorder="1" applyAlignment="1">
      <alignment/>
    </xf>
    <xf numFmtId="3" fontId="0" fillId="33" borderId="20" xfId="0" applyNumberFormat="1" applyFill="1" applyBorder="1" applyAlignment="1">
      <alignment/>
    </xf>
    <xf numFmtId="3" fontId="0" fillId="33" borderId="12" xfId="0" applyNumberFormat="1" applyFont="1" applyFill="1" applyBorder="1" applyAlignment="1">
      <alignment/>
    </xf>
    <xf numFmtId="168" fontId="0" fillId="33" borderId="10" xfId="0" applyNumberFormat="1" applyFont="1" applyFill="1" applyBorder="1" applyAlignment="1">
      <alignment/>
    </xf>
    <xf numFmtId="3" fontId="0" fillId="33" borderId="30" xfId="0" applyNumberFormat="1" applyFont="1" applyFill="1" applyBorder="1" applyAlignment="1">
      <alignment/>
    </xf>
    <xf numFmtId="3" fontId="0" fillId="33" borderId="11" xfId="0" applyNumberFormat="1" applyFont="1" applyFill="1" applyBorder="1" applyAlignment="1">
      <alignment/>
    </xf>
    <xf numFmtId="3" fontId="0" fillId="33" borderId="33" xfId="0" applyNumberFormat="1" applyFont="1" applyFill="1" applyBorder="1" applyAlignment="1">
      <alignment horizontal="center"/>
    </xf>
    <xf numFmtId="168" fontId="0" fillId="33" borderId="12" xfId="0" applyNumberFormat="1" applyFont="1" applyFill="1" applyBorder="1" applyAlignment="1">
      <alignment/>
    </xf>
    <xf numFmtId="3" fontId="7" fillId="0" borderId="17" xfId="0" applyNumberFormat="1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/>
    </xf>
    <xf numFmtId="168" fontId="2" fillId="0" borderId="13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168" fontId="2" fillId="0" borderId="20" xfId="0" applyNumberFormat="1" applyFont="1" applyFill="1" applyBorder="1" applyAlignment="1">
      <alignment/>
    </xf>
    <xf numFmtId="167" fontId="3" fillId="0" borderId="18" xfId="0" applyNumberFormat="1" applyFont="1" applyBorder="1" applyAlignment="1">
      <alignment/>
    </xf>
    <xf numFmtId="3" fontId="0" fillId="0" borderId="23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/>
    </xf>
    <xf numFmtId="168" fontId="0" fillId="0" borderId="14" xfId="0" applyNumberFormat="1" applyFont="1" applyFill="1" applyBorder="1" applyAlignment="1">
      <alignment/>
    </xf>
    <xf numFmtId="168" fontId="0" fillId="0" borderId="29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 horizontal="center"/>
    </xf>
    <xf numFmtId="3" fontId="0" fillId="0" borderId="19" xfId="0" applyNumberFormat="1" applyFont="1" applyFill="1" applyBorder="1" applyAlignment="1">
      <alignment/>
    </xf>
    <xf numFmtId="168" fontId="0" fillId="0" borderId="22" xfId="0" applyNumberFormat="1" applyFont="1" applyFill="1" applyBorder="1" applyAlignment="1">
      <alignment/>
    </xf>
    <xf numFmtId="168" fontId="0" fillId="0" borderId="31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 horizontal="center"/>
    </xf>
    <xf numFmtId="168" fontId="0" fillId="0" borderId="28" xfId="0" applyNumberFormat="1" applyFont="1" applyBorder="1" applyAlignment="1">
      <alignment/>
    </xf>
    <xf numFmtId="1" fontId="0" fillId="33" borderId="17" xfId="0" applyNumberFormat="1" applyFont="1" applyFill="1" applyBorder="1" applyAlignment="1">
      <alignment horizontal="center"/>
    </xf>
    <xf numFmtId="3" fontId="1" fillId="33" borderId="13" xfId="0" applyNumberFormat="1" applyFont="1" applyFill="1" applyBorder="1" applyAlignment="1">
      <alignment/>
    </xf>
    <xf numFmtId="168" fontId="2" fillId="33" borderId="32" xfId="0" applyNumberFormat="1" applyFont="1" applyFill="1" applyBorder="1" applyAlignment="1">
      <alignment/>
    </xf>
    <xf numFmtId="3" fontId="0" fillId="33" borderId="23" xfId="0" applyNumberFormat="1" applyFont="1" applyFill="1" applyBorder="1" applyAlignment="1">
      <alignment horizontal="center"/>
    </xf>
    <xf numFmtId="3" fontId="0" fillId="33" borderId="14" xfId="0" applyNumberFormat="1" applyFont="1" applyFill="1" applyBorder="1" applyAlignment="1">
      <alignment/>
    </xf>
    <xf numFmtId="168" fontId="0" fillId="33" borderId="29" xfId="0" applyNumberFormat="1" applyFont="1" applyFill="1" applyBorder="1" applyAlignment="1">
      <alignment/>
    </xf>
    <xf numFmtId="3" fontId="0" fillId="33" borderId="22" xfId="0" applyNumberFormat="1" applyFont="1" applyFill="1" applyBorder="1" applyAlignment="1">
      <alignment horizontal="center"/>
    </xf>
    <xf numFmtId="3" fontId="0" fillId="33" borderId="19" xfId="0" applyNumberFormat="1" applyFont="1" applyFill="1" applyBorder="1" applyAlignment="1">
      <alignment/>
    </xf>
    <xf numFmtId="168" fontId="0" fillId="33" borderId="28" xfId="0" applyNumberFormat="1" applyFont="1" applyFill="1" applyBorder="1" applyAlignment="1">
      <alignment/>
    </xf>
    <xf numFmtId="168" fontId="0" fillId="33" borderId="11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 horizontal="center"/>
    </xf>
    <xf numFmtId="3" fontId="7" fillId="0" borderId="16" xfId="0" applyNumberFormat="1" applyFont="1" applyFill="1" applyBorder="1" applyAlignment="1">
      <alignment/>
    </xf>
    <xf numFmtId="168" fontId="7" fillId="0" borderId="16" xfId="0" applyNumberFormat="1" applyFont="1" applyFill="1" applyBorder="1" applyAlignment="1">
      <alignment/>
    </xf>
    <xf numFmtId="3" fontId="0" fillId="0" borderId="23" xfId="0" applyNumberFormat="1" applyFont="1" applyBorder="1" applyAlignment="1">
      <alignment horizontal="center"/>
    </xf>
    <xf numFmtId="168" fontId="2" fillId="0" borderId="14" xfId="0" applyNumberFormat="1" applyFont="1" applyBorder="1" applyAlignment="1">
      <alignment/>
    </xf>
    <xf numFmtId="168" fontId="2" fillId="0" borderId="28" xfId="0" applyNumberFormat="1" applyFont="1" applyFill="1" applyBorder="1" applyAlignment="1">
      <alignment/>
    </xf>
    <xf numFmtId="168" fontId="2" fillId="0" borderId="12" xfId="0" applyNumberFormat="1" applyFont="1" applyFill="1" applyBorder="1" applyAlignment="1">
      <alignment/>
    </xf>
    <xf numFmtId="3" fontId="0" fillId="33" borderId="31" xfId="0" applyNumberFormat="1" applyFont="1" applyFill="1" applyBorder="1" applyAlignment="1">
      <alignment horizontal="center"/>
    </xf>
    <xf numFmtId="3" fontId="2" fillId="33" borderId="19" xfId="0" applyNumberFormat="1" applyFont="1" applyFill="1" applyBorder="1" applyAlignment="1">
      <alignment/>
    </xf>
    <xf numFmtId="168" fontId="2" fillId="33" borderId="12" xfId="0" applyNumberFormat="1" applyFont="1" applyFill="1" applyBorder="1" applyAlignment="1">
      <alignment/>
    </xf>
    <xf numFmtId="3" fontId="16" fillId="0" borderId="12" xfId="0" applyNumberFormat="1" applyFont="1" applyFill="1" applyBorder="1" applyAlignment="1">
      <alignment horizontal="center"/>
    </xf>
    <xf numFmtId="3" fontId="17" fillId="0" borderId="12" xfId="0" applyNumberFormat="1" applyFont="1" applyFill="1" applyBorder="1" applyAlignment="1">
      <alignment wrapText="1"/>
    </xf>
    <xf numFmtId="168" fontId="16" fillId="0" borderId="12" xfId="0" applyNumberFormat="1" applyFont="1" applyFill="1" applyBorder="1" applyAlignment="1">
      <alignment/>
    </xf>
    <xf numFmtId="3" fontId="16" fillId="0" borderId="12" xfId="0" applyNumberFormat="1" applyFont="1" applyFill="1" applyBorder="1" applyAlignment="1">
      <alignment/>
    </xf>
    <xf numFmtId="3" fontId="2" fillId="33" borderId="12" xfId="0" applyNumberFormat="1" applyFont="1" applyFill="1" applyBorder="1" applyAlignment="1">
      <alignment wrapText="1"/>
    </xf>
    <xf numFmtId="3" fontId="0" fillId="0" borderId="34" xfId="0" applyNumberFormat="1" applyFont="1" applyBorder="1" applyAlignment="1">
      <alignment horizontal="center"/>
    </xf>
    <xf numFmtId="3" fontId="0" fillId="0" borderId="34" xfId="0" applyNumberFormat="1" applyFont="1" applyBorder="1" applyAlignment="1">
      <alignment/>
    </xf>
    <xf numFmtId="168" fontId="0" fillId="0" borderId="34" xfId="0" applyNumberFormat="1" applyFont="1" applyBorder="1" applyAlignment="1">
      <alignment/>
    </xf>
    <xf numFmtId="3" fontId="0" fillId="0" borderId="34" xfId="0" applyNumberFormat="1" applyBorder="1" applyAlignment="1">
      <alignment/>
    </xf>
    <xf numFmtId="167" fontId="3" fillId="0" borderId="34" xfId="0" applyNumberFormat="1" applyFont="1" applyBorder="1" applyAlignment="1">
      <alignment/>
    </xf>
    <xf numFmtId="0" fontId="2" fillId="0" borderId="34" xfId="0" applyFont="1" applyBorder="1" applyAlignment="1">
      <alignment/>
    </xf>
    <xf numFmtId="0" fontId="0" fillId="0" borderId="34" xfId="0" applyBorder="1" applyAlignment="1">
      <alignment/>
    </xf>
    <xf numFmtId="3" fontId="16" fillId="33" borderId="12" xfId="0" applyNumberFormat="1" applyFont="1" applyFill="1" applyBorder="1" applyAlignment="1">
      <alignment horizontal="center"/>
    </xf>
    <xf numFmtId="3" fontId="17" fillId="33" borderId="12" xfId="0" applyNumberFormat="1" applyFont="1" applyFill="1" applyBorder="1" applyAlignment="1">
      <alignment wrapText="1"/>
    </xf>
    <xf numFmtId="168" fontId="1" fillId="33" borderId="12" xfId="0" applyNumberFormat="1" applyFont="1" applyFill="1" applyBorder="1" applyAlignment="1">
      <alignment/>
    </xf>
    <xf numFmtId="3" fontId="19" fillId="33" borderId="12" xfId="0" applyNumberFormat="1" applyFont="1" applyFill="1" applyBorder="1" applyAlignment="1">
      <alignment/>
    </xf>
    <xf numFmtId="3" fontId="8" fillId="33" borderId="12" xfId="0" applyNumberFormat="1" applyFont="1" applyFill="1" applyBorder="1" applyAlignment="1">
      <alignment horizontal="center"/>
    </xf>
    <xf numFmtId="3" fontId="0" fillId="0" borderId="35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3" fontId="0" fillId="0" borderId="0" xfId="0" applyNumberFormat="1" applyFont="1" applyBorder="1" applyAlignment="1">
      <alignment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right" vertical="center" wrapText="1"/>
    </xf>
    <xf numFmtId="0" fontId="2" fillId="33" borderId="13" xfId="0" applyFont="1" applyFill="1" applyBorder="1" applyAlignment="1">
      <alignment horizontal="center" vertical="center" wrapText="1"/>
    </xf>
    <xf numFmtId="3" fontId="0" fillId="0" borderId="17" xfId="0" applyNumberFormat="1" applyFont="1" applyFill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/>
    </xf>
    <xf numFmtId="3" fontId="2" fillId="0" borderId="36" xfId="0" applyNumberFormat="1" applyFont="1" applyBorder="1" applyAlignment="1">
      <alignment horizontal="center" wrapText="1"/>
    </xf>
    <xf numFmtId="3" fontId="2" fillId="0" borderId="27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32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wrapText="1"/>
    </xf>
    <xf numFmtId="3" fontId="0" fillId="33" borderId="16" xfId="0" applyNumberFormat="1" applyFont="1" applyFill="1" applyBorder="1" applyAlignment="1">
      <alignment horizontal="center"/>
    </xf>
    <xf numFmtId="3" fontId="2" fillId="33" borderId="16" xfId="0" applyNumberFormat="1" applyFont="1" applyFill="1" applyBorder="1" applyAlignment="1">
      <alignment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 horizontal="right"/>
    </xf>
    <xf numFmtId="0" fontId="2" fillId="33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3" fillId="0" borderId="13" xfId="0" applyFont="1" applyBorder="1" applyAlignment="1">
      <alignment/>
    </xf>
    <xf numFmtId="0" fontId="0" fillId="0" borderId="12" xfId="0" applyFill="1" applyBorder="1" applyAlignment="1">
      <alignment/>
    </xf>
    <xf numFmtId="0" fontId="8" fillId="0" borderId="13" xfId="0" applyFont="1" applyBorder="1" applyAlignment="1">
      <alignment/>
    </xf>
    <xf numFmtId="0" fontId="3" fillId="0" borderId="13" xfId="0" applyFont="1" applyBorder="1" applyAlignment="1">
      <alignment wrapText="1"/>
    </xf>
    <xf numFmtId="0" fontId="4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33" borderId="13" xfId="0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8" borderId="13" xfId="0" applyFont="1" applyFill="1" applyBorder="1" applyAlignment="1">
      <alignment/>
    </xf>
    <xf numFmtId="0" fontId="0" fillId="0" borderId="10" xfId="0" applyFont="1" applyBorder="1" applyAlignment="1">
      <alignment/>
    </xf>
    <xf numFmtId="0" fontId="4" fillId="33" borderId="13" xfId="0" applyFont="1" applyFill="1" applyBorder="1" applyAlignment="1">
      <alignment horizontal="left" vertical="center" wrapText="1"/>
    </xf>
    <xf numFmtId="0" fontId="20" fillId="33" borderId="13" xfId="0" applyFont="1" applyFill="1" applyBorder="1" applyAlignment="1">
      <alignment/>
    </xf>
    <xf numFmtId="0" fontId="20" fillId="33" borderId="10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3" fillId="38" borderId="13" xfId="0" applyFont="1" applyFill="1" applyBorder="1" applyAlignment="1">
      <alignment horizontal="left" vertical="center" wrapText="1"/>
    </xf>
    <xf numFmtId="3" fontId="0" fillId="0" borderId="13" xfId="0" applyNumberFormat="1" applyFill="1" applyBorder="1" applyAlignment="1">
      <alignment/>
    </xf>
    <xf numFmtId="3" fontId="0" fillId="0" borderId="16" xfId="0" applyNumberFormat="1" applyBorder="1" applyAlignment="1">
      <alignment/>
    </xf>
    <xf numFmtId="3" fontId="3" fillId="0" borderId="13" xfId="0" applyNumberFormat="1" applyFont="1" applyBorder="1" applyAlignment="1">
      <alignment/>
    </xf>
    <xf numFmtId="0" fontId="4" fillId="38" borderId="13" xfId="0" applyFont="1" applyFill="1" applyBorder="1" applyAlignment="1">
      <alignment horizontal="left" vertical="center" wrapText="1"/>
    </xf>
    <xf numFmtId="3" fontId="2" fillId="38" borderId="13" xfId="0" applyNumberFormat="1" applyFont="1" applyFill="1" applyBorder="1" applyAlignment="1">
      <alignment/>
    </xf>
    <xf numFmtId="0" fontId="3" fillId="38" borderId="17" xfId="0" applyFont="1" applyFill="1" applyBorder="1" applyAlignment="1">
      <alignment horizontal="left" vertical="center" wrapText="1"/>
    </xf>
    <xf numFmtId="3" fontId="2" fillId="0" borderId="13" xfId="0" applyNumberFormat="1" applyFont="1" applyBorder="1" applyAlignment="1">
      <alignment/>
    </xf>
    <xf numFmtId="3" fontId="2" fillId="33" borderId="13" xfId="0" applyNumberFormat="1" applyFont="1" applyFill="1" applyBorder="1" applyAlignment="1">
      <alignment/>
    </xf>
    <xf numFmtId="0" fontId="4" fillId="38" borderId="0" xfId="0" applyFont="1" applyFill="1" applyAlignment="1">
      <alignment/>
    </xf>
    <xf numFmtId="0" fontId="4" fillId="38" borderId="0" xfId="0" applyFont="1" applyFill="1" applyBorder="1" applyAlignment="1">
      <alignment/>
    </xf>
    <xf numFmtId="3" fontId="4" fillId="38" borderId="0" xfId="0" applyNumberFormat="1" applyFont="1" applyFill="1" applyBorder="1" applyAlignment="1">
      <alignment/>
    </xf>
    <xf numFmtId="0" fontId="4" fillId="38" borderId="35" xfId="0" applyFont="1" applyFill="1" applyBorder="1" applyAlignment="1">
      <alignment horizontal="left" vertical="center" wrapText="1"/>
    </xf>
    <xf numFmtId="3" fontId="2" fillId="0" borderId="34" xfId="0" applyNumberFormat="1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2" fillId="33" borderId="17" xfId="0" applyFont="1" applyFill="1" applyBorder="1" applyAlignment="1">
      <alignment horizontal="center" vertical="center" wrapText="1"/>
    </xf>
    <xf numFmtId="0" fontId="0" fillId="38" borderId="16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38" borderId="13" xfId="0" applyFont="1" applyFill="1" applyBorder="1" applyAlignment="1">
      <alignment horizontal="left" vertical="center" wrapText="1"/>
    </xf>
    <xf numFmtId="0" fontId="2" fillId="38" borderId="13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22" fillId="33" borderId="13" xfId="0" applyFont="1" applyFill="1" applyBorder="1" applyAlignment="1">
      <alignment horizontal="left" vertical="center" wrapText="1"/>
    </xf>
    <xf numFmtId="49" fontId="23" fillId="33" borderId="13" xfId="0" applyNumberFormat="1" applyFont="1" applyFill="1" applyBorder="1" applyAlignment="1">
      <alignment horizontal="center" vertical="center" wrapText="1"/>
    </xf>
    <xf numFmtId="166" fontId="3" fillId="0" borderId="13" xfId="46" applyNumberFormat="1" applyFont="1" applyFill="1" applyBorder="1" applyAlignment="1" applyProtection="1">
      <alignment/>
      <protection/>
    </xf>
    <xf numFmtId="166" fontId="3" fillId="0" borderId="35" xfId="46" applyNumberFormat="1" applyFont="1" applyFill="1" applyBorder="1" applyAlignment="1" applyProtection="1">
      <alignment/>
      <protection/>
    </xf>
    <xf numFmtId="166" fontId="0" fillId="0" borderId="0" xfId="0" applyNumberFormat="1" applyAlignment="1">
      <alignment/>
    </xf>
    <xf numFmtId="3" fontId="0" fillId="0" borderId="35" xfId="0" applyNumberFormat="1" applyFill="1" applyBorder="1" applyAlignment="1">
      <alignment/>
    </xf>
    <xf numFmtId="0" fontId="2" fillId="33" borderId="13" xfId="0" applyFont="1" applyFill="1" applyBorder="1" applyAlignment="1">
      <alignment horizontal="left" vertical="center" wrapText="1"/>
    </xf>
    <xf numFmtId="0" fontId="0" fillId="38" borderId="10" xfId="0" applyFont="1" applyFill="1" applyBorder="1" applyAlignment="1">
      <alignment horizontal="left" vertical="center" wrapText="1"/>
    </xf>
    <xf numFmtId="3" fontId="0" fillId="0" borderId="10" xfId="0" applyNumberFormat="1" applyFill="1" applyBorder="1" applyAlignment="1">
      <alignment/>
    </xf>
    <xf numFmtId="164" fontId="7" fillId="0" borderId="0" xfId="55" applyFont="1" applyFill="1" applyBorder="1" applyAlignment="1" applyProtection="1">
      <alignment horizontal="right"/>
      <protection/>
    </xf>
    <xf numFmtId="3" fontId="11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39" borderId="0" xfId="0" applyFont="1" applyFill="1" applyAlignment="1">
      <alignment/>
    </xf>
    <xf numFmtId="0" fontId="3" fillId="39" borderId="0" xfId="0" applyFont="1" applyFill="1" applyAlignment="1">
      <alignment/>
    </xf>
    <xf numFmtId="3" fontId="2" fillId="39" borderId="0" xfId="46" applyNumberFormat="1" applyFont="1" applyFill="1" applyBorder="1" applyAlignment="1" applyProtection="1">
      <alignment/>
      <protection/>
    </xf>
    <xf numFmtId="3" fontId="4" fillId="39" borderId="0" xfId="46" applyNumberFormat="1" applyFont="1" applyFill="1" applyBorder="1" applyAlignment="1" applyProtection="1">
      <alignment/>
      <protection/>
    </xf>
    <xf numFmtId="3" fontId="1" fillId="39" borderId="0" xfId="46" applyNumberFormat="1" applyFont="1" applyFill="1" applyBorder="1" applyAlignment="1" applyProtection="1">
      <alignment/>
      <protection/>
    </xf>
    <xf numFmtId="0" fontId="15" fillId="0" borderId="0" xfId="0" applyFont="1" applyBorder="1" applyAlignment="1">
      <alignment horizontal="center"/>
    </xf>
    <xf numFmtId="3" fontId="17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3" fontId="2" fillId="0" borderId="19" xfId="0" applyNumberFormat="1" applyFont="1" applyFill="1" applyBorder="1" applyAlignment="1">
      <alignment/>
    </xf>
    <xf numFmtId="0" fontId="4" fillId="0" borderId="12" xfId="0" applyFont="1" applyBorder="1" applyAlignment="1">
      <alignment wrapText="1"/>
    </xf>
    <xf numFmtId="3" fontId="3" fillId="0" borderId="12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1" fillId="0" borderId="37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3" fontId="4" fillId="0" borderId="12" xfId="0" applyNumberFormat="1" applyFont="1" applyBorder="1" applyAlignment="1">
      <alignment/>
    </xf>
    <xf numFmtId="3" fontId="2" fillId="0" borderId="37" xfId="0" applyNumberFormat="1" applyFont="1" applyFill="1" applyBorder="1" applyAlignment="1">
      <alignment/>
    </xf>
    <xf numFmtId="0" fontId="4" fillId="0" borderId="12" xfId="0" applyFont="1" applyBorder="1" applyAlignment="1">
      <alignment/>
    </xf>
    <xf numFmtId="3" fontId="4" fillId="0" borderId="11" xfId="0" applyNumberFormat="1" applyFont="1" applyBorder="1" applyAlignment="1">
      <alignment/>
    </xf>
    <xf numFmtId="3" fontId="0" fillId="0" borderId="14" xfId="0" applyNumberFormat="1" applyFill="1" applyBorder="1" applyAlignment="1">
      <alignment/>
    </xf>
    <xf numFmtId="0" fontId="17" fillId="0" borderId="0" xfId="0" applyFont="1" applyAlignment="1">
      <alignment/>
    </xf>
    <xf numFmtId="169" fontId="8" fillId="0" borderId="0" xfId="46" applyNumberFormat="1" applyFont="1" applyFill="1" applyBorder="1" applyAlignment="1" applyProtection="1">
      <alignment/>
      <protection/>
    </xf>
    <xf numFmtId="3" fontId="2" fillId="0" borderId="12" xfId="46" applyNumberFormat="1" applyFont="1" applyFill="1" applyBorder="1" applyAlignment="1" applyProtection="1">
      <alignment/>
      <protection/>
    </xf>
    <xf numFmtId="3" fontId="1" fillId="0" borderId="12" xfId="46" applyNumberFormat="1" applyFont="1" applyFill="1" applyBorder="1" applyAlignment="1" applyProtection="1">
      <alignment/>
      <protection/>
    </xf>
    <xf numFmtId="0" fontId="4" fillId="39" borderId="12" xfId="0" applyFont="1" applyFill="1" applyBorder="1" applyAlignment="1">
      <alignment/>
    </xf>
    <xf numFmtId="169" fontId="8" fillId="0" borderId="12" xfId="46" applyNumberFormat="1" applyFont="1" applyFill="1" applyBorder="1" applyAlignment="1" applyProtection="1">
      <alignment/>
      <protection/>
    </xf>
    <xf numFmtId="170" fontId="3" fillId="0" borderId="12" xfId="0" applyNumberFormat="1" applyFont="1" applyBorder="1" applyAlignment="1">
      <alignment/>
    </xf>
    <xf numFmtId="0" fontId="11" fillId="0" borderId="0" xfId="0" applyFont="1" applyAlignment="1">
      <alignment/>
    </xf>
    <xf numFmtId="0" fontId="18" fillId="0" borderId="0" xfId="0" applyFont="1" applyAlignment="1">
      <alignment/>
    </xf>
    <xf numFmtId="169" fontId="24" fillId="0" borderId="0" xfId="46" applyNumberFormat="1" applyFont="1" applyFill="1" applyBorder="1" applyAlignment="1" applyProtection="1">
      <alignment/>
      <protection/>
    </xf>
    <xf numFmtId="3" fontId="2" fillId="37" borderId="12" xfId="0" applyNumberFormat="1" applyFont="1" applyFill="1" applyBorder="1" applyAlignment="1">
      <alignment/>
    </xf>
    <xf numFmtId="171" fontId="3" fillId="0" borderId="12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2" fillId="38" borderId="12" xfId="0" applyFont="1" applyFill="1" applyBorder="1" applyAlignment="1">
      <alignment horizontal="center"/>
    </xf>
    <xf numFmtId="0" fontId="6" fillId="38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2" fillId="38" borderId="15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/>
    </xf>
    <xf numFmtId="0" fontId="2" fillId="38" borderId="17" xfId="0" applyFont="1" applyFill="1" applyBorder="1" applyAlignment="1">
      <alignment horizontal="left" vertical="center" wrapText="1"/>
    </xf>
    <xf numFmtId="0" fontId="0" fillId="38" borderId="17" xfId="0" applyFont="1" applyFill="1" applyBorder="1" applyAlignment="1">
      <alignment horizontal="left" vertical="center" wrapText="1"/>
    </xf>
    <xf numFmtId="1" fontId="4" fillId="0" borderId="13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6" xfId="0" applyFont="1" applyBorder="1" applyAlignment="1">
      <alignment/>
    </xf>
    <xf numFmtId="166" fontId="2" fillId="0" borderId="13" xfId="46" applyNumberFormat="1" applyFont="1" applyFill="1" applyBorder="1" applyAlignment="1" applyProtection="1">
      <alignment/>
      <protection/>
    </xf>
    <xf numFmtId="166" fontId="0" fillId="0" borderId="13" xfId="46" applyNumberFormat="1" applyFill="1" applyBorder="1" applyAlignment="1" applyProtection="1">
      <alignment/>
      <protection/>
    </xf>
    <xf numFmtId="0" fontId="2" fillId="40" borderId="13" xfId="0" applyFont="1" applyFill="1" applyBorder="1" applyAlignment="1">
      <alignment/>
    </xf>
    <xf numFmtId="166" fontId="2" fillId="40" borderId="13" xfId="46" applyNumberFormat="1" applyFont="1" applyFill="1" applyBorder="1" applyAlignment="1" applyProtection="1">
      <alignment/>
      <protection/>
    </xf>
    <xf numFmtId="0" fontId="7" fillId="0" borderId="0" xfId="0" applyFont="1" applyFill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38" xfId="0" applyFont="1" applyFill="1" applyBorder="1" applyAlignment="1">
      <alignment horizontal="right"/>
    </xf>
    <xf numFmtId="3" fontId="2" fillId="36" borderId="28" xfId="0" applyNumberFormat="1" applyFont="1" applyFill="1" applyBorder="1" applyAlignment="1">
      <alignment horizontal="center" vertical="center"/>
    </xf>
    <xf numFmtId="3" fontId="4" fillId="36" borderId="22" xfId="0" applyNumberFormat="1" applyFont="1" applyFill="1" applyBorder="1" applyAlignment="1">
      <alignment horizontal="center" vertical="center" wrapText="1"/>
    </xf>
    <xf numFmtId="3" fontId="4" fillId="36" borderId="10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/>
    </xf>
    <xf numFmtId="3" fontId="0" fillId="0" borderId="18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3" fontId="0" fillId="0" borderId="29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3" fontId="10" fillId="0" borderId="11" xfId="0" applyNumberFormat="1" applyFont="1" applyFill="1" applyBorder="1" applyAlignment="1">
      <alignment/>
    </xf>
    <xf numFmtId="3" fontId="8" fillId="0" borderId="18" xfId="0" applyNumberFormat="1" applyFont="1" applyFill="1" applyBorder="1" applyAlignment="1">
      <alignment/>
    </xf>
    <xf numFmtId="3" fontId="8" fillId="0" borderId="18" xfId="0" applyNumberFormat="1" applyFont="1" applyFill="1" applyBorder="1" applyAlignment="1">
      <alignment/>
    </xf>
    <xf numFmtId="9" fontId="10" fillId="0" borderId="12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3" fontId="4" fillId="0" borderId="28" xfId="0" applyNumberFormat="1" applyFont="1" applyFill="1" applyBorder="1" applyAlignment="1">
      <alignment/>
    </xf>
    <xf numFmtId="3" fontId="4" fillId="0" borderId="22" xfId="0" applyNumberFormat="1" applyFont="1" applyFill="1" applyBorder="1" applyAlignment="1">
      <alignment/>
    </xf>
    <xf numFmtId="3" fontId="2" fillId="0" borderId="22" xfId="0" applyNumberFormat="1" applyFont="1" applyFill="1" applyBorder="1" applyAlignment="1">
      <alignment/>
    </xf>
    <xf numFmtId="9" fontId="4" fillId="0" borderId="12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3" fontId="2" fillId="36" borderId="39" xfId="0" applyNumberFormat="1" applyFont="1" applyFill="1" applyBorder="1" applyAlignment="1">
      <alignment horizontal="center" vertical="center"/>
    </xf>
    <xf numFmtId="3" fontId="4" fillId="36" borderId="19" xfId="0" applyNumberFormat="1" applyFont="1" applyFill="1" applyBorder="1" applyAlignment="1">
      <alignment horizontal="center" vertical="center" wrapText="1"/>
    </xf>
    <xf numFmtId="3" fontId="0" fillId="0" borderId="21" xfId="0" applyNumberFormat="1" applyFont="1" applyFill="1" applyBorder="1" applyAlignment="1">
      <alignment horizontal="center" vertical="center"/>
    </xf>
    <xf numFmtId="3" fontId="0" fillId="0" borderId="40" xfId="0" applyNumberFormat="1" applyFont="1" applyFill="1" applyBorder="1" applyAlignment="1">
      <alignment horizontal="center"/>
    </xf>
    <xf numFmtId="168" fontId="2" fillId="0" borderId="14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 horizontal="center"/>
    </xf>
    <xf numFmtId="9" fontId="3" fillId="33" borderId="12" xfId="0" applyNumberFormat="1" applyFont="1" applyFill="1" applyBorder="1" applyAlignment="1">
      <alignment/>
    </xf>
    <xf numFmtId="3" fontId="8" fillId="39" borderId="0" xfId="0" applyNumberFormat="1" applyFont="1" applyFill="1" applyBorder="1" applyAlignment="1">
      <alignment horizontal="center"/>
    </xf>
    <xf numFmtId="0" fontId="8" fillId="39" borderId="0" xfId="0" applyFont="1" applyFill="1" applyAlignment="1">
      <alignment/>
    </xf>
    <xf numFmtId="168" fontId="8" fillId="39" borderId="0" xfId="0" applyNumberFormat="1" applyFont="1" applyFill="1" applyBorder="1" applyAlignment="1">
      <alignment/>
    </xf>
    <xf numFmtId="3" fontId="8" fillId="39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16" fillId="0" borderId="0" xfId="0" applyFont="1" applyBorder="1" applyAlignment="1">
      <alignment/>
    </xf>
    <xf numFmtId="3" fontId="2" fillId="36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8" xfId="0" applyNumberFormat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8" fillId="0" borderId="12" xfId="0" applyNumberFormat="1" applyFont="1" applyBorder="1" applyAlignment="1">
      <alignment/>
    </xf>
    <xf numFmtId="0" fontId="0" fillId="36" borderId="12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2" fillId="36" borderId="11" xfId="0" applyFont="1" applyFill="1" applyBorder="1" applyAlignment="1">
      <alignment/>
    </xf>
    <xf numFmtId="0" fontId="2" fillId="36" borderId="18" xfId="0" applyFont="1" applyFill="1" applyBorder="1" applyAlignment="1">
      <alignment/>
    </xf>
    <xf numFmtId="3" fontId="2" fillId="36" borderId="12" xfId="0" applyNumberFormat="1" applyFont="1" applyFill="1" applyBorder="1" applyAlignment="1">
      <alignment/>
    </xf>
    <xf numFmtId="3" fontId="2" fillId="36" borderId="10" xfId="0" applyNumberFormat="1" applyFont="1" applyFill="1" applyBorder="1" applyAlignment="1">
      <alignment horizontal="center" vertical="center"/>
    </xf>
    <xf numFmtId="9" fontId="3" fillId="0" borderId="14" xfId="0" applyNumberFormat="1" applyFont="1" applyFill="1" applyBorder="1" applyAlignment="1">
      <alignment/>
    </xf>
    <xf numFmtId="3" fontId="0" fillId="36" borderId="12" xfId="0" applyNumberFormat="1" applyFont="1" applyFill="1" applyBorder="1" applyAlignment="1">
      <alignment horizontal="center"/>
    </xf>
    <xf numFmtId="3" fontId="2" fillId="36" borderId="12" xfId="0" applyNumberFormat="1" applyFont="1" applyFill="1" applyBorder="1" applyAlignment="1">
      <alignment wrapText="1"/>
    </xf>
    <xf numFmtId="168" fontId="2" fillId="36" borderId="12" xfId="0" applyNumberFormat="1" applyFont="1" applyFill="1" applyBorder="1" applyAlignment="1">
      <alignment/>
    </xf>
    <xf numFmtId="3" fontId="0" fillId="36" borderId="12" xfId="0" applyNumberFormat="1" applyFont="1" applyFill="1" applyBorder="1" applyAlignment="1">
      <alignment/>
    </xf>
    <xf numFmtId="168" fontId="0" fillId="36" borderId="12" xfId="0" applyNumberFormat="1" applyFont="1" applyFill="1" applyBorder="1" applyAlignment="1">
      <alignment/>
    </xf>
    <xf numFmtId="3" fontId="8" fillId="39" borderId="0" xfId="0" applyNumberFormat="1" applyFont="1" applyFill="1" applyAlignment="1">
      <alignment/>
    </xf>
    <xf numFmtId="0" fontId="7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2" fillId="36" borderId="30" xfId="0" applyNumberFormat="1" applyFont="1" applyFill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/>
    </xf>
    <xf numFmtId="3" fontId="8" fillId="0" borderId="20" xfId="0" applyNumberFormat="1" applyFont="1" applyBorder="1" applyAlignment="1">
      <alignment horizontal="center"/>
    </xf>
    <xf numFmtId="3" fontId="0" fillId="36" borderId="20" xfId="0" applyNumberFormat="1" applyFont="1" applyFill="1" applyBorder="1" applyAlignment="1">
      <alignment horizontal="center"/>
    </xf>
    <xf numFmtId="3" fontId="2" fillId="36" borderId="11" xfId="0" applyNumberFormat="1" applyFont="1" applyFill="1" applyBorder="1" applyAlignment="1">
      <alignment horizontal="left"/>
    </xf>
    <xf numFmtId="3" fontId="2" fillId="36" borderId="18" xfId="0" applyNumberFormat="1" applyFont="1" applyFill="1" applyBorder="1" applyAlignment="1">
      <alignment horizontal="left"/>
    </xf>
    <xf numFmtId="9" fontId="3" fillId="36" borderId="12" xfId="0" applyNumberFormat="1" applyFont="1" applyFill="1" applyBorder="1" applyAlignment="1">
      <alignment/>
    </xf>
    <xf numFmtId="3" fontId="2" fillId="36" borderId="18" xfId="0" applyNumberFormat="1" applyFont="1" applyFill="1" applyBorder="1" applyAlignment="1">
      <alignment vertical="center" wrapText="1"/>
    </xf>
    <xf numFmtId="3" fontId="4" fillId="36" borderId="12" xfId="0" applyNumberFormat="1" applyFont="1" applyFill="1" applyBorder="1" applyAlignment="1">
      <alignment horizontal="center" vertical="center" wrapText="1"/>
    </xf>
    <xf numFmtId="3" fontId="2" fillId="0" borderId="41" xfId="0" applyNumberFormat="1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/>
    </xf>
    <xf numFmtId="2" fontId="2" fillId="0" borderId="12" xfId="0" applyNumberFormat="1" applyFont="1" applyBorder="1" applyAlignment="1">
      <alignment/>
    </xf>
    <xf numFmtId="1" fontId="0" fillId="36" borderId="12" xfId="0" applyNumberFormat="1" applyFont="1" applyFill="1" applyBorder="1" applyAlignment="1">
      <alignment horizontal="center"/>
    </xf>
    <xf numFmtId="3" fontId="1" fillId="36" borderId="12" xfId="0" applyNumberFormat="1" applyFont="1" applyFill="1" applyBorder="1" applyAlignment="1">
      <alignment/>
    </xf>
    <xf numFmtId="0" fontId="10" fillId="39" borderId="0" xfId="0" applyFont="1" applyFill="1" applyAlignment="1">
      <alignment/>
    </xf>
    <xf numFmtId="3" fontId="0" fillId="0" borderId="11" xfId="0" applyNumberFormat="1" applyFill="1" applyBorder="1" applyAlignment="1">
      <alignment/>
    </xf>
    <xf numFmtId="0" fontId="0" fillId="0" borderId="12" xfId="0" applyBorder="1" applyAlignment="1">
      <alignment/>
    </xf>
    <xf numFmtId="170" fontId="2" fillId="0" borderId="11" xfId="0" applyNumberFormat="1" applyFont="1" applyFill="1" applyBorder="1" applyAlignment="1">
      <alignment/>
    </xf>
    <xf numFmtId="3" fontId="2" fillId="0" borderId="14" xfId="0" applyNumberFormat="1" applyFont="1" applyBorder="1" applyAlignment="1">
      <alignment/>
    </xf>
    <xf numFmtId="3" fontId="0" fillId="41" borderId="12" xfId="0" applyNumberFormat="1" applyFont="1" applyFill="1" applyBorder="1" applyAlignment="1">
      <alignment horizontal="center"/>
    </xf>
    <xf numFmtId="1" fontId="2" fillId="41" borderId="12" xfId="0" applyNumberFormat="1" applyFont="1" applyFill="1" applyBorder="1" applyAlignment="1">
      <alignment horizontal="center"/>
    </xf>
    <xf numFmtId="3" fontId="1" fillId="41" borderId="12" xfId="0" applyNumberFormat="1" applyFont="1" applyFill="1" applyBorder="1" applyAlignment="1">
      <alignment/>
    </xf>
    <xf numFmtId="168" fontId="2" fillId="41" borderId="12" xfId="0" applyNumberFormat="1" applyFont="1" applyFill="1" applyBorder="1" applyAlignment="1">
      <alignment/>
    </xf>
    <xf numFmtId="3" fontId="2" fillId="41" borderId="12" xfId="0" applyNumberFormat="1" applyFont="1" applyFill="1" applyBorder="1" applyAlignment="1">
      <alignment/>
    </xf>
    <xf numFmtId="9" fontId="3" fillId="41" borderId="12" xfId="0" applyNumberFormat="1" applyFont="1" applyFill="1" applyBorder="1" applyAlignment="1">
      <alignment/>
    </xf>
    <xf numFmtId="3" fontId="0" fillId="41" borderId="12" xfId="0" applyNumberFormat="1" applyFont="1" applyFill="1" applyBorder="1" applyAlignment="1">
      <alignment/>
    </xf>
    <xf numFmtId="168" fontId="0" fillId="41" borderId="12" xfId="0" applyNumberFormat="1" applyFont="1" applyFill="1" applyBorder="1" applyAlignment="1">
      <alignment/>
    </xf>
    <xf numFmtId="3" fontId="0" fillId="41" borderId="12" xfId="0" applyNumberForma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168" fontId="2" fillId="42" borderId="12" xfId="0" applyNumberFormat="1" applyFont="1" applyFill="1" applyBorder="1" applyAlignment="1">
      <alignment/>
    </xf>
    <xf numFmtId="3" fontId="2" fillId="42" borderId="12" xfId="0" applyNumberFormat="1" applyFont="1" applyFill="1" applyBorder="1" applyAlignment="1">
      <alignment/>
    </xf>
    <xf numFmtId="3" fontId="0" fillId="42" borderId="12" xfId="0" applyNumberFormat="1" applyFill="1" applyBorder="1" applyAlignment="1">
      <alignment/>
    </xf>
    <xf numFmtId="3" fontId="0" fillId="42" borderId="12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" fontId="4" fillId="36" borderId="18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/>
    </xf>
    <xf numFmtId="3" fontId="0" fillId="0" borderId="20" xfId="0" applyNumberFormat="1" applyFont="1" applyFill="1" applyBorder="1" applyAlignment="1">
      <alignment horizontal="center"/>
    </xf>
    <xf numFmtId="3" fontId="0" fillId="42" borderId="13" xfId="0" applyNumberFormat="1" applyFont="1" applyFill="1" applyBorder="1" applyAlignment="1">
      <alignment horizontal="center"/>
    </xf>
    <xf numFmtId="3" fontId="0" fillId="36" borderId="11" xfId="0" applyNumberFormat="1" applyFont="1" applyFill="1" applyBorder="1" applyAlignment="1">
      <alignment horizontal="center"/>
    </xf>
    <xf numFmtId="3" fontId="2" fillId="36" borderId="29" xfId="0" applyNumberFormat="1" applyFont="1" applyFill="1" applyBorder="1" applyAlignment="1">
      <alignment/>
    </xf>
    <xf numFmtId="3" fontId="2" fillId="36" borderId="23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/>
    </xf>
    <xf numFmtId="3" fontId="0" fillId="0" borderId="18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3" fontId="0" fillId="36" borderId="38" xfId="0" applyNumberFormat="1" applyFont="1" applyFill="1" applyBorder="1" applyAlignment="1">
      <alignment horizontal="center"/>
    </xf>
    <xf numFmtId="3" fontId="0" fillId="36" borderId="33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 wrapText="1"/>
    </xf>
    <xf numFmtId="166" fontId="0" fillId="0" borderId="14" xfId="46" applyNumberFormat="1" applyFont="1" applyFill="1" applyBorder="1" applyAlignment="1" applyProtection="1">
      <alignment/>
      <protection/>
    </xf>
    <xf numFmtId="166" fontId="0" fillId="0" borderId="44" xfId="46" applyNumberFormat="1" applyFont="1" applyFill="1" applyBorder="1" applyAlignment="1" applyProtection="1">
      <alignment/>
      <protection/>
    </xf>
    <xf numFmtId="166" fontId="0" fillId="0" borderId="14" xfId="46" applyNumberFormat="1" applyFont="1" applyFill="1" applyBorder="1" applyAlignment="1" applyProtection="1">
      <alignment horizontal="center"/>
      <protection/>
    </xf>
    <xf numFmtId="166" fontId="8" fillId="0" borderId="14" xfId="46" applyNumberFormat="1" applyFont="1" applyFill="1" applyBorder="1" applyAlignment="1" applyProtection="1">
      <alignment/>
      <protection/>
    </xf>
    <xf numFmtId="166" fontId="8" fillId="0" borderId="44" xfId="46" applyNumberFormat="1" applyFont="1" applyFill="1" applyBorder="1" applyAlignment="1" applyProtection="1">
      <alignment/>
      <protection/>
    </xf>
    <xf numFmtId="166" fontId="8" fillId="0" borderId="14" xfId="46" applyNumberFormat="1" applyFont="1" applyFill="1" applyBorder="1" applyAlignment="1" applyProtection="1">
      <alignment horizontal="center"/>
      <protection/>
    </xf>
    <xf numFmtId="166" fontId="8" fillId="0" borderId="0" xfId="0" applyNumberFormat="1" applyFont="1" applyAlignment="1">
      <alignment/>
    </xf>
    <xf numFmtId="166" fontId="2" fillId="0" borderId="45" xfId="46" applyNumberFormat="1" applyFont="1" applyFill="1" applyBorder="1" applyAlignment="1" applyProtection="1">
      <alignment/>
      <protection/>
    </xf>
    <xf numFmtId="166" fontId="8" fillId="0" borderId="45" xfId="46" applyNumberFormat="1" applyFont="1" applyFill="1" applyBorder="1" applyAlignment="1" applyProtection="1">
      <alignment/>
      <protection/>
    </xf>
    <xf numFmtId="166" fontId="2" fillId="0" borderId="14" xfId="46" applyNumberFormat="1" applyFont="1" applyFill="1" applyBorder="1" applyAlignment="1" applyProtection="1">
      <alignment/>
      <protection/>
    </xf>
    <xf numFmtId="166" fontId="2" fillId="0" borderId="44" xfId="46" applyNumberFormat="1" applyFont="1" applyFill="1" applyBorder="1" applyAlignment="1" applyProtection="1">
      <alignment/>
      <protection/>
    </xf>
    <xf numFmtId="166" fontId="2" fillId="0" borderId="19" xfId="46" applyNumberFormat="1" applyFont="1" applyFill="1" applyBorder="1" applyAlignment="1" applyProtection="1">
      <alignment/>
      <protection/>
    </xf>
    <xf numFmtId="166" fontId="2" fillId="0" borderId="46" xfId="46" applyNumberFormat="1" applyFont="1" applyFill="1" applyBorder="1" applyAlignment="1" applyProtection="1">
      <alignment/>
      <protection/>
    </xf>
    <xf numFmtId="166" fontId="8" fillId="0" borderId="12" xfId="46" applyNumberFormat="1" applyFont="1" applyFill="1" applyBorder="1" applyAlignment="1" applyProtection="1">
      <alignment horizontal="center"/>
      <protection/>
    </xf>
    <xf numFmtId="166" fontId="2" fillId="0" borderId="47" xfId="46" applyNumberFormat="1" applyFont="1" applyFill="1" applyBorder="1" applyAlignment="1" applyProtection="1">
      <alignment/>
      <protection/>
    </xf>
    <xf numFmtId="0" fontId="16" fillId="0" borderId="0" xfId="0" applyFont="1" applyBorder="1" applyAlignment="1">
      <alignment horizontal="center" wrapText="1"/>
    </xf>
    <xf numFmtId="3" fontId="2" fillId="36" borderId="28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 wrapText="1"/>
    </xf>
    <xf numFmtId="0" fontId="0" fillId="0" borderId="29" xfId="0" applyFont="1" applyBorder="1" applyAlignment="1">
      <alignment/>
    </xf>
    <xf numFmtId="3" fontId="0" fillId="0" borderId="23" xfId="0" applyNumberFormat="1" applyFont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3" fontId="2" fillId="0" borderId="18" xfId="0" applyNumberFormat="1" applyFont="1" applyBorder="1" applyAlignment="1">
      <alignment/>
    </xf>
    <xf numFmtId="3" fontId="0" fillId="0" borderId="12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3" fontId="0" fillId="0" borderId="12" xfId="0" applyNumberFormat="1" applyFont="1" applyFill="1" applyBorder="1" applyAlignment="1">
      <alignment wrapText="1"/>
    </xf>
    <xf numFmtId="3" fontId="0" fillId="0" borderId="29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horizontal="left" wrapText="1"/>
    </xf>
    <xf numFmtId="3" fontId="0" fillId="0" borderId="48" xfId="0" applyNumberFormat="1" applyFont="1" applyFill="1" applyBorder="1" applyAlignment="1">
      <alignment wrapText="1"/>
    </xf>
    <xf numFmtId="3" fontId="0" fillId="0" borderId="0" xfId="0" applyNumberFormat="1" applyFill="1" applyBorder="1" applyAlignment="1">
      <alignment/>
    </xf>
    <xf numFmtId="0" fontId="2" fillId="35" borderId="0" xfId="0" applyFont="1" applyFill="1" applyAlignment="1">
      <alignment horizontal="center"/>
    </xf>
    <xf numFmtId="0" fontId="2" fillId="35" borderId="42" xfId="0" applyFont="1" applyFill="1" applyBorder="1" applyAlignment="1">
      <alignment/>
    </xf>
    <xf numFmtId="0" fontId="2" fillId="35" borderId="43" xfId="0" applyFont="1" applyFill="1" applyBorder="1" applyAlignment="1">
      <alignment wrapText="1"/>
    </xf>
    <xf numFmtId="0" fontId="2" fillId="35" borderId="49" xfId="0" applyFont="1" applyFill="1" applyBorder="1" applyAlignment="1">
      <alignment/>
    </xf>
    <xf numFmtId="166" fontId="2" fillId="35" borderId="12" xfId="46" applyNumberFormat="1" applyFont="1" applyFill="1" applyBorder="1" applyAlignment="1" applyProtection="1">
      <alignment/>
      <protection/>
    </xf>
    <xf numFmtId="166" fontId="2" fillId="35" borderId="50" xfId="46" applyNumberFormat="1" applyFont="1" applyFill="1" applyBorder="1" applyAlignment="1" applyProtection="1">
      <alignment/>
      <protection/>
    </xf>
    <xf numFmtId="166" fontId="2" fillId="35" borderId="51" xfId="46" applyNumberFormat="1" applyFont="1" applyFill="1" applyBorder="1" applyAlignment="1" applyProtection="1">
      <alignment/>
      <protection/>
    </xf>
    <xf numFmtId="0" fontId="8" fillId="35" borderId="52" xfId="0" applyFont="1" applyFill="1" applyBorder="1" applyAlignment="1">
      <alignment/>
    </xf>
    <xf numFmtId="166" fontId="8" fillId="35" borderId="14" xfId="46" applyNumberFormat="1" applyFont="1" applyFill="1" applyBorder="1" applyAlignment="1" applyProtection="1">
      <alignment/>
      <protection/>
    </xf>
    <xf numFmtId="166" fontId="8" fillId="35" borderId="44" xfId="46" applyNumberFormat="1" applyFont="1" applyFill="1" applyBorder="1" applyAlignment="1" applyProtection="1">
      <alignment/>
      <protection/>
    </xf>
    <xf numFmtId="0" fontId="8" fillId="35" borderId="0" xfId="0" applyFont="1" applyFill="1" applyAlignment="1">
      <alignment/>
    </xf>
    <xf numFmtId="0" fontId="8" fillId="35" borderId="53" xfId="0" applyFont="1" applyFill="1" applyBorder="1" applyAlignment="1">
      <alignment/>
    </xf>
    <xf numFmtId="166" fontId="8" fillId="35" borderId="12" xfId="46" applyNumberFormat="1" applyFont="1" applyFill="1" applyBorder="1" applyAlignment="1" applyProtection="1">
      <alignment/>
      <protection/>
    </xf>
    <xf numFmtId="0" fontId="2" fillId="35" borderId="53" xfId="0" applyFont="1" applyFill="1" applyBorder="1" applyAlignment="1">
      <alignment/>
    </xf>
    <xf numFmtId="166" fontId="2" fillId="35" borderId="45" xfId="46" applyNumberFormat="1" applyFont="1" applyFill="1" applyBorder="1" applyAlignment="1" applyProtection="1">
      <alignment/>
      <protection/>
    </xf>
    <xf numFmtId="166" fontId="8" fillId="35" borderId="45" xfId="46" applyNumberFormat="1" applyFont="1" applyFill="1" applyBorder="1" applyAlignment="1" applyProtection="1">
      <alignment/>
      <protection/>
    </xf>
    <xf numFmtId="166" fontId="2" fillId="35" borderId="14" xfId="46" applyNumberFormat="1" applyFont="1" applyFill="1" applyBorder="1" applyAlignment="1" applyProtection="1">
      <alignment/>
      <protection/>
    </xf>
    <xf numFmtId="166" fontId="2" fillId="35" borderId="44" xfId="46" applyNumberFormat="1" applyFont="1" applyFill="1" applyBorder="1" applyAlignment="1" applyProtection="1">
      <alignment/>
      <protection/>
    </xf>
    <xf numFmtId="0" fontId="2" fillId="35" borderId="54" xfId="0" applyFont="1" applyFill="1" applyBorder="1" applyAlignment="1">
      <alignment/>
    </xf>
    <xf numFmtId="166" fontId="2" fillId="35" borderId="42" xfId="46" applyNumberFormat="1" applyFont="1" applyFill="1" applyBorder="1" applyAlignment="1" applyProtection="1">
      <alignment/>
      <protection/>
    </xf>
    <xf numFmtId="3" fontId="2" fillId="0" borderId="13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3" fontId="0" fillId="38" borderId="11" xfId="0" applyNumberFormat="1" applyFont="1" applyFill="1" applyBorder="1" applyAlignment="1">
      <alignment/>
    </xf>
    <xf numFmtId="3" fontId="0" fillId="38" borderId="18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center"/>
    </xf>
    <xf numFmtId="3" fontId="0" fillId="38" borderId="12" xfId="0" applyNumberFormat="1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9" fontId="3" fillId="0" borderId="19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10" fillId="0" borderId="0" xfId="0" applyFont="1" applyFill="1" applyAlignment="1">
      <alignment/>
    </xf>
    <xf numFmtId="0" fontId="1" fillId="39" borderId="0" xfId="0" applyFont="1" applyFill="1" applyAlignment="1">
      <alignment/>
    </xf>
    <xf numFmtId="0" fontId="13" fillId="39" borderId="0" xfId="0" applyFont="1" applyFill="1" applyAlignment="1">
      <alignment/>
    </xf>
    <xf numFmtId="3" fontId="10" fillId="39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3" fillId="38" borderId="0" xfId="0" applyNumberFormat="1" applyFont="1" applyFill="1" applyBorder="1" applyAlignment="1">
      <alignment/>
    </xf>
    <xf numFmtId="0" fontId="0" fillId="38" borderId="0" xfId="0" applyFill="1" applyAlignment="1">
      <alignment/>
    </xf>
    <xf numFmtId="3" fontId="0" fillId="38" borderId="0" xfId="0" applyNumberFormat="1" applyFill="1" applyAlignment="1">
      <alignment/>
    </xf>
    <xf numFmtId="0" fontId="3" fillId="38" borderId="0" xfId="0" applyFont="1" applyFill="1" applyAlignment="1">
      <alignment/>
    </xf>
    <xf numFmtId="3" fontId="3" fillId="35" borderId="0" xfId="0" applyNumberFormat="1" applyFont="1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Border="1" applyAlignment="1">
      <alignment/>
    </xf>
    <xf numFmtId="3" fontId="2" fillId="36" borderId="22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3" fontId="3" fillId="0" borderId="28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33" borderId="11" xfId="0" applyFill="1" applyBorder="1" applyAlignment="1">
      <alignment/>
    </xf>
    <xf numFmtId="3" fontId="0" fillId="0" borderId="14" xfId="0" applyNumberFormat="1" applyFont="1" applyBorder="1" applyAlignment="1">
      <alignment horizontal="center"/>
    </xf>
    <xf numFmtId="0" fontId="0" fillId="36" borderId="14" xfId="0" applyFont="1" applyFill="1" applyBorder="1" applyAlignment="1">
      <alignment/>
    </xf>
    <xf numFmtId="3" fontId="0" fillId="36" borderId="19" xfId="0" applyNumberFormat="1" applyFont="1" applyFill="1" applyBorder="1" applyAlignment="1">
      <alignment/>
    </xf>
    <xf numFmtId="3" fontId="8" fillId="39" borderId="37" xfId="0" applyNumberFormat="1" applyFont="1" applyFill="1" applyBorder="1" applyAlignment="1">
      <alignment/>
    </xf>
    <xf numFmtId="166" fontId="4" fillId="0" borderId="12" xfId="46" applyNumberFormat="1" applyFont="1" applyFill="1" applyBorder="1" applyAlignment="1" applyProtection="1">
      <alignment/>
      <protection/>
    </xf>
    <xf numFmtId="0" fontId="2" fillId="0" borderId="12" xfId="0" applyFont="1" applyBorder="1" applyAlignment="1">
      <alignment wrapText="1"/>
    </xf>
    <xf numFmtId="166" fontId="3" fillId="0" borderId="12" xfId="4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right"/>
    </xf>
    <xf numFmtId="0" fontId="2" fillId="35" borderId="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right"/>
    </xf>
    <xf numFmtId="0" fontId="2" fillId="35" borderId="0" xfId="0" applyFont="1" applyFill="1" applyBorder="1" applyAlignment="1">
      <alignment horizontal="center"/>
    </xf>
    <xf numFmtId="0" fontId="0" fillId="35" borderId="38" xfId="0" applyFont="1" applyFill="1" applyBorder="1" applyAlignment="1">
      <alignment horizontal="right"/>
    </xf>
    <xf numFmtId="164" fontId="7" fillId="0" borderId="0" xfId="55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center" vertical="center" wrapText="1"/>
    </xf>
    <xf numFmtId="3" fontId="2" fillId="36" borderId="13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3" fontId="2" fillId="33" borderId="13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/>
    </xf>
    <xf numFmtId="3" fontId="4" fillId="33" borderId="12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3" fontId="17" fillId="0" borderId="12" xfId="0" applyNumberFormat="1" applyFont="1" applyFill="1" applyBorder="1" applyAlignment="1">
      <alignment horizontal="left" vertical="center" wrapText="1"/>
    </xf>
    <xf numFmtId="3" fontId="18" fillId="0" borderId="55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0" fillId="33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3" fontId="2" fillId="33" borderId="56" xfId="0" applyNumberFormat="1" applyFont="1" applyFill="1" applyBorder="1" applyAlignment="1">
      <alignment horizontal="center" vertical="center" wrapText="1"/>
    </xf>
    <xf numFmtId="3" fontId="0" fillId="33" borderId="13" xfId="0" applyNumberFormat="1" applyFont="1" applyFill="1" applyBorder="1" applyAlignment="1">
      <alignment horizontal="center" vertical="center" wrapText="1"/>
    </xf>
    <xf numFmtId="3" fontId="2" fillId="33" borderId="2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38" borderId="30" xfId="0" applyFont="1" applyFill="1" applyBorder="1" applyAlignment="1">
      <alignment horizontal="center" vertical="center" wrapText="1"/>
    </xf>
    <xf numFmtId="0" fontId="0" fillId="0" borderId="38" xfId="0" applyFont="1" applyBorder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 wrapText="1"/>
    </xf>
    <xf numFmtId="3" fontId="2" fillId="36" borderId="12" xfId="0" applyNumberFormat="1" applyFont="1" applyFill="1" applyBorder="1" applyAlignment="1">
      <alignment horizontal="center" vertical="center" wrapText="1"/>
    </xf>
    <xf numFmtId="3" fontId="2" fillId="36" borderId="57" xfId="0" applyNumberFormat="1" applyFont="1" applyFill="1" applyBorder="1" applyAlignment="1">
      <alignment horizontal="center" vertical="center" wrapText="1"/>
    </xf>
    <xf numFmtId="3" fontId="2" fillId="36" borderId="10" xfId="0" applyNumberFormat="1" applyFont="1" applyFill="1" applyBorder="1" applyAlignment="1">
      <alignment horizontal="center" vertical="center" wrapText="1"/>
    </xf>
    <xf numFmtId="3" fontId="2" fillId="36" borderId="0" xfId="0" applyNumberFormat="1" applyFont="1" applyFill="1" applyBorder="1" applyAlignment="1">
      <alignment horizontal="center" vertical="center" wrapText="1"/>
    </xf>
    <xf numFmtId="3" fontId="2" fillId="36" borderId="58" xfId="0" applyNumberFormat="1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/>
    </xf>
    <xf numFmtId="3" fontId="2" fillId="36" borderId="3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2" fillId="0" borderId="59" xfId="0" applyFont="1" applyBorder="1" applyAlignment="1">
      <alignment horizontal="center" wrapText="1"/>
    </xf>
    <xf numFmtId="0" fontId="2" fillId="0" borderId="51" xfId="0" applyFont="1" applyBorder="1" applyAlignment="1">
      <alignment horizontal="center"/>
    </xf>
    <xf numFmtId="0" fontId="17" fillId="33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 wrapText="1"/>
    </xf>
    <xf numFmtId="0" fontId="0" fillId="35" borderId="0" xfId="0" applyFont="1" applyFill="1" applyBorder="1" applyAlignment="1">
      <alignment horizontal="center"/>
    </xf>
    <xf numFmtId="3" fontId="1" fillId="35" borderId="0" xfId="0" applyNumberFormat="1" applyFont="1" applyFill="1" applyBorder="1" applyAlignment="1">
      <alignment horizontal="center" vertical="center" wrapText="1"/>
    </xf>
    <xf numFmtId="0" fontId="2" fillId="35" borderId="60" xfId="0" applyFont="1" applyFill="1" applyBorder="1" applyAlignment="1">
      <alignment horizontal="center"/>
    </xf>
    <xf numFmtId="0" fontId="2" fillId="35" borderId="59" xfId="0" applyFont="1" applyFill="1" applyBorder="1" applyAlignment="1">
      <alignment horizontal="center" wrapText="1"/>
    </xf>
    <xf numFmtId="0" fontId="2" fillId="35" borderId="51" xfId="0" applyFont="1" applyFill="1" applyBorder="1" applyAlignment="1">
      <alignment horizontal="center"/>
    </xf>
    <xf numFmtId="3" fontId="2" fillId="36" borderId="11" xfId="0" applyNumberFormat="1" applyFont="1" applyFill="1" applyBorder="1" applyAlignment="1">
      <alignment horizontal="center" vertical="center" wrapText="1"/>
    </xf>
    <xf numFmtId="9" fontId="3" fillId="0" borderId="11" xfId="0" applyNumberFormat="1" applyFont="1" applyFill="1" applyBorder="1" applyAlignment="1">
      <alignment/>
    </xf>
    <xf numFmtId="0" fontId="2" fillId="0" borderId="61" xfId="0" applyFont="1" applyBorder="1" applyAlignment="1">
      <alignment horizontal="center"/>
    </xf>
    <xf numFmtId="0" fontId="2" fillId="0" borderId="62" xfId="0" applyFont="1" applyBorder="1" applyAlignment="1">
      <alignment/>
    </xf>
    <xf numFmtId="0" fontId="0" fillId="0" borderId="23" xfId="0" applyFont="1" applyBorder="1" applyAlignment="1">
      <alignment/>
    </xf>
    <xf numFmtId="0" fontId="8" fillId="0" borderId="23" xfId="0" applyFont="1" applyBorder="1" applyAlignment="1">
      <alignment/>
    </xf>
    <xf numFmtId="0" fontId="2" fillId="0" borderId="18" xfId="0" applyFont="1" applyBorder="1" applyAlignment="1">
      <alignment/>
    </xf>
    <xf numFmtId="0" fontId="8" fillId="0" borderId="18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63" xfId="0" applyFont="1" applyBorder="1" applyAlignment="1">
      <alignment/>
    </xf>
    <xf numFmtId="0" fontId="0" fillId="0" borderId="64" xfId="0" applyBorder="1" applyAlignment="1">
      <alignment/>
    </xf>
    <xf numFmtId="0" fontId="0" fillId="0" borderId="64" xfId="0" applyFont="1" applyBorder="1" applyAlignment="1">
      <alignment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B2B2B2"/>
      <rgbColor rgb="00993366"/>
      <rgbColor rgb="00FFFFCC"/>
      <rgbColor rgb="00E6E6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B35" sqref="B35"/>
    </sheetView>
  </sheetViews>
  <sheetFormatPr defaultColWidth="9.140625" defaultRowHeight="12.75" customHeight="1"/>
  <cols>
    <col min="1" max="1" width="49.8515625" style="0" customWidth="1"/>
    <col min="2" max="4" width="16.140625" style="0" customWidth="1"/>
  </cols>
  <sheetData>
    <row r="1" spans="2:3" ht="12.75" customHeight="1">
      <c r="B1" s="1"/>
      <c r="C1" s="1" t="s">
        <v>0</v>
      </c>
    </row>
    <row r="2" spans="1:4" ht="12.75" customHeight="1">
      <c r="A2" s="675" t="s">
        <v>1</v>
      </c>
      <c r="B2" s="675"/>
      <c r="C2" s="675"/>
      <c r="D2" s="675"/>
    </row>
    <row r="3" spans="1:4" ht="12.75" customHeight="1">
      <c r="A3" s="2"/>
      <c r="B3" s="2"/>
      <c r="C3" s="2"/>
      <c r="D3" s="2"/>
    </row>
    <row r="4" spans="1:4" ht="12.75" customHeight="1">
      <c r="A4" s="3" t="s">
        <v>2</v>
      </c>
      <c r="B4" s="4"/>
      <c r="C4" s="4"/>
      <c r="D4" s="4"/>
    </row>
    <row r="5" spans="1:4" ht="12.75" customHeight="1">
      <c r="A5" s="676" t="s">
        <v>3</v>
      </c>
      <c r="B5" s="676"/>
      <c r="C5" s="676"/>
      <c r="D5" s="676"/>
    </row>
    <row r="6" spans="1:4" ht="12.75" customHeight="1">
      <c r="A6" s="6"/>
      <c r="B6" s="6"/>
      <c r="C6" s="6"/>
      <c r="D6" s="6"/>
    </row>
    <row r="7" spans="1:4" ht="12.75" customHeight="1">
      <c r="A7" s="6"/>
      <c r="B7" s="6"/>
      <c r="C7" s="6"/>
      <c r="D7" s="6"/>
    </row>
    <row r="9" spans="2:4" ht="12.75" customHeight="1">
      <c r="B9" s="7" t="s">
        <v>4</v>
      </c>
      <c r="C9" s="7" t="s">
        <v>4</v>
      </c>
      <c r="D9" s="7" t="s">
        <v>4</v>
      </c>
    </row>
    <row r="10" spans="1:4" ht="39" customHeight="1">
      <c r="A10" s="8" t="s">
        <v>5</v>
      </c>
      <c r="B10" s="9" t="s">
        <v>6</v>
      </c>
      <c r="C10" s="9" t="s">
        <v>7</v>
      </c>
      <c r="D10" s="9" t="s">
        <v>8</v>
      </c>
    </row>
    <row r="11" spans="1:4" ht="12.75" customHeight="1">
      <c r="A11" s="10" t="s">
        <v>9</v>
      </c>
      <c r="B11" s="11">
        <v>363899</v>
      </c>
      <c r="C11" s="11">
        <v>363899</v>
      </c>
      <c r="D11" s="11">
        <v>20838</v>
      </c>
    </row>
    <row r="12" spans="1:4" s="13" customFormat="1" ht="12.75" customHeight="1">
      <c r="A12" s="12" t="s">
        <v>10</v>
      </c>
      <c r="B12" s="11">
        <v>20367</v>
      </c>
      <c r="C12" s="11">
        <v>20367</v>
      </c>
      <c r="D12" s="11"/>
    </row>
    <row r="13" spans="1:4" ht="12.75" customHeight="1">
      <c r="A13" s="12" t="s">
        <v>11</v>
      </c>
      <c r="B13" s="14">
        <v>367159</v>
      </c>
      <c r="C13" s="14">
        <v>367159</v>
      </c>
      <c r="D13" s="14">
        <v>7348</v>
      </c>
    </row>
    <row r="14" spans="1:4" ht="12.75" customHeight="1">
      <c r="A14" s="15" t="s">
        <v>12</v>
      </c>
      <c r="B14" s="16">
        <f>B11+B12-B13</f>
        <v>17107</v>
      </c>
      <c r="C14" s="16">
        <f>C11+C12-C13</f>
        <v>17107</v>
      </c>
      <c r="D14" s="16">
        <f>D11+D12-D13</f>
        <v>13490</v>
      </c>
    </row>
    <row r="15" spans="2:4" ht="12.75" customHeight="1">
      <c r="B15" s="7"/>
      <c r="C15" s="7"/>
      <c r="D15" s="7"/>
    </row>
    <row r="16" spans="2:4" ht="12.75" customHeight="1">
      <c r="B16" s="7"/>
      <c r="C16" s="7"/>
      <c r="D16" s="7"/>
    </row>
    <row r="17" spans="2:4" ht="12.75" customHeight="1">
      <c r="B17" s="7"/>
      <c r="C17" s="7"/>
      <c r="D17" s="7"/>
    </row>
    <row r="18" spans="1:4" ht="12.75" customHeight="1">
      <c r="A18" s="12" t="s">
        <v>13</v>
      </c>
      <c r="B18" s="14">
        <v>6960</v>
      </c>
      <c r="C18" s="14">
        <v>6960</v>
      </c>
      <c r="D18" s="14">
        <v>7228</v>
      </c>
    </row>
    <row r="19" spans="1:4" ht="12.75" customHeight="1">
      <c r="A19" s="12" t="s">
        <v>14</v>
      </c>
      <c r="B19" s="14">
        <v>39633</v>
      </c>
      <c r="C19" s="14">
        <v>46851</v>
      </c>
      <c r="D19" s="17">
        <v>40774</v>
      </c>
    </row>
    <row r="20" spans="1:4" ht="12.75" customHeight="1">
      <c r="A20" s="12" t="s">
        <v>15</v>
      </c>
      <c r="B20" s="14">
        <v>11200</v>
      </c>
      <c r="C20" s="14">
        <v>11200</v>
      </c>
      <c r="D20" s="14">
        <v>7273</v>
      </c>
    </row>
    <row r="21" spans="1:4" ht="12.75" customHeight="1">
      <c r="A21" s="18" t="s">
        <v>16</v>
      </c>
      <c r="B21" s="16">
        <f>B18+B19-B20</f>
        <v>35393</v>
      </c>
      <c r="C21" s="16">
        <f>C18+C19-C20</f>
        <v>42611</v>
      </c>
      <c r="D21" s="16">
        <f>D18+D19-D20</f>
        <v>40729</v>
      </c>
    </row>
    <row r="22" spans="2:4" ht="12.75" customHeight="1">
      <c r="B22" s="7"/>
      <c r="C22" s="7"/>
      <c r="D22" s="7"/>
    </row>
    <row r="23" spans="2:4" ht="12.75" customHeight="1">
      <c r="B23" s="7"/>
      <c r="C23" s="7"/>
      <c r="D23" s="7"/>
    </row>
    <row r="24" spans="1:4" ht="12.75" customHeight="1" hidden="1">
      <c r="A24" s="19" t="s">
        <v>17</v>
      </c>
      <c r="B24" s="7"/>
      <c r="C24" s="7"/>
      <c r="D24" s="7"/>
    </row>
    <row r="25" spans="1:4" ht="12.75" customHeight="1" hidden="1">
      <c r="A25" s="13"/>
      <c r="B25" s="7"/>
      <c r="C25" s="7"/>
      <c r="D25" s="7"/>
    </row>
    <row r="26" spans="1:4" ht="12.75" customHeight="1" hidden="1">
      <c r="A26" s="20" t="s">
        <v>18</v>
      </c>
      <c r="B26" s="21">
        <v>46621</v>
      </c>
      <c r="C26" s="21">
        <v>46621</v>
      </c>
      <c r="D26" s="21">
        <v>46621</v>
      </c>
    </row>
    <row r="27" spans="1:4" ht="12.75" customHeight="1" hidden="1">
      <c r="A27" s="20" t="s">
        <v>19</v>
      </c>
      <c r="B27" s="21">
        <f>(B14+B21)*-1</f>
        <v>-52500</v>
      </c>
      <c r="C27" s="21">
        <f>(C14+C21)*-1</f>
        <v>-59718</v>
      </c>
      <c r="D27" s="21">
        <f>(D14+D21)*-1</f>
        <v>-54219</v>
      </c>
    </row>
    <row r="28" spans="1:4" ht="12.75" customHeight="1" hidden="1">
      <c r="A28" s="15" t="s">
        <v>20</v>
      </c>
      <c r="B28" s="16">
        <f>SUM(B26:B27)</f>
        <v>-5879</v>
      </c>
      <c r="C28" s="16">
        <f>SUM(C26:C27)</f>
        <v>-13097</v>
      </c>
      <c r="D28" s="16">
        <f>SUM(D26:D27)</f>
        <v>-7598</v>
      </c>
    </row>
  </sheetData>
  <sheetProtection selectLockedCells="1" selectUnlockedCells="1"/>
  <mergeCells count="2">
    <mergeCell ref="A2:D2"/>
    <mergeCell ref="A5:D5"/>
  </mergeCells>
  <printOptions/>
  <pageMargins left="1.2" right="0.75" top="1" bottom="1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3"/>
  <sheetViews>
    <sheetView showGridLines="0" zoomScalePageLayoutView="0" workbookViewId="0" topLeftCell="A1">
      <pane xSplit="3" ySplit="5" topLeftCell="D45" activePane="bottomRight" state="frozen"/>
      <selection pane="topLeft" activeCell="A1" sqref="A1"/>
      <selection pane="topRight" activeCell="D1" sqref="D1"/>
      <selection pane="bottomLeft" activeCell="A30" sqref="A30"/>
      <selection pane="bottomRight" activeCell="A54" sqref="A54:F54"/>
    </sheetView>
  </sheetViews>
  <sheetFormatPr defaultColWidth="11.7109375" defaultRowHeight="12.75" customHeight="1"/>
  <cols>
    <col min="1" max="2" width="3.8515625" style="57" customWidth="1"/>
    <col min="3" max="3" width="34.8515625" style="57" customWidth="1"/>
    <col min="4" max="4" width="11.28125" style="57" customWidth="1"/>
    <col min="5" max="5" width="14.140625" style="57" customWidth="1"/>
    <col min="6" max="6" width="7.421875" style="58" customWidth="1"/>
    <col min="7" max="16384" width="11.7109375" style="57" customWidth="1"/>
  </cols>
  <sheetData>
    <row r="1" spans="1:4" s="59" customFormat="1" ht="18" customHeight="1">
      <c r="A1" s="684" t="s">
        <v>519</v>
      </c>
      <c r="B1" s="684"/>
      <c r="C1" s="684"/>
      <c r="D1" s="684"/>
    </row>
    <row r="2" spans="1:4" ht="12.75" customHeight="1">
      <c r="A2" s="685" t="s">
        <v>959</v>
      </c>
      <c r="B2" s="685"/>
      <c r="C2" s="685"/>
      <c r="D2" s="685"/>
    </row>
    <row r="3" spans="1:5" ht="6.75" customHeight="1">
      <c r="A3" s="61"/>
      <c r="B3" s="60"/>
      <c r="C3" s="60"/>
      <c r="D3" s="60"/>
      <c r="E3" s="60"/>
    </row>
    <row r="4" spans="1:6" s="7" customFormat="1" ht="12.75" customHeight="1">
      <c r="A4" s="692" t="s">
        <v>2</v>
      </c>
      <c r="B4" s="692"/>
      <c r="C4" s="692"/>
      <c r="D4" s="692"/>
      <c r="E4" s="692"/>
      <c r="F4" s="692"/>
    </row>
    <row r="5" spans="1:6" s="7" customFormat="1" ht="12.75" customHeight="1">
      <c r="A5" s="692" t="s">
        <v>520</v>
      </c>
      <c r="B5" s="692"/>
      <c r="C5" s="692"/>
      <c r="D5" s="692"/>
      <c r="E5" s="692"/>
      <c r="F5" s="692"/>
    </row>
    <row r="6" spans="1:4" s="7" customFormat="1" ht="12.75" customHeight="1">
      <c r="A6" s="162"/>
      <c r="B6" s="162"/>
      <c r="C6" s="162"/>
      <c r="D6" s="162"/>
    </row>
    <row r="7" s="7" customFormat="1" ht="12.75" customHeight="1">
      <c r="A7" s="328"/>
    </row>
    <row r="8" spans="1:6" s="7" customFormat="1" ht="12.75" customHeight="1">
      <c r="A8" s="329"/>
      <c r="B8" s="330"/>
      <c r="C8" s="331"/>
      <c r="D8" s="332"/>
      <c r="E8" s="332"/>
      <c r="F8" s="161" t="s">
        <v>4</v>
      </c>
    </row>
    <row r="9" spans="1:6" s="7" customFormat="1" ht="24.75" customHeight="1">
      <c r="A9" s="704" t="s">
        <v>156</v>
      </c>
      <c r="B9" s="704"/>
      <c r="C9" s="705" t="s">
        <v>521</v>
      </c>
      <c r="D9" s="702" t="s">
        <v>158</v>
      </c>
      <c r="E9" s="703" t="s">
        <v>238</v>
      </c>
      <c r="F9" s="691" t="s">
        <v>211</v>
      </c>
    </row>
    <row r="10" spans="1:6" s="7" customFormat="1" ht="24.75" customHeight="1">
      <c r="A10" s="704"/>
      <c r="B10" s="704"/>
      <c r="C10" s="705"/>
      <c r="D10" s="702"/>
      <c r="E10" s="703"/>
      <c r="F10" s="691"/>
    </row>
    <row r="11" spans="1:6" s="7" customFormat="1" ht="14.25" customHeight="1">
      <c r="A11" s="704"/>
      <c r="B11" s="704"/>
      <c r="C11" s="334" t="s">
        <v>522</v>
      </c>
      <c r="D11" s="171" t="s">
        <v>162</v>
      </c>
      <c r="E11" s="198" t="s">
        <v>213</v>
      </c>
      <c r="F11" s="171" t="s">
        <v>214</v>
      </c>
    </row>
    <row r="12" spans="1:6" s="7" customFormat="1" ht="12.75" customHeight="1">
      <c r="A12" s="335"/>
      <c r="B12" s="336" t="s">
        <v>165</v>
      </c>
      <c r="C12" s="337" t="s">
        <v>523</v>
      </c>
      <c r="D12" s="338"/>
      <c r="E12" s="338">
        <v>900</v>
      </c>
      <c r="F12" s="338">
        <f>SUM(F13:F13)</f>
        <v>0</v>
      </c>
    </row>
    <row r="13" spans="1:6" s="7" customFormat="1" ht="12.75" customHeight="1">
      <c r="A13" s="339" t="s">
        <v>38</v>
      </c>
      <c r="B13" s="188"/>
      <c r="C13" s="174" t="s">
        <v>524</v>
      </c>
      <c r="D13" s="174"/>
      <c r="E13" s="174">
        <v>500</v>
      </c>
      <c r="F13" s="174"/>
    </row>
    <row r="14" spans="1:6" s="7" customFormat="1" ht="12.75" customHeight="1">
      <c r="A14" s="339" t="s">
        <v>40</v>
      </c>
      <c r="B14" s="188"/>
      <c r="C14" s="174" t="s">
        <v>525</v>
      </c>
      <c r="D14" s="174"/>
      <c r="E14" s="174">
        <v>400</v>
      </c>
      <c r="F14" s="174"/>
    </row>
    <row r="15" spans="1:6" s="7" customFormat="1" ht="12.75" customHeight="1">
      <c r="A15" s="339"/>
      <c r="B15" s="250" t="s">
        <v>169</v>
      </c>
      <c r="C15" s="14" t="s">
        <v>521</v>
      </c>
      <c r="D15" s="14"/>
      <c r="E15" s="14">
        <v>69231</v>
      </c>
      <c r="F15" s="174"/>
    </row>
    <row r="16" spans="1:6" s="7" customFormat="1" ht="42" customHeight="1">
      <c r="A16" s="339" t="s">
        <v>47</v>
      </c>
      <c r="B16" s="188"/>
      <c r="C16" s="340" t="s">
        <v>526</v>
      </c>
      <c r="D16" s="174"/>
      <c r="E16" s="174">
        <v>2274</v>
      </c>
      <c r="F16" s="174"/>
    </row>
    <row r="17" spans="1:6" s="7" customFormat="1" ht="33" customHeight="1">
      <c r="A17" s="339" t="s">
        <v>49</v>
      </c>
      <c r="B17" s="188"/>
      <c r="C17" s="340" t="s">
        <v>527</v>
      </c>
      <c r="D17" s="174"/>
      <c r="E17" s="174">
        <v>2020</v>
      </c>
      <c r="F17" s="174"/>
    </row>
    <row r="18" spans="1:6" s="7" customFormat="1" ht="30" customHeight="1">
      <c r="A18" s="339" t="s">
        <v>51</v>
      </c>
      <c r="B18" s="188"/>
      <c r="C18" s="340" t="s">
        <v>528</v>
      </c>
      <c r="D18" s="174"/>
      <c r="E18" s="174">
        <v>34260</v>
      </c>
      <c r="F18" s="174"/>
    </row>
    <row r="19" spans="1:6" s="7" customFormat="1" ht="12.75" customHeight="1">
      <c r="A19" s="339" t="s">
        <v>53</v>
      </c>
      <c r="B19" s="188"/>
      <c r="C19" s="340" t="s">
        <v>529</v>
      </c>
      <c r="D19" s="174"/>
      <c r="E19" s="174">
        <v>1382</v>
      </c>
      <c r="F19" s="174"/>
    </row>
    <row r="20" spans="1:6" s="7" customFormat="1" ht="12.75" customHeight="1">
      <c r="A20" s="339">
        <v>7</v>
      </c>
      <c r="B20" s="188"/>
      <c r="C20" s="340" t="s">
        <v>530</v>
      </c>
      <c r="D20" s="174"/>
      <c r="E20" s="174">
        <v>1270</v>
      </c>
      <c r="F20" s="174"/>
    </row>
    <row r="21" spans="1:6" s="7" customFormat="1" ht="22.5" customHeight="1">
      <c r="A21" s="339" t="s">
        <v>57</v>
      </c>
      <c r="B21" s="188"/>
      <c r="C21" s="340" t="s">
        <v>531</v>
      </c>
      <c r="D21" s="174"/>
      <c r="E21" s="174">
        <v>180</v>
      </c>
      <c r="F21" s="174"/>
    </row>
    <row r="22" spans="1:6" s="7" customFormat="1" ht="31.5" customHeight="1">
      <c r="A22" s="339" t="s">
        <v>86</v>
      </c>
      <c r="B22" s="188"/>
      <c r="C22" s="340" t="s">
        <v>532</v>
      </c>
      <c r="D22" s="174"/>
      <c r="E22" s="174">
        <v>545</v>
      </c>
      <c r="F22" s="174"/>
    </row>
    <row r="23" spans="1:6" s="7" customFormat="1" ht="26.25" customHeight="1">
      <c r="A23" s="339" t="s">
        <v>59</v>
      </c>
      <c r="B23" s="188"/>
      <c r="C23" s="174" t="s">
        <v>533</v>
      </c>
      <c r="D23" s="174"/>
      <c r="E23" s="174">
        <v>900</v>
      </c>
      <c r="F23" s="174"/>
    </row>
    <row r="24" spans="1:6" s="7" customFormat="1" ht="12.75" customHeight="1">
      <c r="A24" s="339" t="s">
        <v>61</v>
      </c>
      <c r="B24" s="188"/>
      <c r="C24" s="14" t="s">
        <v>534</v>
      </c>
      <c r="D24" s="14"/>
      <c r="E24" s="14">
        <v>400</v>
      </c>
      <c r="F24" s="14"/>
    </row>
    <row r="25" spans="1:6" s="7" customFormat="1" ht="29.25" customHeight="1">
      <c r="A25" s="339" t="s">
        <v>63</v>
      </c>
      <c r="B25" s="188"/>
      <c r="C25" s="14" t="s">
        <v>535</v>
      </c>
      <c r="D25" s="14"/>
      <c r="E25" s="14">
        <v>26000</v>
      </c>
      <c r="F25" s="14"/>
    </row>
    <row r="26" spans="1:6" s="7" customFormat="1" ht="12.75" customHeight="1">
      <c r="A26" s="339"/>
      <c r="B26" s="341"/>
      <c r="C26" s="342" t="s">
        <v>25</v>
      </c>
      <c r="D26" s="342"/>
      <c r="E26" s="342">
        <f>SUM(E12+E15)</f>
        <v>70131</v>
      </c>
      <c r="F26" s="342">
        <f>SUM(F13:F24)</f>
        <v>0</v>
      </c>
    </row>
    <row r="27" spans="1:3" s="7" customFormat="1" ht="12.75" customHeight="1">
      <c r="A27" s="343"/>
      <c r="B27" s="344"/>
      <c r="C27" s="344"/>
    </row>
    <row r="28" spans="1:6" s="7" customFormat="1" ht="12.75" customHeight="1">
      <c r="A28" s="698" t="s">
        <v>536</v>
      </c>
      <c r="B28" s="698"/>
      <c r="C28" s="698"/>
      <c r="D28" s="698"/>
      <c r="E28" s="698"/>
      <c r="F28" s="698"/>
    </row>
    <row r="29" spans="1:6" s="7" customFormat="1" ht="12.75" customHeight="1">
      <c r="A29" s="699" t="s">
        <v>962</v>
      </c>
      <c r="B29" s="699"/>
      <c r="C29" s="699"/>
      <c r="D29" s="699"/>
      <c r="E29" s="699"/>
      <c r="F29" s="699"/>
    </row>
    <row r="30" spans="1:6" s="7" customFormat="1" ht="12.75" customHeight="1">
      <c r="A30" s="345"/>
      <c r="B30" s="345"/>
      <c r="C30" s="345"/>
      <c r="D30" s="345"/>
      <c r="E30" s="345"/>
      <c r="F30" s="345"/>
    </row>
    <row r="31" spans="1:6" s="7" customFormat="1" ht="12.75" customHeight="1">
      <c r="A31" s="695" t="s">
        <v>2</v>
      </c>
      <c r="B31" s="695"/>
      <c r="C31" s="695"/>
      <c r="D31" s="695"/>
      <c r="E31" s="695"/>
      <c r="F31" s="695"/>
    </row>
    <row r="32" spans="1:6" s="7" customFormat="1" ht="12.75" customHeight="1">
      <c r="A32" s="695" t="s">
        <v>537</v>
      </c>
      <c r="B32" s="695"/>
      <c r="C32" s="695"/>
      <c r="D32" s="695"/>
      <c r="E32" s="695"/>
      <c r="F32" s="695"/>
    </row>
    <row r="33" spans="1:6" s="7" customFormat="1" ht="12.75" customHeight="1">
      <c r="A33" s="121"/>
      <c r="B33" s="121"/>
      <c r="C33" s="121"/>
      <c r="D33" s="121"/>
      <c r="E33" s="121"/>
      <c r="F33" s="121"/>
    </row>
    <row r="34" spans="1:6" s="7" customFormat="1" ht="12.75" customHeight="1">
      <c r="A34"/>
      <c r="B34"/>
      <c r="C34"/>
      <c r="D34"/>
      <c r="E34"/>
      <c r="F34"/>
    </row>
    <row r="35" spans="1:6" s="7" customFormat="1" ht="12.75" customHeight="1">
      <c r="A35"/>
      <c r="B35"/>
      <c r="C35"/>
      <c r="D35"/>
      <c r="E35"/>
      <c r="F35" s="161" t="s">
        <v>4</v>
      </c>
    </row>
    <row r="36" spans="1:6" s="7" customFormat="1" ht="12.75" customHeight="1">
      <c r="A36" s="700" t="s">
        <v>156</v>
      </c>
      <c r="B36" s="700"/>
      <c r="C36" s="701" t="s">
        <v>538</v>
      </c>
      <c r="D36" s="702" t="s">
        <v>158</v>
      </c>
      <c r="E36" s="703" t="s">
        <v>238</v>
      </c>
      <c r="F36" s="691" t="s">
        <v>211</v>
      </c>
    </row>
    <row r="37" spans="1:6" s="7" customFormat="1" ht="12.75" customHeight="1">
      <c r="A37" s="700"/>
      <c r="B37" s="700"/>
      <c r="C37" s="701"/>
      <c r="D37" s="702"/>
      <c r="E37" s="703"/>
      <c r="F37" s="691"/>
    </row>
    <row r="38" spans="1:6" s="7" customFormat="1" ht="12.75" customHeight="1">
      <c r="A38" s="700"/>
      <c r="B38" s="700"/>
      <c r="C38" s="347" t="s">
        <v>161</v>
      </c>
      <c r="D38" s="348" t="s">
        <v>162</v>
      </c>
      <c r="E38" s="348" t="s">
        <v>213</v>
      </c>
      <c r="F38" s="349" t="s">
        <v>214</v>
      </c>
    </row>
    <row r="39" spans="1:6" s="7" customFormat="1" ht="12.75" customHeight="1">
      <c r="A39" s="350"/>
      <c r="B39" s="351" t="s">
        <v>38</v>
      </c>
      <c r="C39" s="351" t="s">
        <v>539</v>
      </c>
      <c r="D39" s="142">
        <f>SUM(D40:D42)</f>
        <v>26058</v>
      </c>
      <c r="E39" s="142">
        <v>28780</v>
      </c>
      <c r="F39" s="146"/>
    </row>
    <row r="40" spans="1:6" s="7" customFormat="1" ht="12.75" customHeight="1">
      <c r="A40" s="350" t="s">
        <v>38</v>
      </c>
      <c r="B40" s="352"/>
      <c r="C40" s="353" t="s">
        <v>540</v>
      </c>
      <c r="D40" s="354">
        <v>7000</v>
      </c>
      <c r="E40" s="354">
        <v>7000</v>
      </c>
      <c r="F40" s="176">
        <f>E40/D40</f>
        <v>1</v>
      </c>
    </row>
    <row r="41" spans="1:6" s="7" customFormat="1" ht="12.75" customHeight="1">
      <c r="A41" s="350" t="s">
        <v>40</v>
      </c>
      <c r="B41" s="352"/>
      <c r="C41" s="355" t="s">
        <v>541</v>
      </c>
      <c r="D41" s="146">
        <v>2615</v>
      </c>
      <c r="E41" s="146">
        <v>4140</v>
      </c>
      <c r="F41" s="176"/>
    </row>
    <row r="42" spans="1:6" s="7" customFormat="1" ht="12.75" customHeight="1">
      <c r="A42" s="350" t="s">
        <v>47</v>
      </c>
      <c r="B42" s="352"/>
      <c r="C42" s="355" t="s">
        <v>542</v>
      </c>
      <c r="D42" s="146">
        <v>16443</v>
      </c>
      <c r="E42" s="146">
        <v>17640</v>
      </c>
      <c r="F42" s="176"/>
    </row>
    <row r="43" spans="1:6" s="7" customFormat="1" ht="12.75" customHeight="1">
      <c r="A43" s="350" t="s">
        <v>49</v>
      </c>
      <c r="B43" s="352"/>
      <c r="C43" s="356" t="s">
        <v>331</v>
      </c>
      <c r="D43" s="146">
        <v>800</v>
      </c>
      <c r="E43" s="146">
        <v>4000</v>
      </c>
      <c r="F43" s="176"/>
    </row>
    <row r="44" spans="1:6" s="7" customFormat="1" ht="12.75" customHeight="1">
      <c r="A44" s="350"/>
      <c r="B44" s="352"/>
      <c r="C44" s="357" t="s">
        <v>225</v>
      </c>
      <c r="D44" s="142">
        <f>SUM(D45:D50)</f>
        <v>1050</v>
      </c>
      <c r="E44" s="142">
        <v>4000</v>
      </c>
      <c r="F44" s="176"/>
    </row>
    <row r="45" spans="1:6" s="7" customFormat="1" ht="12.75" customHeight="1">
      <c r="A45" s="350" t="s">
        <v>51</v>
      </c>
      <c r="B45" s="352"/>
      <c r="C45" s="356" t="s">
        <v>331</v>
      </c>
      <c r="D45" s="146"/>
      <c r="E45" s="146"/>
      <c r="F45" s="176"/>
    </row>
    <row r="46" spans="1:6" s="7" customFormat="1" ht="12.75" customHeight="1">
      <c r="A46" s="350"/>
      <c r="B46" s="352"/>
      <c r="C46" s="358" t="s">
        <v>543</v>
      </c>
      <c r="D46" s="146"/>
      <c r="E46" s="146"/>
      <c r="F46" s="176"/>
    </row>
    <row r="47" spans="1:6" s="7" customFormat="1" ht="12.75" customHeight="1">
      <c r="A47" s="350" t="s">
        <v>53</v>
      </c>
      <c r="B47" s="352"/>
      <c r="C47" s="355" t="s">
        <v>544</v>
      </c>
      <c r="D47" s="146">
        <v>100</v>
      </c>
      <c r="E47" s="146"/>
      <c r="F47" s="176">
        <f>E47/D47</f>
        <v>0</v>
      </c>
    </row>
    <row r="48" spans="1:6" s="7" customFormat="1" ht="12.75" customHeight="1">
      <c r="A48" s="350" t="s">
        <v>55</v>
      </c>
      <c r="B48" s="352"/>
      <c r="C48" s="355" t="s">
        <v>545</v>
      </c>
      <c r="D48" s="146">
        <v>100</v>
      </c>
      <c r="E48" s="146"/>
      <c r="F48" s="176">
        <f>E48/D48</f>
        <v>0</v>
      </c>
    </row>
    <row r="49" spans="1:6" s="7" customFormat="1" ht="12.75" customHeight="1">
      <c r="A49" s="350" t="s">
        <v>57</v>
      </c>
      <c r="B49" s="352"/>
      <c r="C49" s="355" t="s">
        <v>546</v>
      </c>
      <c r="D49" s="146">
        <v>500</v>
      </c>
      <c r="E49" s="146"/>
      <c r="F49" s="176">
        <f>E49/D49</f>
        <v>0</v>
      </c>
    </row>
    <row r="50" spans="1:6" s="7" customFormat="1" ht="12.75" customHeight="1">
      <c r="A50" s="350" t="s">
        <v>86</v>
      </c>
      <c r="B50" s="352"/>
      <c r="C50" s="355" t="s">
        <v>547</v>
      </c>
      <c r="D50" s="146">
        <v>350</v>
      </c>
      <c r="E50" s="146"/>
      <c r="F50" s="176">
        <f>E50/D50</f>
        <v>0</v>
      </c>
    </row>
    <row r="51" spans="1:6" s="7" customFormat="1" ht="12.75" customHeight="1">
      <c r="A51" s="350"/>
      <c r="B51" s="359"/>
      <c r="C51" s="360" t="s">
        <v>25</v>
      </c>
      <c r="D51" s="16">
        <f>D39+D44</f>
        <v>27108</v>
      </c>
      <c r="E51" s="16">
        <f>E39+E44</f>
        <v>32780</v>
      </c>
      <c r="F51" s="176">
        <f>E51/D51</f>
        <v>1.2092371255717869</v>
      </c>
    </row>
    <row r="52" s="7" customFormat="1" ht="12.75" customHeight="1">
      <c r="A52" s="328"/>
    </row>
    <row r="53" spans="1:6" s="7" customFormat="1" ht="12.75" customHeight="1">
      <c r="A53" s="698" t="s">
        <v>548</v>
      </c>
      <c r="B53" s="698"/>
      <c r="C53" s="698"/>
      <c r="D53" s="698"/>
      <c r="E53" s="698"/>
      <c r="F53" s="698"/>
    </row>
    <row r="54" spans="1:6" s="7" customFormat="1" ht="12.75" customHeight="1">
      <c r="A54" s="699" t="s">
        <v>961</v>
      </c>
      <c r="B54" s="699"/>
      <c r="C54" s="699"/>
      <c r="D54" s="699"/>
      <c r="E54" s="699"/>
      <c r="F54" s="699"/>
    </row>
    <row r="55" spans="1:4" s="7" customFormat="1" ht="12.75" customHeight="1">
      <c r="A55" s="328"/>
      <c r="C55" s="13" t="s">
        <v>549</v>
      </c>
      <c r="D55"/>
    </row>
    <row r="56" spans="1:4" s="7" customFormat="1" ht="12.75" customHeight="1">
      <c r="A56" s="328"/>
      <c r="C56"/>
      <c r="D56"/>
    </row>
    <row r="57" spans="1:4" s="7" customFormat="1" ht="12.75" customHeight="1">
      <c r="A57" s="328"/>
      <c r="C57"/>
      <c r="D57" s="161" t="s">
        <v>4</v>
      </c>
    </row>
    <row r="58" spans="1:4" s="7" customFormat="1" ht="12.75" customHeight="1">
      <c r="A58" s="328"/>
      <c r="C58" s="361" t="s">
        <v>24</v>
      </c>
      <c r="D58" s="361" t="s">
        <v>25</v>
      </c>
    </row>
    <row r="59" spans="1:4" s="7" customFormat="1" ht="12.75" customHeight="1">
      <c r="A59" s="328"/>
      <c r="C59" s="362" t="s">
        <v>550</v>
      </c>
      <c r="D59" s="362">
        <v>594</v>
      </c>
    </row>
    <row r="60" spans="1:4" s="7" customFormat="1" ht="12.75" customHeight="1">
      <c r="A60" s="328"/>
      <c r="C60" s="157" t="s">
        <v>27</v>
      </c>
      <c r="D60" s="157">
        <v>500</v>
      </c>
    </row>
    <row r="61" spans="1:4" s="7" customFormat="1" ht="12.75" customHeight="1">
      <c r="A61" s="328"/>
      <c r="C61" s="354" t="s">
        <v>28</v>
      </c>
      <c r="D61" s="354">
        <v>100</v>
      </c>
    </row>
    <row r="62" spans="1:4" s="7" customFormat="1" ht="12.75" customHeight="1">
      <c r="A62" s="328"/>
      <c r="C62" s="354" t="s">
        <v>551</v>
      </c>
      <c r="D62" s="354">
        <v>490</v>
      </c>
    </row>
    <row r="63" spans="1:4" s="7" customFormat="1" ht="12.75" customHeight="1">
      <c r="A63" s="328"/>
      <c r="C63" s="360" t="s">
        <v>29</v>
      </c>
      <c r="D63" s="360">
        <v>1684</v>
      </c>
    </row>
  </sheetData>
  <sheetProtection selectLockedCells="1" selectUnlockedCells="1"/>
  <mergeCells count="20">
    <mergeCell ref="F36:F37"/>
    <mergeCell ref="A1:D1"/>
    <mergeCell ref="A2:D2"/>
    <mergeCell ref="A4:F4"/>
    <mergeCell ref="A5:F5"/>
    <mergeCell ref="A9:B11"/>
    <mergeCell ref="C9:C10"/>
    <mergeCell ref="D9:D10"/>
    <mergeCell ref="E9:E10"/>
    <mergeCell ref="F9:F10"/>
    <mergeCell ref="A53:F53"/>
    <mergeCell ref="A54:F54"/>
    <mergeCell ref="A28:F28"/>
    <mergeCell ref="A29:F29"/>
    <mergeCell ref="A31:F31"/>
    <mergeCell ref="A32:F32"/>
    <mergeCell ref="A36:B38"/>
    <mergeCell ref="C36:C37"/>
    <mergeCell ref="D36:D37"/>
    <mergeCell ref="E36:E37"/>
  </mergeCells>
  <printOptions/>
  <pageMargins left="1.65" right="0.2298611111111111" top="0.1597222222222222" bottom="0.15" header="0.5118055555555555" footer="0.5118055555555555"/>
  <pageSetup firstPageNumber="1" useFirstPageNumber="1" horizontalDpi="300" verticalDpi="3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39"/>
  <sheetViews>
    <sheetView showGridLines="0" zoomScalePageLayoutView="0" workbookViewId="0" topLeftCell="A1">
      <pane xSplit="2" ySplit="5" topLeftCell="D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:D2"/>
    </sheetView>
  </sheetViews>
  <sheetFormatPr defaultColWidth="11.7109375" defaultRowHeight="12.75" customHeight="1"/>
  <cols>
    <col min="1" max="1" width="27.140625" style="57" customWidth="1"/>
    <col min="2" max="2" width="7.57421875" style="57" customWidth="1"/>
    <col min="3" max="3" width="0" style="57" hidden="1" customWidth="1"/>
    <col min="4" max="4" width="8.28125" style="57" customWidth="1"/>
    <col min="5" max="5" width="9.28125" style="57" customWidth="1"/>
    <col min="6" max="6" width="7.421875" style="58" customWidth="1"/>
    <col min="7" max="7" width="9.7109375" style="58" customWidth="1"/>
    <col min="8" max="8" width="9.7109375" style="57" customWidth="1"/>
    <col min="9" max="9" width="31.28125" style="57" customWidth="1"/>
    <col min="10" max="10" width="10.28125" style="57" customWidth="1"/>
    <col min="11" max="11" width="9.28125" style="57" customWidth="1"/>
    <col min="12" max="12" width="11.7109375" style="57" customWidth="1"/>
    <col min="13" max="13" width="12.57421875" style="57" customWidth="1"/>
    <col min="14" max="16384" width="11.7109375" style="57" customWidth="1"/>
  </cols>
  <sheetData>
    <row r="1" spans="1:12" s="59" customFormat="1" ht="18" customHeight="1">
      <c r="A1" s="684" t="s">
        <v>552</v>
      </c>
      <c r="B1" s="684"/>
      <c r="C1" s="684"/>
      <c r="D1" s="684"/>
      <c r="I1" s="684" t="s">
        <v>552</v>
      </c>
      <c r="J1" s="684"/>
      <c r="K1" s="684"/>
      <c r="L1" s="684"/>
    </row>
    <row r="2" spans="1:4" ht="12.75" customHeight="1">
      <c r="A2" s="685" t="s">
        <v>959</v>
      </c>
      <c r="B2" s="685"/>
      <c r="C2" s="685"/>
      <c r="D2" s="685"/>
    </row>
    <row r="3" spans="1:5" ht="6.75" customHeight="1">
      <c r="A3" s="61"/>
      <c r="B3" s="60"/>
      <c r="C3" s="60"/>
      <c r="D3" s="60"/>
      <c r="E3" s="60"/>
    </row>
    <row r="4" spans="1:256" ht="12.75" customHeight="1">
      <c r="A4" s="695" t="s">
        <v>553</v>
      </c>
      <c r="B4" s="695"/>
      <c r="C4" s="695"/>
      <c r="D4" s="695"/>
      <c r="E4" s="695"/>
      <c r="F4" s="695"/>
      <c r="G4" s="695"/>
      <c r="H4" s="695"/>
      <c r="I4" s="695" t="s">
        <v>554</v>
      </c>
      <c r="J4" s="695"/>
      <c r="K4" s="695"/>
      <c r="L4" s="695"/>
      <c r="M4" s="695"/>
      <c r="N4" s="695"/>
      <c r="O4" s="695"/>
      <c r="P4" s="695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 customHeight="1">
      <c r="A5" s="13"/>
      <c r="B5" s="13"/>
      <c r="C5" s="13"/>
      <c r="D5" s="13"/>
      <c r="E5"/>
      <c r="F5"/>
      <c r="G5"/>
      <c r="H5"/>
      <c r="I5" s="13"/>
      <c r="J5" s="13"/>
      <c r="K5" s="13"/>
      <c r="L5" s="13"/>
      <c r="M5" s="1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 customHeight="1">
      <c r="A6"/>
      <c r="B6"/>
      <c r="C6"/>
      <c r="D6"/>
      <c r="E6"/>
      <c r="F6"/>
      <c r="G6"/>
      <c r="H6" s="161" t="s">
        <v>4</v>
      </c>
      <c r="I6"/>
      <c r="J6"/>
      <c r="K6"/>
      <c r="L6"/>
      <c r="M6"/>
      <c r="N6" s="708"/>
      <c r="O6" s="708"/>
      <c r="P6" s="708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>
      <c r="A7" s="363" t="s">
        <v>221</v>
      </c>
      <c r="B7" s="364" t="s">
        <v>555</v>
      </c>
      <c r="C7" s="365" t="s">
        <v>556</v>
      </c>
      <c r="D7" s="365" t="s">
        <v>557</v>
      </c>
      <c r="E7" s="365" t="s">
        <v>558</v>
      </c>
      <c r="F7" s="365" t="s">
        <v>559</v>
      </c>
      <c r="G7" s="365" t="s">
        <v>560</v>
      </c>
      <c r="H7" s="366" t="s">
        <v>561</v>
      </c>
      <c r="I7" s="363" t="s">
        <v>78</v>
      </c>
      <c r="J7" s="364" t="s">
        <v>555</v>
      </c>
      <c r="K7" s="364" t="s">
        <v>556</v>
      </c>
      <c r="L7" s="364" t="s">
        <v>557</v>
      </c>
      <c r="M7" s="364" t="s">
        <v>558</v>
      </c>
      <c r="N7" s="364" t="s">
        <v>559</v>
      </c>
      <c r="O7" s="364" t="s">
        <v>560</v>
      </c>
      <c r="P7" s="366" t="s">
        <v>25</v>
      </c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6.5" customHeight="1">
      <c r="A8" s="367" t="s">
        <v>562</v>
      </c>
      <c r="B8" s="177">
        <v>41142</v>
      </c>
      <c r="C8" s="146"/>
      <c r="D8" s="146">
        <v>50034</v>
      </c>
      <c r="E8" s="146">
        <v>62294</v>
      </c>
      <c r="F8" s="146">
        <v>5200</v>
      </c>
      <c r="G8" s="146">
        <v>36891</v>
      </c>
      <c r="H8" s="184">
        <f aca="true" t="shared" si="0" ref="H8:H18">SUM(B8:G8)</f>
        <v>195561</v>
      </c>
      <c r="I8" s="367"/>
      <c r="J8" s="184"/>
      <c r="K8" s="184"/>
      <c r="L8" s="184"/>
      <c r="M8" s="184"/>
      <c r="N8" s="184"/>
      <c r="O8" s="184"/>
      <c r="P8" s="184">
        <f aca="true" t="shared" si="1" ref="P8:P14">SUM(J8:O8)</f>
        <v>0</v>
      </c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6.5" customHeight="1">
      <c r="A9" s="367" t="s">
        <v>563</v>
      </c>
      <c r="B9" s="177">
        <v>9894</v>
      </c>
      <c r="C9" s="146"/>
      <c r="D9" s="146">
        <v>13302</v>
      </c>
      <c r="E9" s="146">
        <v>16862</v>
      </c>
      <c r="F9" s="146">
        <v>1443</v>
      </c>
      <c r="G9" s="146">
        <v>10192</v>
      </c>
      <c r="H9" s="184">
        <f t="shared" si="0"/>
        <v>51693</v>
      </c>
      <c r="I9" s="367" t="s">
        <v>78</v>
      </c>
      <c r="J9" s="184">
        <v>1529</v>
      </c>
      <c r="K9" s="184"/>
      <c r="L9" s="184">
        <v>635</v>
      </c>
      <c r="M9" s="184">
        <v>6693</v>
      </c>
      <c r="N9" s="184">
        <v>500</v>
      </c>
      <c r="O9" s="184">
        <v>21273</v>
      </c>
      <c r="P9" s="184">
        <f t="shared" si="1"/>
        <v>30630</v>
      </c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6.5" customHeight="1">
      <c r="A10" s="367" t="s">
        <v>564</v>
      </c>
      <c r="B10" s="177">
        <v>29546</v>
      </c>
      <c r="C10" s="21"/>
      <c r="D10" s="21">
        <v>15980</v>
      </c>
      <c r="E10" s="21">
        <v>18071</v>
      </c>
      <c r="F10" s="21">
        <v>5585</v>
      </c>
      <c r="G10" s="21">
        <v>63508</v>
      </c>
      <c r="H10" s="184">
        <f t="shared" si="0"/>
        <v>132690</v>
      </c>
      <c r="I10" s="367" t="s">
        <v>565</v>
      </c>
      <c r="J10" s="368">
        <v>143779</v>
      </c>
      <c r="K10" s="184"/>
      <c r="L10" s="184"/>
      <c r="M10" s="184"/>
      <c r="N10" s="184"/>
      <c r="O10" s="184"/>
      <c r="P10" s="184">
        <f t="shared" si="1"/>
        <v>143779</v>
      </c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6.5" customHeight="1">
      <c r="A11" s="367" t="s">
        <v>566</v>
      </c>
      <c r="B11" s="184"/>
      <c r="C11" s="369"/>
      <c r="D11" s="369"/>
      <c r="E11" s="369"/>
      <c r="F11" s="369"/>
      <c r="G11" s="369"/>
      <c r="H11" s="184">
        <f t="shared" si="0"/>
        <v>0</v>
      </c>
      <c r="I11" s="367" t="s">
        <v>186</v>
      </c>
      <c r="J11" s="184">
        <v>37851</v>
      </c>
      <c r="K11" s="184"/>
      <c r="L11" s="184"/>
      <c r="M11" s="184"/>
      <c r="N11" s="184"/>
      <c r="O11" s="184"/>
      <c r="P11" s="184">
        <f t="shared" si="1"/>
        <v>37851</v>
      </c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6.5" customHeight="1">
      <c r="A12" s="367" t="s">
        <v>567</v>
      </c>
      <c r="B12" s="184"/>
      <c r="C12" s="184"/>
      <c r="D12" s="184"/>
      <c r="E12" s="184"/>
      <c r="F12" s="184"/>
      <c r="G12" s="184"/>
      <c r="H12" s="184">
        <f t="shared" si="0"/>
        <v>0</v>
      </c>
      <c r="I12" s="367" t="s">
        <v>568</v>
      </c>
      <c r="J12" s="184"/>
      <c r="K12" s="184"/>
      <c r="L12" s="184"/>
      <c r="M12" s="184"/>
      <c r="N12" s="184"/>
      <c r="O12" s="184"/>
      <c r="P12" s="184">
        <f t="shared" si="1"/>
        <v>0</v>
      </c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6.5" customHeight="1">
      <c r="A13" s="367" t="s">
        <v>569</v>
      </c>
      <c r="B13" s="184">
        <v>28780</v>
      </c>
      <c r="C13" s="184"/>
      <c r="D13" s="184"/>
      <c r="E13" s="184"/>
      <c r="F13" s="184"/>
      <c r="G13" s="184"/>
      <c r="H13" s="184">
        <f t="shared" si="0"/>
        <v>28780</v>
      </c>
      <c r="I13" s="367" t="s">
        <v>570</v>
      </c>
      <c r="J13" s="184"/>
      <c r="K13" s="184"/>
      <c r="L13" s="184"/>
      <c r="M13" s="184"/>
      <c r="N13" s="184"/>
      <c r="O13" s="184"/>
      <c r="P13" s="184">
        <f t="shared" si="1"/>
        <v>0</v>
      </c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6.5" customHeight="1">
      <c r="A14" s="367" t="s">
        <v>127</v>
      </c>
      <c r="B14" s="184">
        <v>4000</v>
      </c>
      <c r="C14" s="184"/>
      <c r="D14" s="184"/>
      <c r="E14" s="184"/>
      <c r="F14" s="184"/>
      <c r="G14" s="184"/>
      <c r="H14" s="184">
        <f t="shared" si="0"/>
        <v>4000</v>
      </c>
      <c r="I14" s="367" t="s">
        <v>571</v>
      </c>
      <c r="J14" s="184">
        <v>165911</v>
      </c>
      <c r="K14" s="184"/>
      <c r="L14" s="184"/>
      <c r="M14" s="184"/>
      <c r="N14" s="184"/>
      <c r="O14" s="184"/>
      <c r="P14" s="184">
        <f t="shared" si="1"/>
        <v>165911</v>
      </c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6.5" customHeight="1">
      <c r="A15" s="367" t="s">
        <v>572</v>
      </c>
      <c r="B15" s="184">
        <v>6556</v>
      </c>
      <c r="C15" s="184"/>
      <c r="D15" s="184"/>
      <c r="E15" s="184"/>
      <c r="F15" s="184"/>
      <c r="G15" s="184"/>
      <c r="H15" s="184">
        <f t="shared" si="0"/>
        <v>6556</v>
      </c>
      <c r="I15" s="367" t="s">
        <v>217</v>
      </c>
      <c r="J15" s="370"/>
      <c r="K15" s="184"/>
      <c r="L15" s="321"/>
      <c r="M15" s="321"/>
      <c r="N15" s="321"/>
      <c r="O15" s="321"/>
      <c r="P15" s="321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6.5" customHeight="1">
      <c r="A16" s="367" t="s">
        <v>573</v>
      </c>
      <c r="B16" s="184"/>
      <c r="C16" s="184"/>
      <c r="D16" s="184"/>
      <c r="E16" s="184"/>
      <c r="F16" s="184"/>
      <c r="G16" s="184"/>
      <c r="H16" s="184">
        <f t="shared" si="0"/>
        <v>0</v>
      </c>
      <c r="I16" s="367" t="s">
        <v>574</v>
      </c>
      <c r="J16" s="370"/>
      <c r="K16" s="184"/>
      <c r="L16" s="321"/>
      <c r="M16" s="321"/>
      <c r="N16" s="321"/>
      <c r="O16" s="321"/>
      <c r="P16" s="321"/>
      <c r="Q16">
        <f>R42+R43</f>
        <v>0</v>
      </c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6.5" customHeight="1">
      <c r="A17" s="367" t="s">
        <v>575</v>
      </c>
      <c r="B17" s="184"/>
      <c r="C17" s="184"/>
      <c r="D17" s="184"/>
      <c r="E17" s="184"/>
      <c r="F17" s="184"/>
      <c r="G17" s="184"/>
      <c r="H17" s="184">
        <f t="shared" si="0"/>
        <v>0</v>
      </c>
      <c r="I17" s="367" t="s">
        <v>576</v>
      </c>
      <c r="J17" s="370"/>
      <c r="K17" s="184"/>
      <c r="L17" s="184"/>
      <c r="M17" s="184"/>
      <c r="N17" s="184"/>
      <c r="O17" s="184"/>
      <c r="P17" s="184">
        <f>SUM(J17:O17)</f>
        <v>0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6.5" customHeight="1">
      <c r="A18" s="367" t="s">
        <v>150</v>
      </c>
      <c r="B18" s="184"/>
      <c r="C18" s="184"/>
      <c r="D18" s="184"/>
      <c r="E18" s="184"/>
      <c r="F18" s="184"/>
      <c r="G18" s="184"/>
      <c r="H18" s="184">
        <f t="shared" si="0"/>
        <v>0</v>
      </c>
      <c r="I18" s="367" t="s">
        <v>577</v>
      </c>
      <c r="J18" s="184"/>
      <c r="K18" s="184"/>
      <c r="L18" s="184"/>
      <c r="M18" s="184"/>
      <c r="N18" s="184"/>
      <c r="O18" s="184"/>
      <c r="P18" s="184">
        <f>SUM(J18:O18)</f>
        <v>0</v>
      </c>
      <c r="Q18" s="161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6.5" customHeight="1">
      <c r="A19" s="371" t="s">
        <v>561</v>
      </c>
      <c r="B19" s="372">
        <f aca="true" t="shared" si="2" ref="B19:G19">SUM(B8:B18)</f>
        <v>119918</v>
      </c>
      <c r="C19" s="372">
        <f t="shared" si="2"/>
        <v>0</v>
      </c>
      <c r="D19" s="372">
        <f t="shared" si="2"/>
        <v>79316</v>
      </c>
      <c r="E19" s="372">
        <f t="shared" si="2"/>
        <v>97227</v>
      </c>
      <c r="F19" s="372">
        <f t="shared" si="2"/>
        <v>12228</v>
      </c>
      <c r="G19" s="372">
        <f t="shared" si="2"/>
        <v>110591</v>
      </c>
      <c r="H19" s="372">
        <f>SUM(H8:H18)-H17</f>
        <v>419280</v>
      </c>
      <c r="I19" s="371" t="s">
        <v>561</v>
      </c>
      <c r="J19" s="372">
        <f aca="true" t="shared" si="3" ref="J19:P19">SUM(J8:J18)</f>
        <v>349070</v>
      </c>
      <c r="K19" s="372">
        <f t="shared" si="3"/>
        <v>0</v>
      </c>
      <c r="L19" s="372">
        <f t="shared" si="3"/>
        <v>635</v>
      </c>
      <c r="M19" s="372">
        <f t="shared" si="3"/>
        <v>6693</v>
      </c>
      <c r="N19" s="372">
        <f t="shared" si="3"/>
        <v>500</v>
      </c>
      <c r="O19" s="372">
        <f t="shared" si="3"/>
        <v>21273</v>
      </c>
      <c r="P19" s="372">
        <f t="shared" si="3"/>
        <v>378171</v>
      </c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6.5" customHeight="1">
      <c r="A20" s="706"/>
      <c r="B20" s="706"/>
      <c r="C20" s="706"/>
      <c r="D20" s="706"/>
      <c r="E20" s="706"/>
      <c r="F20" s="706"/>
      <c r="G20" s="706"/>
      <c r="H20" s="706"/>
      <c r="I20" s="706"/>
      <c r="J20" s="706"/>
      <c r="K20" s="706"/>
      <c r="L20" s="706"/>
      <c r="M20" s="706"/>
      <c r="N20" s="706"/>
      <c r="O20" s="706"/>
      <c r="P20" s="706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6.5" customHeight="1">
      <c r="A21" s="363" t="s">
        <v>15</v>
      </c>
      <c r="B21" s="360"/>
      <c r="C21" s="360"/>
      <c r="D21" s="360"/>
      <c r="E21" s="360"/>
      <c r="F21" s="360"/>
      <c r="G21" s="360"/>
      <c r="H21" s="360"/>
      <c r="I21" s="363" t="s">
        <v>13</v>
      </c>
      <c r="J21" s="360"/>
      <c r="K21" s="360"/>
      <c r="L21" s="360"/>
      <c r="M21" s="360"/>
      <c r="N21" s="360"/>
      <c r="O21" s="360"/>
      <c r="P21" s="360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6.5" customHeight="1">
      <c r="A22" s="367" t="s">
        <v>523</v>
      </c>
      <c r="B22" s="184"/>
      <c r="C22" s="184"/>
      <c r="D22" s="184"/>
      <c r="E22" s="184"/>
      <c r="F22" s="184"/>
      <c r="G22" s="184"/>
      <c r="H22" s="184">
        <f aca="true" t="shared" si="4" ref="H22:H30">SUM(B22:G22)</f>
        <v>0</v>
      </c>
      <c r="I22" s="373"/>
      <c r="J22" s="184"/>
      <c r="K22" s="184"/>
      <c r="L22" s="184"/>
      <c r="M22" s="184"/>
      <c r="N22" s="184"/>
      <c r="O22" s="184"/>
      <c r="P22" s="184">
        <f aca="true" t="shared" si="5" ref="P22:P30">SUM(J22:O22)</f>
        <v>0</v>
      </c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6.5" customHeight="1">
      <c r="A23" s="367" t="s">
        <v>349</v>
      </c>
      <c r="B23" s="184">
        <v>67381</v>
      </c>
      <c r="C23" s="184"/>
      <c r="D23" s="184">
        <v>1270</v>
      </c>
      <c r="E23" s="184">
        <v>1080</v>
      </c>
      <c r="F23" s="184"/>
      <c r="G23" s="184">
        <v>400</v>
      </c>
      <c r="H23" s="184">
        <f t="shared" si="4"/>
        <v>70131</v>
      </c>
      <c r="I23" s="367" t="s">
        <v>578</v>
      </c>
      <c r="J23" s="184"/>
      <c r="K23" s="184"/>
      <c r="L23" s="184"/>
      <c r="M23" s="184"/>
      <c r="N23" s="184"/>
      <c r="O23" s="184"/>
      <c r="P23" s="184">
        <f t="shared" si="5"/>
        <v>0</v>
      </c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6.5" customHeight="1">
      <c r="A24" s="367" t="s">
        <v>579</v>
      </c>
      <c r="B24" s="184"/>
      <c r="C24" s="184"/>
      <c r="D24" s="184"/>
      <c r="E24" s="184"/>
      <c r="F24" s="184"/>
      <c r="G24" s="184"/>
      <c r="H24" s="184">
        <f t="shared" si="4"/>
        <v>0</v>
      </c>
      <c r="I24" s="367" t="s">
        <v>580</v>
      </c>
      <c r="J24" s="184">
        <v>6960</v>
      </c>
      <c r="K24" s="184"/>
      <c r="L24" s="184"/>
      <c r="M24" s="184"/>
      <c r="N24" s="184"/>
      <c r="O24" s="184"/>
      <c r="P24" s="184">
        <f t="shared" si="5"/>
        <v>6960</v>
      </c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6.5" customHeight="1">
      <c r="A25" s="367" t="s">
        <v>581</v>
      </c>
      <c r="B25" s="184"/>
      <c r="C25" s="184"/>
      <c r="D25" s="184"/>
      <c r="E25" s="184"/>
      <c r="F25" s="184"/>
      <c r="G25" s="184"/>
      <c r="H25" s="184">
        <f t="shared" si="4"/>
        <v>0</v>
      </c>
      <c r="I25" s="367" t="s">
        <v>582</v>
      </c>
      <c r="J25" s="184">
        <v>12646</v>
      </c>
      <c r="K25" s="184"/>
      <c r="L25" s="184"/>
      <c r="M25" s="184"/>
      <c r="N25" s="184"/>
      <c r="O25" s="184"/>
      <c r="P25" s="184">
        <f t="shared" si="5"/>
        <v>12646</v>
      </c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6.5" customHeight="1">
      <c r="A26" s="367" t="s">
        <v>583</v>
      </c>
      <c r="B26" s="184"/>
      <c r="C26" s="184"/>
      <c r="D26" s="184"/>
      <c r="E26" s="184"/>
      <c r="F26" s="184"/>
      <c r="G26" s="184"/>
      <c r="H26" s="184">
        <f t="shared" si="4"/>
        <v>0</v>
      </c>
      <c r="I26" s="371" t="s">
        <v>584</v>
      </c>
      <c r="J26" s="374">
        <v>39094</v>
      </c>
      <c r="K26" s="374"/>
      <c r="L26" s="374"/>
      <c r="M26" s="374"/>
      <c r="N26" s="374"/>
      <c r="O26" s="374"/>
      <c r="P26" s="184">
        <f t="shared" si="5"/>
        <v>39094</v>
      </c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6.5" customHeight="1">
      <c r="A27" s="367" t="s">
        <v>585</v>
      </c>
      <c r="B27" s="184"/>
      <c r="C27" s="184"/>
      <c r="D27" s="184"/>
      <c r="E27" s="184"/>
      <c r="F27" s="184"/>
      <c r="G27" s="184"/>
      <c r="H27" s="184">
        <f t="shared" si="4"/>
        <v>0</v>
      </c>
      <c r="I27" s="367" t="s">
        <v>288</v>
      </c>
      <c r="J27" s="184"/>
      <c r="K27" s="184"/>
      <c r="L27" s="184"/>
      <c r="M27" s="184"/>
      <c r="N27" s="184"/>
      <c r="O27" s="184"/>
      <c r="P27" s="184">
        <f t="shared" si="5"/>
        <v>0</v>
      </c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6.5" customHeight="1">
      <c r="A28" s="367" t="s">
        <v>586</v>
      </c>
      <c r="B28" s="184"/>
      <c r="C28" s="184"/>
      <c r="D28" s="184"/>
      <c r="E28" s="184"/>
      <c r="F28" s="184"/>
      <c r="G28" s="184"/>
      <c r="H28" s="184">
        <f t="shared" si="4"/>
        <v>0</v>
      </c>
      <c r="I28" s="367" t="s">
        <v>587</v>
      </c>
      <c r="J28" s="184">
        <v>122000</v>
      </c>
      <c r="K28" s="184"/>
      <c r="L28" s="184"/>
      <c r="M28" s="184"/>
      <c r="N28" s="184"/>
      <c r="O28" s="184"/>
      <c r="P28" s="184">
        <f t="shared" si="5"/>
        <v>122000</v>
      </c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6.5" customHeight="1">
      <c r="A29" s="367" t="s">
        <v>588</v>
      </c>
      <c r="B29" s="184"/>
      <c r="C29" s="184"/>
      <c r="D29" s="184"/>
      <c r="E29" s="184"/>
      <c r="F29" s="184"/>
      <c r="G29" s="184"/>
      <c r="H29" s="184">
        <f t="shared" si="4"/>
        <v>0</v>
      </c>
      <c r="I29" s="367"/>
      <c r="J29" s="184"/>
      <c r="K29" s="184"/>
      <c r="L29" s="184"/>
      <c r="M29" s="184"/>
      <c r="N29" s="184"/>
      <c r="O29" s="184"/>
      <c r="P29" s="184">
        <f t="shared" si="5"/>
        <v>0</v>
      </c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6.5" customHeight="1">
      <c r="A30" s="367" t="s">
        <v>16</v>
      </c>
      <c r="B30" s="184">
        <v>69460</v>
      </c>
      <c r="C30" s="184"/>
      <c r="D30" s="184"/>
      <c r="E30" s="184"/>
      <c r="F30" s="184"/>
      <c r="G30" s="184"/>
      <c r="H30" s="184">
        <f t="shared" si="4"/>
        <v>69460</v>
      </c>
      <c r="I30" s="367"/>
      <c r="J30" s="184"/>
      <c r="K30" s="184"/>
      <c r="L30" s="184"/>
      <c r="M30" s="184"/>
      <c r="N30" s="184"/>
      <c r="O30" s="184"/>
      <c r="P30" s="184">
        <f t="shared" si="5"/>
        <v>0</v>
      </c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6.5" customHeight="1">
      <c r="A31" s="371" t="s">
        <v>561</v>
      </c>
      <c r="B31" s="372">
        <f aca="true" t="shared" si="6" ref="B31:H31">SUM(B22:B30)</f>
        <v>136841</v>
      </c>
      <c r="C31" s="372">
        <f t="shared" si="6"/>
        <v>0</v>
      </c>
      <c r="D31" s="372">
        <f t="shared" si="6"/>
        <v>1270</v>
      </c>
      <c r="E31" s="372">
        <f t="shared" si="6"/>
        <v>1080</v>
      </c>
      <c r="F31" s="372">
        <f t="shared" si="6"/>
        <v>0</v>
      </c>
      <c r="G31" s="372">
        <f t="shared" si="6"/>
        <v>400</v>
      </c>
      <c r="H31" s="372">
        <f t="shared" si="6"/>
        <v>139591</v>
      </c>
      <c r="I31" s="371" t="s">
        <v>561</v>
      </c>
      <c r="J31" s="372">
        <f aca="true" t="shared" si="7" ref="J31:P31">SUM(J22:J30)</f>
        <v>180700</v>
      </c>
      <c r="K31" s="372">
        <f t="shared" si="7"/>
        <v>0</v>
      </c>
      <c r="L31" s="372">
        <f t="shared" si="7"/>
        <v>0</v>
      </c>
      <c r="M31" s="372">
        <f t="shared" si="7"/>
        <v>0</v>
      </c>
      <c r="N31" s="372">
        <f t="shared" si="7"/>
        <v>0</v>
      </c>
      <c r="O31" s="372">
        <f t="shared" si="7"/>
        <v>0</v>
      </c>
      <c r="P31" s="372">
        <f t="shared" si="7"/>
        <v>180700</v>
      </c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6.5" customHeight="1">
      <c r="A32" s="363" t="s">
        <v>589</v>
      </c>
      <c r="B32" s="375">
        <f aca="true" t="shared" si="8" ref="B32:H32">SUM(B19+B31)</f>
        <v>256759</v>
      </c>
      <c r="C32" s="375">
        <f t="shared" si="8"/>
        <v>0</v>
      </c>
      <c r="D32" s="375">
        <f t="shared" si="8"/>
        <v>80586</v>
      </c>
      <c r="E32" s="375">
        <f t="shared" si="8"/>
        <v>98307</v>
      </c>
      <c r="F32" s="375">
        <f t="shared" si="8"/>
        <v>12228</v>
      </c>
      <c r="G32" s="375">
        <f t="shared" si="8"/>
        <v>110991</v>
      </c>
      <c r="H32" s="375">
        <f t="shared" si="8"/>
        <v>558871</v>
      </c>
      <c r="I32" s="363" t="s">
        <v>590</v>
      </c>
      <c r="J32" s="375">
        <f aca="true" t="shared" si="9" ref="J32:P32">SUM(J19+J31)</f>
        <v>529770</v>
      </c>
      <c r="K32" s="375">
        <f t="shared" si="9"/>
        <v>0</v>
      </c>
      <c r="L32" s="375">
        <f t="shared" si="9"/>
        <v>635</v>
      </c>
      <c r="M32" s="375">
        <f t="shared" si="9"/>
        <v>6693</v>
      </c>
      <c r="N32" s="375">
        <f t="shared" si="9"/>
        <v>500</v>
      </c>
      <c r="O32" s="375">
        <f t="shared" si="9"/>
        <v>21273</v>
      </c>
      <c r="P32" s="375">
        <f t="shared" si="9"/>
        <v>558871</v>
      </c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16" s="376" customFormat="1" ht="18" customHeight="1">
      <c r="A33" s="707" t="s">
        <v>591</v>
      </c>
      <c r="B33" s="707"/>
      <c r="E33" s="377"/>
      <c r="F33" s="377"/>
      <c r="G33" s="377"/>
      <c r="H33" s="378">
        <f>H32</f>
        <v>558871</v>
      </c>
      <c r="I33" s="377"/>
      <c r="J33" s="377"/>
      <c r="K33" s="377"/>
      <c r="L33" s="377"/>
      <c r="M33" s="377"/>
      <c r="N33" s="377"/>
      <c r="O33" s="377"/>
      <c r="P33" s="378">
        <f>P32-R42-R43</f>
        <v>558871</v>
      </c>
    </row>
    <row r="34" spans="1:16" s="376" customFormat="1" ht="20.25" customHeight="1" hidden="1">
      <c r="A34" s="379" t="s">
        <v>591</v>
      </c>
      <c r="B34" s="377"/>
      <c r="C34" s="377"/>
      <c r="D34" s="377"/>
      <c r="E34" s="377"/>
      <c r="F34" s="377"/>
      <c r="G34" s="377"/>
      <c r="H34" s="377"/>
      <c r="I34" s="377"/>
      <c r="J34" s="377"/>
      <c r="K34" s="377">
        <v>24910</v>
      </c>
      <c r="L34" s="377"/>
      <c r="M34" s="377">
        <v>41434</v>
      </c>
      <c r="N34" s="377">
        <v>500</v>
      </c>
      <c r="O34" s="377"/>
      <c r="P34" s="377"/>
    </row>
    <row r="35" spans="1:16" s="376" customFormat="1" ht="20.25" customHeight="1" hidden="1">
      <c r="A35" s="379" t="s">
        <v>591</v>
      </c>
      <c r="B35" s="377"/>
      <c r="C35" s="377"/>
      <c r="D35" s="377"/>
      <c r="E35" s="377"/>
      <c r="F35" s="377"/>
      <c r="G35" s="377"/>
      <c r="H35" s="377"/>
      <c r="I35" s="377"/>
      <c r="J35" s="377"/>
      <c r="K35" s="377"/>
      <c r="L35" s="377"/>
      <c r="M35" s="377"/>
      <c r="N35" s="377"/>
      <c r="O35" s="377"/>
      <c r="P35" s="377"/>
    </row>
    <row r="36" s="376" customFormat="1" ht="20.25" customHeight="1" hidden="1">
      <c r="A36" s="379" t="s">
        <v>591</v>
      </c>
    </row>
    <row r="37" s="376" customFormat="1" ht="20.25" customHeight="1" hidden="1">
      <c r="A37" s="379" t="s">
        <v>591</v>
      </c>
    </row>
    <row r="38" spans="1:256" ht="12.75" customHeight="1">
      <c r="A38" s="320" t="s">
        <v>592</v>
      </c>
      <c r="B38" s="320"/>
      <c r="C38" s="320"/>
      <c r="D38" s="320"/>
      <c r="E38" s="320"/>
      <c r="F38" s="320"/>
      <c r="G38" s="320"/>
      <c r="H38" s="320"/>
      <c r="I38" s="320"/>
      <c r="J38" s="320"/>
      <c r="K38" s="320"/>
      <c r="L38" s="320"/>
      <c r="M38" s="320"/>
      <c r="N38" s="320"/>
      <c r="O38" s="320"/>
      <c r="P38" s="320">
        <v>41109</v>
      </c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2.75" customHeight="1">
      <c r="A39" s="320" t="s">
        <v>593</v>
      </c>
      <c r="B39" s="320"/>
      <c r="C39" s="320"/>
      <c r="D39" s="380"/>
      <c r="E39" s="380"/>
      <c r="F39" s="380"/>
      <c r="G39" s="380"/>
      <c r="H39" s="380">
        <v>41109</v>
      </c>
      <c r="I39" s="380"/>
      <c r="J39" s="320"/>
      <c r="K39" s="320"/>
      <c r="L39" s="380"/>
      <c r="M39" s="320"/>
      <c r="N39" s="320"/>
      <c r="O39" s="320"/>
      <c r="P39" s="320"/>
      <c r="Q39"/>
      <c r="R39" s="161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</sheetData>
  <sheetProtection selectLockedCells="1" selectUnlockedCells="1"/>
  <mergeCells count="9">
    <mergeCell ref="A20:H20"/>
    <mergeCell ref="I20:P20"/>
    <mergeCell ref="A33:B33"/>
    <mergeCell ref="A1:D1"/>
    <mergeCell ref="I1:L1"/>
    <mergeCell ref="A2:D2"/>
    <mergeCell ref="A4:H4"/>
    <mergeCell ref="I4:P4"/>
    <mergeCell ref="N6:P6"/>
  </mergeCells>
  <printOptions/>
  <pageMargins left="0.1597222222222222" right="0.15" top="0.55" bottom="0.15" header="0.5118055555555555" footer="0.5118055555555555"/>
  <pageSetup firstPageNumber="1" useFirstPageNumber="1" horizontalDpi="300" verticalDpi="3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21"/>
  <sheetViews>
    <sheetView showGridLines="0" zoomScalePageLayoutView="0" workbookViewId="0" topLeftCell="A13">
      <selection activeCell="A14" sqref="A14"/>
    </sheetView>
  </sheetViews>
  <sheetFormatPr defaultColWidth="11.7109375" defaultRowHeight="12.75" customHeight="1"/>
  <cols>
    <col min="1" max="1" width="3.8515625" style="57" customWidth="1"/>
    <col min="2" max="2" width="23.7109375" style="57" customWidth="1"/>
    <col min="3" max="3" width="22.00390625" style="57" customWidth="1"/>
    <col min="4" max="5" width="10.7109375" style="57" customWidth="1"/>
    <col min="6" max="6" width="7.421875" style="58" customWidth="1"/>
    <col min="7" max="16384" width="11.7109375" style="57" customWidth="1"/>
  </cols>
  <sheetData>
    <row r="1" spans="1:4" s="59" customFormat="1" ht="18" customHeight="1">
      <c r="A1" s="684" t="s">
        <v>594</v>
      </c>
      <c r="B1" s="684"/>
      <c r="C1" s="684"/>
      <c r="D1" s="684"/>
    </row>
    <row r="2" spans="1:4" ht="12.75" customHeight="1">
      <c r="A2" s="685" t="s">
        <v>959</v>
      </c>
      <c r="B2" s="685"/>
      <c r="C2" s="685"/>
      <c r="D2" s="685"/>
    </row>
    <row r="3" spans="1:5" ht="6.75" customHeight="1">
      <c r="A3" s="61"/>
      <c r="B3" s="60"/>
      <c r="C3" s="60"/>
      <c r="D3" s="60"/>
      <c r="E3" s="60"/>
    </row>
    <row r="4" spans="1:256" ht="29.25" customHeight="1">
      <c r="A4"/>
      <c r="B4" s="709" t="s">
        <v>595</v>
      </c>
      <c r="C4" s="709"/>
      <c r="D4" s="709"/>
      <c r="E4" s="709"/>
      <c r="F4" s="709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5.25" customHeight="1">
      <c r="A5"/>
      <c r="B5" s="381"/>
      <c r="C5" s="381"/>
      <c r="D5" s="381"/>
      <c r="E5" s="381"/>
      <c r="F5" s="381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7.5" customHeight="1">
      <c r="A6"/>
      <c r="B6" s="381"/>
      <c r="C6" s="381"/>
      <c r="D6" s="381"/>
      <c r="E6" s="381"/>
      <c r="F6" s="381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>
      <c r="A7"/>
      <c r="B7"/>
      <c r="C7"/>
      <c r="D7"/>
      <c r="E7"/>
      <c r="F7" s="382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45" customHeight="1">
      <c r="A8" s="710" t="s">
        <v>24</v>
      </c>
      <c r="B8" s="710"/>
      <c r="C8" s="383" t="s">
        <v>596</v>
      </c>
      <c r="D8" s="333" t="s">
        <v>597</v>
      </c>
      <c r="E8" s="333" t="s">
        <v>598</v>
      </c>
      <c r="F8" s="333" t="s">
        <v>25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30" customHeight="1">
      <c r="A9" s="350" t="s">
        <v>38</v>
      </c>
      <c r="B9" s="384" t="s">
        <v>599</v>
      </c>
      <c r="C9" s="385">
        <v>5</v>
      </c>
      <c r="D9" s="385">
        <v>1</v>
      </c>
      <c r="E9" s="385"/>
      <c r="F9" s="385">
        <f>SUM(C9:E9)</f>
        <v>6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30" customHeight="1">
      <c r="A10" s="350" t="s">
        <v>40</v>
      </c>
      <c r="B10" s="386" t="s">
        <v>600</v>
      </c>
      <c r="C10" s="385"/>
      <c r="D10" s="385"/>
      <c r="E10" s="385"/>
      <c r="F10" s="385">
        <f>SUM(C10:E10)</f>
        <v>0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30" customHeight="1">
      <c r="A11" s="350" t="s">
        <v>47</v>
      </c>
      <c r="B11" s="386" t="s">
        <v>267</v>
      </c>
      <c r="C11" s="385"/>
      <c r="D11" s="385"/>
      <c r="E11" s="385"/>
      <c r="F11" s="385">
        <f>SUM(C11:E11)</f>
        <v>0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30" customHeight="1">
      <c r="A12" s="350" t="s">
        <v>49</v>
      </c>
      <c r="B12" s="386" t="s">
        <v>268</v>
      </c>
      <c r="C12" s="385"/>
      <c r="D12" s="385"/>
      <c r="E12" s="385"/>
      <c r="F12" s="385">
        <f>SUM(C12:E12)</f>
        <v>0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30" customHeight="1">
      <c r="A13" s="350" t="s">
        <v>51</v>
      </c>
      <c r="B13" s="386" t="s">
        <v>601</v>
      </c>
      <c r="C13" s="385"/>
      <c r="D13" s="385"/>
      <c r="E13" s="385"/>
      <c r="F13" s="385">
        <f>SUM(C13:E13)</f>
        <v>0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30" customHeight="1">
      <c r="A14" s="350" t="s">
        <v>53</v>
      </c>
      <c r="B14" s="387" t="s">
        <v>289</v>
      </c>
      <c r="C14" s="388">
        <f>SUM(C9:C13)</f>
        <v>5</v>
      </c>
      <c r="D14" s="388">
        <f>SUM(D9:D13)</f>
        <v>1</v>
      </c>
      <c r="E14" s="388">
        <f>SUM(E9:E13)</f>
        <v>0</v>
      </c>
      <c r="F14" s="388">
        <f>SUM(F9:F13)</f>
        <v>6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30" customHeight="1">
      <c r="A15" s="350" t="s">
        <v>55</v>
      </c>
      <c r="B15" s="386" t="s">
        <v>290</v>
      </c>
      <c r="C15" s="385">
        <v>15</v>
      </c>
      <c r="D15" s="385">
        <v>1</v>
      </c>
      <c r="E15" s="385"/>
      <c r="F15" s="385">
        <f>SUM(C15:E15)</f>
        <v>16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30" customHeight="1">
      <c r="A16" s="350" t="s">
        <v>57</v>
      </c>
      <c r="B16" s="386" t="s">
        <v>602</v>
      </c>
      <c r="C16" s="385">
        <v>23</v>
      </c>
      <c r="D16" s="385"/>
      <c r="E16" s="385"/>
      <c r="F16" s="385">
        <f>SUM(C16:E16)</f>
        <v>23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30" customHeight="1">
      <c r="A17" s="350" t="s">
        <v>86</v>
      </c>
      <c r="B17" s="386" t="s">
        <v>558</v>
      </c>
      <c r="C17" s="385">
        <v>23</v>
      </c>
      <c r="D17" s="385"/>
      <c r="E17" s="385"/>
      <c r="F17" s="385">
        <v>23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30" customHeight="1">
      <c r="A18" s="350" t="s">
        <v>59</v>
      </c>
      <c r="B18" s="386" t="s">
        <v>603</v>
      </c>
      <c r="C18" s="385">
        <v>1</v>
      </c>
      <c r="D18" s="385">
        <v>2</v>
      </c>
      <c r="E18" s="385"/>
      <c r="F18" s="385">
        <f>SUM(C18:E18)</f>
        <v>3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30" customHeight="1">
      <c r="A19" s="350" t="s">
        <v>61</v>
      </c>
      <c r="B19" s="387" t="s">
        <v>561</v>
      </c>
      <c r="C19" s="388">
        <f>SUM(C14:C18)</f>
        <v>67</v>
      </c>
      <c r="D19" s="388">
        <f>SUM(D14:D18)</f>
        <v>4</v>
      </c>
      <c r="E19" s="388">
        <f>SUM(E14:E18)</f>
        <v>0</v>
      </c>
      <c r="F19" s="388">
        <f>SUM(F14:F18)</f>
        <v>71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30" customHeight="1">
      <c r="A20" s="350" t="s">
        <v>63</v>
      </c>
      <c r="B20" s="386" t="s">
        <v>604</v>
      </c>
      <c r="C20" s="388">
        <v>15</v>
      </c>
      <c r="D20" s="388"/>
      <c r="E20" s="388"/>
      <c r="F20" s="388">
        <f>SUM(C20:E20)</f>
        <v>15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30" customHeight="1">
      <c r="A21" s="350" t="s">
        <v>65</v>
      </c>
      <c r="B21" s="389" t="s">
        <v>605</v>
      </c>
      <c r="C21" s="346">
        <f>SUM(C19:C20)</f>
        <v>82</v>
      </c>
      <c r="D21" s="346">
        <f>SUM(D19:D20)</f>
        <v>4</v>
      </c>
      <c r="E21" s="346">
        <f>SUM(E19:E20)</f>
        <v>0</v>
      </c>
      <c r="F21" s="346">
        <f>SUM(F19:F20)</f>
        <v>86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</sheetData>
  <sheetProtection selectLockedCells="1" selectUnlockedCells="1"/>
  <mergeCells count="4">
    <mergeCell ref="A1:D1"/>
    <mergeCell ref="A2:D2"/>
    <mergeCell ref="B4:F4"/>
    <mergeCell ref="A8:B8"/>
  </mergeCells>
  <printOptions/>
  <pageMargins left="1.2902777777777779" right="0.2298611111111111" top="0.3902777777777778" bottom="0.15" header="0.5118055555555555" footer="0.5118055555555555"/>
  <pageSetup firstPageNumber="1" useFirstPageNumber="1" horizontalDpi="300" verticalDpi="3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V28"/>
  <sheetViews>
    <sheetView showGridLines="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" sqref="A2:D2"/>
    </sheetView>
  </sheetViews>
  <sheetFormatPr defaultColWidth="11.7109375" defaultRowHeight="12.75" customHeight="1"/>
  <cols>
    <col min="1" max="1" width="21.7109375" style="57" customWidth="1"/>
    <col min="2" max="5" width="10.7109375" style="57" customWidth="1"/>
    <col min="6" max="6" width="10.7109375" style="58" customWidth="1"/>
    <col min="7" max="25" width="10.7109375" style="57" customWidth="1"/>
    <col min="26" max="16384" width="11.7109375" style="57" customWidth="1"/>
  </cols>
  <sheetData>
    <row r="1" spans="9:12" s="59" customFormat="1" ht="18" customHeight="1">
      <c r="I1" s="684" t="s">
        <v>606</v>
      </c>
      <c r="J1" s="684"/>
      <c r="K1" s="684"/>
      <c r="L1" s="684"/>
    </row>
    <row r="2" spans="1:4" ht="12.75" customHeight="1">
      <c r="A2" s="685" t="s">
        <v>959</v>
      </c>
      <c r="B2" s="685"/>
      <c r="C2" s="685"/>
      <c r="D2" s="685"/>
    </row>
    <row r="3" spans="1:5" ht="6.75" customHeight="1">
      <c r="A3" s="61"/>
      <c r="B3" s="60"/>
      <c r="C3" s="60"/>
      <c r="D3" s="60"/>
      <c r="E3" s="60"/>
    </row>
    <row r="4" spans="1:256" ht="12.75" customHeight="1">
      <c r="A4" s="711" t="s">
        <v>607</v>
      </c>
      <c r="B4" s="711"/>
      <c r="C4" s="711"/>
      <c r="D4" s="711"/>
      <c r="E4" s="711"/>
      <c r="F4" s="711"/>
      <c r="G4" s="711"/>
      <c r="H4" s="711"/>
      <c r="I4" s="711"/>
      <c r="J4" s="711"/>
      <c r="K4" s="711"/>
      <c r="L4" s="711"/>
      <c r="M4" s="711"/>
      <c r="N4" s="711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 customHeight="1">
      <c r="A5" s="711"/>
      <c r="B5" s="711"/>
      <c r="C5" s="711"/>
      <c r="D5" s="711"/>
      <c r="E5" s="711"/>
      <c r="F5" s="711"/>
      <c r="G5" s="711"/>
      <c r="H5" s="711"/>
      <c r="I5" s="711"/>
      <c r="J5" s="711"/>
      <c r="K5" s="711"/>
      <c r="L5" s="711"/>
      <c r="M5" s="711"/>
      <c r="N5" s="711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3.5" customHeight="1">
      <c r="A6" s="390"/>
      <c r="B6" s="390"/>
      <c r="C6" s="390"/>
      <c r="D6" s="390"/>
      <c r="E6" s="390"/>
      <c r="F6" s="390"/>
      <c r="G6" s="390"/>
      <c r="H6" s="390"/>
      <c r="I6" s="390"/>
      <c r="J6" s="390"/>
      <c r="K6" s="390"/>
      <c r="L6" s="391"/>
      <c r="M6" s="391"/>
      <c r="N6" s="161" t="s">
        <v>4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24" customHeight="1">
      <c r="A7" s="392" t="s">
        <v>24</v>
      </c>
      <c r="B7" s="393" t="s">
        <v>608</v>
      </c>
      <c r="C7" s="393" t="s">
        <v>609</v>
      </c>
      <c r="D7" s="393" t="s">
        <v>610</v>
      </c>
      <c r="E7" s="393" t="s">
        <v>611</v>
      </c>
      <c r="F7" s="393" t="s">
        <v>612</v>
      </c>
      <c r="G7" s="393" t="s">
        <v>613</v>
      </c>
      <c r="H7" s="393" t="s">
        <v>614</v>
      </c>
      <c r="I7" s="393" t="s">
        <v>615</v>
      </c>
      <c r="J7" s="393" t="s">
        <v>616</v>
      </c>
      <c r="K7" s="393" t="s">
        <v>617</v>
      </c>
      <c r="L7" s="393" t="s">
        <v>618</v>
      </c>
      <c r="M7" s="393" t="s">
        <v>619</v>
      </c>
      <c r="N7" s="393" t="s">
        <v>620</v>
      </c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24" customHeight="1">
      <c r="A8" s="387" t="s">
        <v>157</v>
      </c>
      <c r="B8" s="394"/>
      <c r="C8" s="394"/>
      <c r="D8" s="394"/>
      <c r="E8" s="394"/>
      <c r="F8" s="394"/>
      <c r="G8" s="394"/>
      <c r="H8" s="394"/>
      <c r="I8" s="394"/>
      <c r="J8" s="394"/>
      <c r="K8" s="394"/>
      <c r="L8" s="394"/>
      <c r="M8" s="394"/>
      <c r="N8" s="394">
        <f>SUM(B8:M8)</f>
        <v>0</v>
      </c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4" customHeight="1">
      <c r="A9" s="386" t="s">
        <v>269</v>
      </c>
      <c r="B9" s="394">
        <v>2552</v>
      </c>
      <c r="C9" s="394">
        <f aca="true" t="shared" si="0" ref="C9:L9">B9</f>
        <v>2552</v>
      </c>
      <c r="D9" s="394">
        <f t="shared" si="0"/>
        <v>2552</v>
      </c>
      <c r="E9" s="394">
        <f t="shared" si="0"/>
        <v>2552</v>
      </c>
      <c r="F9" s="394">
        <f t="shared" si="0"/>
        <v>2552</v>
      </c>
      <c r="G9" s="394">
        <f t="shared" si="0"/>
        <v>2552</v>
      </c>
      <c r="H9" s="394">
        <f t="shared" si="0"/>
        <v>2552</v>
      </c>
      <c r="I9" s="394">
        <f t="shared" si="0"/>
        <v>2552</v>
      </c>
      <c r="J9" s="394">
        <f t="shared" si="0"/>
        <v>2552</v>
      </c>
      <c r="K9" s="394">
        <f t="shared" si="0"/>
        <v>2552</v>
      </c>
      <c r="L9" s="394">
        <f t="shared" si="0"/>
        <v>2552</v>
      </c>
      <c r="M9" s="394">
        <v>2558</v>
      </c>
      <c r="N9" s="394">
        <f>SUM(B9:M9)</f>
        <v>30630</v>
      </c>
      <c r="O9"/>
      <c r="P9" s="161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4" customHeight="1">
      <c r="A10" s="386" t="s">
        <v>621</v>
      </c>
      <c r="B10" s="394"/>
      <c r="C10" s="394"/>
      <c r="D10" s="394">
        <v>71889</v>
      </c>
      <c r="E10" s="394"/>
      <c r="F10" s="394"/>
      <c r="G10" s="394"/>
      <c r="H10" s="394"/>
      <c r="I10" s="394"/>
      <c r="J10" s="394"/>
      <c r="K10" s="394">
        <v>71890</v>
      </c>
      <c r="L10" s="394"/>
      <c r="M10" s="394"/>
      <c r="N10" s="394">
        <v>143779</v>
      </c>
      <c r="O10"/>
      <c r="P10" s="161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4" customHeight="1">
      <c r="A11" s="386" t="s">
        <v>622</v>
      </c>
      <c r="B11" s="394">
        <v>3154</v>
      </c>
      <c r="C11" s="394">
        <f aca="true" t="shared" si="1" ref="C11:L11">B11</f>
        <v>3154</v>
      </c>
      <c r="D11" s="394">
        <f t="shared" si="1"/>
        <v>3154</v>
      </c>
      <c r="E11" s="394">
        <f t="shared" si="1"/>
        <v>3154</v>
      </c>
      <c r="F11" s="394">
        <f t="shared" si="1"/>
        <v>3154</v>
      </c>
      <c r="G11" s="394">
        <f t="shared" si="1"/>
        <v>3154</v>
      </c>
      <c r="H11" s="394">
        <f t="shared" si="1"/>
        <v>3154</v>
      </c>
      <c r="I11" s="394">
        <f t="shared" si="1"/>
        <v>3154</v>
      </c>
      <c r="J11" s="394">
        <f t="shared" si="1"/>
        <v>3154</v>
      </c>
      <c r="K11" s="394">
        <f t="shared" si="1"/>
        <v>3154</v>
      </c>
      <c r="L11" s="394">
        <f t="shared" si="1"/>
        <v>3154</v>
      </c>
      <c r="M11" s="394">
        <v>3157</v>
      </c>
      <c r="N11" s="394">
        <f>SUM(B11:M11)</f>
        <v>37851</v>
      </c>
      <c r="O11" s="395"/>
      <c r="P11" s="161"/>
      <c r="Q11" s="396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4" customHeight="1">
      <c r="A12" s="386" t="s">
        <v>217</v>
      </c>
      <c r="B12" s="394">
        <v>13825</v>
      </c>
      <c r="C12" s="394">
        <f aca="true" t="shared" si="2" ref="C12:L12">B12</f>
        <v>13825</v>
      </c>
      <c r="D12" s="394">
        <f t="shared" si="2"/>
        <v>13825</v>
      </c>
      <c r="E12" s="394">
        <f t="shared" si="2"/>
        <v>13825</v>
      </c>
      <c r="F12" s="394">
        <f t="shared" si="2"/>
        <v>13825</v>
      </c>
      <c r="G12" s="394">
        <f t="shared" si="2"/>
        <v>13825</v>
      </c>
      <c r="H12" s="394">
        <f t="shared" si="2"/>
        <v>13825</v>
      </c>
      <c r="I12" s="394">
        <f t="shared" si="2"/>
        <v>13825</v>
      </c>
      <c r="J12" s="394">
        <f t="shared" si="2"/>
        <v>13825</v>
      </c>
      <c r="K12" s="394">
        <f t="shared" si="2"/>
        <v>13825</v>
      </c>
      <c r="L12" s="394">
        <f t="shared" si="2"/>
        <v>13825</v>
      </c>
      <c r="M12" s="394">
        <v>13836</v>
      </c>
      <c r="N12" s="394">
        <f>SUM(B12:M12)</f>
        <v>165911</v>
      </c>
      <c r="O12" s="397"/>
      <c r="P12" s="161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8.75" customHeight="1">
      <c r="A13" s="386" t="s">
        <v>13</v>
      </c>
      <c r="B13" s="394"/>
      <c r="C13" s="394">
        <f>B13</f>
        <v>0</v>
      </c>
      <c r="D13" s="394">
        <f>C13</f>
        <v>0</v>
      </c>
      <c r="E13" s="394">
        <v>2178</v>
      </c>
      <c r="F13" s="394">
        <v>9532</v>
      </c>
      <c r="G13" s="394">
        <v>2178</v>
      </c>
      <c r="H13" s="394">
        <v>2178</v>
      </c>
      <c r="I13" s="394">
        <v>2178</v>
      </c>
      <c r="J13" s="394">
        <v>33918</v>
      </c>
      <c r="K13" s="394">
        <v>2178</v>
      </c>
      <c r="L13" s="394">
        <v>2178</v>
      </c>
      <c r="M13" s="394">
        <v>2182</v>
      </c>
      <c r="N13" s="394">
        <v>58700</v>
      </c>
      <c r="O13"/>
      <c r="P13" s="161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4" customHeight="1">
      <c r="A14" s="386" t="s">
        <v>218</v>
      </c>
      <c r="B14" s="394">
        <v>122000</v>
      </c>
      <c r="C14" s="394"/>
      <c r="D14" s="394"/>
      <c r="E14" s="394"/>
      <c r="F14" s="394"/>
      <c r="G14" s="394"/>
      <c r="H14" s="394"/>
      <c r="I14" s="394"/>
      <c r="J14" s="394"/>
      <c r="K14" s="394"/>
      <c r="L14" s="394"/>
      <c r="M14" s="394"/>
      <c r="N14" s="394">
        <v>122000</v>
      </c>
      <c r="O14" s="395"/>
      <c r="P14" s="161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4" customHeight="1">
      <c r="A15" s="398" t="s">
        <v>623</v>
      </c>
      <c r="B15" s="375">
        <f aca="true" t="shared" si="3" ref="B15:N15">SUM(B8:B14)</f>
        <v>141531</v>
      </c>
      <c r="C15" s="375">
        <f t="shared" si="3"/>
        <v>19531</v>
      </c>
      <c r="D15" s="375">
        <f t="shared" si="3"/>
        <v>91420</v>
      </c>
      <c r="E15" s="375">
        <f t="shared" si="3"/>
        <v>21709</v>
      </c>
      <c r="F15" s="375">
        <f t="shared" si="3"/>
        <v>29063</v>
      </c>
      <c r="G15" s="375">
        <f t="shared" si="3"/>
        <v>21709</v>
      </c>
      <c r="H15" s="375">
        <f t="shared" si="3"/>
        <v>21709</v>
      </c>
      <c r="I15" s="375">
        <f t="shared" si="3"/>
        <v>21709</v>
      </c>
      <c r="J15" s="375">
        <f t="shared" si="3"/>
        <v>53449</v>
      </c>
      <c r="K15" s="375">
        <f t="shared" si="3"/>
        <v>93599</v>
      </c>
      <c r="L15" s="375">
        <f t="shared" si="3"/>
        <v>21709</v>
      </c>
      <c r="M15" s="375">
        <f t="shared" si="3"/>
        <v>21733</v>
      </c>
      <c r="N15" s="375">
        <f t="shared" si="3"/>
        <v>558871</v>
      </c>
      <c r="O15" s="13"/>
      <c r="P15" s="161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4" customHeight="1">
      <c r="A16" s="387" t="s">
        <v>119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/>
      <c r="P16" s="161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4" customHeight="1">
      <c r="A17" s="386" t="s">
        <v>624</v>
      </c>
      <c r="B17" s="394">
        <v>32208</v>
      </c>
      <c r="C17" s="394">
        <f aca="true" t="shared" si="4" ref="C17:L17">B17</f>
        <v>32208</v>
      </c>
      <c r="D17" s="394">
        <f t="shared" si="4"/>
        <v>32208</v>
      </c>
      <c r="E17" s="394">
        <f t="shared" si="4"/>
        <v>32208</v>
      </c>
      <c r="F17" s="394">
        <f t="shared" si="4"/>
        <v>32208</v>
      </c>
      <c r="G17" s="394">
        <f t="shared" si="4"/>
        <v>32208</v>
      </c>
      <c r="H17" s="394">
        <f t="shared" si="4"/>
        <v>32208</v>
      </c>
      <c r="I17" s="394">
        <f t="shared" si="4"/>
        <v>32208</v>
      </c>
      <c r="J17" s="394">
        <f t="shared" si="4"/>
        <v>32208</v>
      </c>
      <c r="K17" s="394">
        <f t="shared" si="4"/>
        <v>32208</v>
      </c>
      <c r="L17" s="394">
        <f t="shared" si="4"/>
        <v>32208</v>
      </c>
      <c r="M17" s="394">
        <v>40004</v>
      </c>
      <c r="N17" s="184">
        <v>386500</v>
      </c>
      <c r="O17" s="397"/>
      <c r="P17" s="161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30.75" customHeight="1">
      <c r="A18" s="386" t="s">
        <v>625</v>
      </c>
      <c r="B18" s="394">
        <v>2398</v>
      </c>
      <c r="C18" s="394">
        <f aca="true" t="shared" si="5" ref="C18:L18">B18</f>
        <v>2398</v>
      </c>
      <c r="D18" s="394">
        <f t="shared" si="5"/>
        <v>2398</v>
      </c>
      <c r="E18" s="394">
        <f t="shared" si="5"/>
        <v>2398</v>
      </c>
      <c r="F18" s="394">
        <f t="shared" si="5"/>
        <v>2398</v>
      </c>
      <c r="G18" s="394">
        <f t="shared" si="5"/>
        <v>2398</v>
      </c>
      <c r="H18" s="394">
        <f t="shared" si="5"/>
        <v>2398</v>
      </c>
      <c r="I18" s="394">
        <f t="shared" si="5"/>
        <v>2398</v>
      </c>
      <c r="J18" s="394">
        <f t="shared" si="5"/>
        <v>2398</v>
      </c>
      <c r="K18" s="394">
        <f t="shared" si="5"/>
        <v>2398</v>
      </c>
      <c r="L18" s="394">
        <f t="shared" si="5"/>
        <v>2398</v>
      </c>
      <c r="M18" s="394">
        <v>2402</v>
      </c>
      <c r="N18" s="184">
        <v>28780</v>
      </c>
      <c r="O18"/>
      <c r="P18" s="161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30.75" customHeight="1">
      <c r="A19" s="386" t="s">
        <v>626</v>
      </c>
      <c r="B19" s="394"/>
      <c r="C19" s="394"/>
      <c r="D19" s="394"/>
      <c r="E19" s="394">
        <v>444</v>
      </c>
      <c r="F19" s="394">
        <v>444</v>
      </c>
      <c r="G19" s="394">
        <v>444</v>
      </c>
      <c r="H19" s="394">
        <v>444</v>
      </c>
      <c r="I19" s="394">
        <v>444</v>
      </c>
      <c r="J19" s="394">
        <v>444</v>
      </c>
      <c r="K19" s="394">
        <v>444</v>
      </c>
      <c r="L19" s="394">
        <v>444</v>
      </c>
      <c r="M19" s="394">
        <v>448</v>
      </c>
      <c r="N19" s="184">
        <v>4000</v>
      </c>
      <c r="O19"/>
      <c r="P19" s="161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4" customHeight="1">
      <c r="A20" s="386" t="s">
        <v>627</v>
      </c>
      <c r="B20" s="394">
        <v>11633</v>
      </c>
      <c r="C20" s="394">
        <f aca="true" t="shared" si="6" ref="C20:L20">B20</f>
        <v>11633</v>
      </c>
      <c r="D20" s="394">
        <f t="shared" si="6"/>
        <v>11633</v>
      </c>
      <c r="E20" s="394">
        <f t="shared" si="6"/>
        <v>11633</v>
      </c>
      <c r="F20" s="394">
        <f t="shared" si="6"/>
        <v>11633</v>
      </c>
      <c r="G20" s="394">
        <f t="shared" si="6"/>
        <v>11633</v>
      </c>
      <c r="H20" s="394">
        <f t="shared" si="6"/>
        <v>11633</v>
      </c>
      <c r="I20" s="394">
        <f t="shared" si="6"/>
        <v>11633</v>
      </c>
      <c r="J20" s="394">
        <f t="shared" si="6"/>
        <v>11633</v>
      </c>
      <c r="K20" s="394">
        <f t="shared" si="6"/>
        <v>11633</v>
      </c>
      <c r="L20" s="394">
        <f t="shared" si="6"/>
        <v>11633</v>
      </c>
      <c r="M20" s="394">
        <v>3985</v>
      </c>
      <c r="N20" s="184">
        <v>139591</v>
      </c>
      <c r="O20"/>
      <c r="P20" s="161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4" customHeight="1">
      <c r="A21" s="386"/>
      <c r="B21" s="394"/>
      <c r="C21" s="394"/>
      <c r="D21" s="394"/>
      <c r="E21" s="394"/>
      <c r="F21" s="394"/>
      <c r="G21" s="394"/>
      <c r="H21" s="394"/>
      <c r="I21" s="394"/>
      <c r="J21" s="394"/>
      <c r="K21" s="394"/>
      <c r="L21" s="394"/>
      <c r="M21" s="394"/>
      <c r="N21" s="184"/>
      <c r="O21"/>
      <c r="P21" s="16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4" customHeight="1">
      <c r="A22" s="398" t="s">
        <v>628</v>
      </c>
      <c r="B22" s="375">
        <f aca="true" t="shared" si="7" ref="B22:N22">SUM(B17:B20)</f>
        <v>46239</v>
      </c>
      <c r="C22" s="375">
        <f t="shared" si="7"/>
        <v>46239</v>
      </c>
      <c r="D22" s="375">
        <f t="shared" si="7"/>
        <v>46239</v>
      </c>
      <c r="E22" s="375">
        <f t="shared" si="7"/>
        <v>46683</v>
      </c>
      <c r="F22" s="375">
        <f t="shared" si="7"/>
        <v>46683</v>
      </c>
      <c r="G22" s="375">
        <f t="shared" si="7"/>
        <v>46683</v>
      </c>
      <c r="H22" s="375">
        <f t="shared" si="7"/>
        <v>46683</v>
      </c>
      <c r="I22" s="375">
        <f t="shared" si="7"/>
        <v>46683</v>
      </c>
      <c r="J22" s="375">
        <f t="shared" si="7"/>
        <v>46683</v>
      </c>
      <c r="K22" s="375">
        <f t="shared" si="7"/>
        <v>46683</v>
      </c>
      <c r="L22" s="375">
        <f t="shared" si="7"/>
        <v>46683</v>
      </c>
      <c r="M22" s="375">
        <f t="shared" si="7"/>
        <v>46839</v>
      </c>
      <c r="N22" s="375">
        <f t="shared" si="7"/>
        <v>558871</v>
      </c>
      <c r="O22" s="13"/>
      <c r="P22" s="161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4" customHeight="1">
      <c r="A23" s="399" t="s">
        <v>629</v>
      </c>
      <c r="B23" s="400"/>
      <c r="C23" s="400"/>
      <c r="D23" s="400"/>
      <c r="E23" s="400"/>
      <c r="F23" s="400"/>
      <c r="G23" s="400"/>
      <c r="H23" s="400"/>
      <c r="I23" s="400"/>
      <c r="J23" s="400"/>
      <c r="K23" s="400"/>
      <c r="L23" s="400"/>
      <c r="M23" s="400"/>
      <c r="N23" s="400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 s="387" t="s">
        <v>630</v>
      </c>
      <c r="B24" s="372"/>
      <c r="C24" s="372"/>
      <c r="D24" s="372"/>
      <c r="E24" s="372"/>
      <c r="F24" s="372"/>
      <c r="G24" s="372"/>
      <c r="H24" s="372"/>
      <c r="I24" s="372"/>
      <c r="J24" s="372"/>
      <c r="K24" s="372"/>
      <c r="L24" s="372"/>
      <c r="M24" s="372"/>
      <c r="N24" s="372">
        <f>SUM(N22:N23)</f>
        <v>558871</v>
      </c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customHeight="1">
      <c r="A25"/>
      <c r="B25"/>
      <c r="C25"/>
      <c r="D25" s="161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8" ht="12.75" customHeight="1">
      <c r="N28" s="57">
        <f>N15-N24</f>
        <v>0</v>
      </c>
    </row>
  </sheetData>
  <sheetProtection selectLockedCells="1" selectUnlockedCells="1"/>
  <mergeCells count="3">
    <mergeCell ref="I1:L1"/>
    <mergeCell ref="A2:D2"/>
    <mergeCell ref="A4:N5"/>
  </mergeCells>
  <printOptions/>
  <pageMargins left="0.5597222222222222" right="0.2298611111111111" top="0.5201388888888889" bottom="0.15" header="0.5118055555555555" footer="0.5118055555555555"/>
  <pageSetup firstPageNumber="1" useFirstPageNumber="1" horizontalDpi="300" verticalDpi="3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25"/>
  <sheetViews>
    <sheetView showGridLines="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15" sqref="A15"/>
      <selection pane="bottomRight" activeCell="A2" sqref="A2:D2"/>
    </sheetView>
  </sheetViews>
  <sheetFormatPr defaultColWidth="11.7109375" defaultRowHeight="12.75" customHeight="1"/>
  <cols>
    <col min="1" max="1" width="41.7109375" style="57" customWidth="1"/>
    <col min="2" max="2" width="7.7109375" style="57" customWidth="1"/>
    <col min="3" max="3" width="11.7109375" style="58" customWidth="1"/>
    <col min="4" max="4" width="11.140625" style="57" customWidth="1"/>
    <col min="5" max="5" width="7.00390625" style="58" customWidth="1"/>
    <col min="6" max="6" width="13.8515625" style="58" customWidth="1"/>
    <col min="7" max="7" width="15.140625" style="57" customWidth="1"/>
    <col min="8" max="16384" width="11.7109375" style="57" customWidth="1"/>
  </cols>
  <sheetData>
    <row r="1" spans="1:6" s="59" customFormat="1" ht="18" customHeight="1">
      <c r="A1" s="401" t="s">
        <v>21</v>
      </c>
      <c r="B1" s="401"/>
      <c r="C1" s="401"/>
      <c r="D1" s="401"/>
      <c r="E1" s="402"/>
      <c r="F1" s="403"/>
    </row>
    <row r="2" spans="1:4" ht="12.75" customHeight="1">
      <c r="A2" s="685" t="s">
        <v>959</v>
      </c>
      <c r="B2" s="685"/>
      <c r="C2" s="685"/>
      <c r="D2" s="685"/>
    </row>
    <row r="3" spans="1:5" ht="6.75" customHeight="1">
      <c r="A3" s="61"/>
      <c r="B3" s="60"/>
      <c r="C3" s="404"/>
      <c r="D3" s="60"/>
      <c r="E3" s="404"/>
    </row>
    <row r="4" spans="2:5" s="216" customFormat="1" ht="7.5" customHeight="1">
      <c r="B4" s="675"/>
      <c r="C4" s="675"/>
      <c r="E4" s="215"/>
    </row>
    <row r="5" spans="1:5" s="216" customFormat="1" ht="18" customHeight="1">
      <c r="A5" s="405" t="s">
        <v>631</v>
      </c>
      <c r="C5" s="406"/>
      <c r="D5" s="407"/>
      <c r="E5" s="215"/>
    </row>
    <row r="6" spans="1:7" ht="23.25" customHeight="1">
      <c r="A6"/>
      <c r="B6" s="119"/>
      <c r="C6" s="119"/>
      <c r="D6" s="4">
        <v>2015</v>
      </c>
      <c r="E6" s="408"/>
      <c r="F6" s="409" t="s">
        <v>632</v>
      </c>
      <c r="G6" s="410" t="s">
        <v>633</v>
      </c>
    </row>
    <row r="7" spans="1:7" ht="12.75" customHeight="1">
      <c r="A7" s="411" t="s">
        <v>634</v>
      </c>
      <c r="B7" s="412"/>
      <c r="C7" s="412"/>
      <c r="D7" s="413">
        <v>197450371</v>
      </c>
      <c r="E7" s="414"/>
      <c r="F7" s="413">
        <v>161867311</v>
      </c>
      <c r="G7" s="415">
        <v>165434270</v>
      </c>
    </row>
    <row r="8" spans="1:7" ht="6.75" customHeight="1">
      <c r="A8" s="712"/>
      <c r="B8" s="712"/>
      <c r="C8" s="712"/>
      <c r="D8" s="712"/>
      <c r="E8" s="416"/>
      <c r="F8" s="417"/>
      <c r="G8" s="195"/>
    </row>
    <row r="9" spans="1:7" ht="33" customHeight="1">
      <c r="A9" s="418" t="s">
        <v>635</v>
      </c>
      <c r="B9" s="419" t="s">
        <v>636</v>
      </c>
      <c r="C9" s="420" t="s">
        <v>637</v>
      </c>
      <c r="D9" s="418" t="s">
        <v>638</v>
      </c>
      <c r="E9" s="420" t="s">
        <v>637</v>
      </c>
      <c r="F9" s="418"/>
      <c r="G9" s="421" t="s">
        <v>638</v>
      </c>
    </row>
    <row r="10" spans="1:7" ht="12.75" customHeight="1">
      <c r="A10" s="142" t="s">
        <v>639</v>
      </c>
      <c r="B10" s="422"/>
      <c r="C10" s="422"/>
      <c r="D10" s="257"/>
      <c r="E10" s="422"/>
      <c r="F10" s="257">
        <f>F13+F25</f>
        <v>60743790</v>
      </c>
      <c r="G10" s="423"/>
    </row>
    <row r="11" spans="1:7" ht="12.75" customHeight="1">
      <c r="A11" s="422" t="s">
        <v>640</v>
      </c>
      <c r="B11" s="422"/>
      <c r="C11" s="422"/>
      <c r="D11" s="146"/>
      <c r="E11" s="422"/>
      <c r="F11" s="146"/>
      <c r="G11" s="194"/>
    </row>
    <row r="12" spans="1:7" ht="12.75" customHeight="1">
      <c r="A12" s="422" t="s">
        <v>641</v>
      </c>
      <c r="B12" s="422" t="s">
        <v>642</v>
      </c>
      <c r="C12" s="424">
        <v>15.64</v>
      </c>
      <c r="D12" s="14">
        <v>71631200</v>
      </c>
      <c r="E12" s="424"/>
      <c r="F12" s="425">
        <v>60743790</v>
      </c>
      <c r="G12" s="423"/>
    </row>
    <row r="13" spans="1:7" ht="30.75" customHeight="1">
      <c r="A13" s="426" t="s">
        <v>643</v>
      </c>
      <c r="B13" s="422" t="s">
        <v>642</v>
      </c>
      <c r="C13" s="427">
        <v>35583060</v>
      </c>
      <c r="D13" s="423">
        <v>60743790</v>
      </c>
      <c r="E13" s="428"/>
      <c r="F13" s="429">
        <v>60743790</v>
      </c>
      <c r="G13" s="429">
        <v>61349474</v>
      </c>
    </row>
    <row r="14" spans="1:7" ht="21" customHeight="1">
      <c r="A14" s="426" t="s">
        <v>644</v>
      </c>
      <c r="B14" s="422" t="s">
        <v>642</v>
      </c>
      <c r="C14" s="427">
        <v>0</v>
      </c>
      <c r="D14" s="14">
        <v>14774500</v>
      </c>
      <c r="E14" s="427"/>
      <c r="F14" s="430">
        <v>14774500</v>
      </c>
      <c r="G14" s="430">
        <f>SUM(G16:G23)</f>
        <v>13966078</v>
      </c>
    </row>
    <row r="15" spans="1:7" ht="12.75" customHeight="1">
      <c r="A15" s="422" t="s">
        <v>645</v>
      </c>
      <c r="B15" s="422" t="s">
        <v>642</v>
      </c>
      <c r="C15" s="427">
        <v>0</v>
      </c>
      <c r="D15" s="21"/>
      <c r="E15" s="427"/>
      <c r="F15" s="76">
        <v>0</v>
      </c>
      <c r="G15" s="76">
        <v>0</v>
      </c>
    </row>
    <row r="16" spans="1:7" ht="12.75" customHeight="1">
      <c r="A16" s="422" t="s">
        <v>646</v>
      </c>
      <c r="B16" s="422" t="s">
        <v>642</v>
      </c>
      <c r="C16" s="427">
        <v>0</v>
      </c>
      <c r="D16" s="21">
        <v>4007040</v>
      </c>
      <c r="E16" s="427"/>
      <c r="F16" s="76">
        <v>4007040</v>
      </c>
      <c r="G16" s="76">
        <v>4007310</v>
      </c>
    </row>
    <row r="17" spans="1:7" ht="12.75" customHeight="1">
      <c r="A17" s="422" t="s">
        <v>647</v>
      </c>
      <c r="B17" s="422" t="s">
        <v>642</v>
      </c>
      <c r="C17" s="427">
        <v>0</v>
      </c>
      <c r="D17" s="21"/>
      <c r="E17" s="427"/>
      <c r="F17" s="76">
        <v>0</v>
      </c>
      <c r="G17" s="76">
        <v>0</v>
      </c>
    </row>
    <row r="18" spans="1:7" ht="12.75" customHeight="1">
      <c r="A18" s="422" t="s">
        <v>648</v>
      </c>
      <c r="B18" s="422" t="s">
        <v>642</v>
      </c>
      <c r="C18" s="427">
        <v>0</v>
      </c>
      <c r="D18" s="21">
        <v>7040000</v>
      </c>
      <c r="E18" s="427"/>
      <c r="F18" s="76">
        <v>7040000</v>
      </c>
      <c r="G18" s="76">
        <v>6230400</v>
      </c>
    </row>
    <row r="19" spans="1:7" ht="30.75" customHeight="1">
      <c r="A19" s="149" t="s">
        <v>649</v>
      </c>
      <c r="B19" s="422" t="s">
        <v>642</v>
      </c>
      <c r="C19" s="427">
        <v>0</v>
      </c>
      <c r="D19" s="21"/>
      <c r="E19" s="427"/>
      <c r="F19" s="76">
        <v>0</v>
      </c>
      <c r="G19" s="76">
        <v>0</v>
      </c>
    </row>
    <row r="20" spans="1:7" ht="12.75" customHeight="1">
      <c r="A20" s="422" t="s">
        <v>650</v>
      </c>
      <c r="B20" s="422" t="s">
        <v>642</v>
      </c>
      <c r="C20" s="427">
        <v>0</v>
      </c>
      <c r="D20" s="21">
        <v>100000</v>
      </c>
      <c r="E20" s="427"/>
      <c r="F20" s="76">
        <v>100000</v>
      </c>
      <c r="G20" s="76">
        <v>100000</v>
      </c>
    </row>
    <row r="21" spans="1:7" ht="12.75" customHeight="1">
      <c r="A21" s="422" t="s">
        <v>651</v>
      </c>
      <c r="B21" s="422" t="s">
        <v>642</v>
      </c>
      <c r="C21" s="427">
        <v>0</v>
      </c>
      <c r="D21" s="21"/>
      <c r="E21" s="427"/>
      <c r="F21" s="76">
        <v>0</v>
      </c>
      <c r="G21" s="76">
        <v>0</v>
      </c>
    </row>
    <row r="22" spans="1:7" ht="12.75" customHeight="1">
      <c r="A22" s="422" t="s">
        <v>652</v>
      </c>
      <c r="B22" s="422" t="s">
        <v>642</v>
      </c>
      <c r="C22" s="427">
        <v>0</v>
      </c>
      <c r="D22" s="21">
        <v>3627460</v>
      </c>
      <c r="E22" s="427"/>
      <c r="F22" s="76">
        <v>3627460</v>
      </c>
      <c r="G22" s="76">
        <v>3628368</v>
      </c>
    </row>
    <row r="23" spans="1:7" ht="12.75" customHeight="1">
      <c r="A23" s="422" t="s">
        <v>653</v>
      </c>
      <c r="B23" s="422" t="s">
        <v>642</v>
      </c>
      <c r="C23" s="427">
        <v>0</v>
      </c>
      <c r="D23" s="21"/>
      <c r="E23" s="427"/>
      <c r="F23" s="76">
        <v>0</v>
      </c>
      <c r="G23" s="76">
        <v>0</v>
      </c>
    </row>
    <row r="24" spans="1:7" ht="12.75" customHeight="1">
      <c r="A24" s="426" t="s">
        <v>654</v>
      </c>
      <c r="B24" s="422" t="s">
        <v>642</v>
      </c>
      <c r="C24" s="427">
        <v>0</v>
      </c>
      <c r="D24" s="11">
        <v>9576900</v>
      </c>
      <c r="E24" s="431"/>
      <c r="F24" s="425">
        <v>9576900</v>
      </c>
      <c r="G24" s="425"/>
    </row>
    <row r="25" spans="1:7" ht="30.75" customHeight="1">
      <c r="A25" s="149" t="s">
        <v>655</v>
      </c>
      <c r="B25" s="422" t="s">
        <v>642</v>
      </c>
      <c r="C25" s="427">
        <v>0</v>
      </c>
      <c r="D25" s="76"/>
      <c r="E25" s="428"/>
      <c r="F25" s="432">
        <v>0</v>
      </c>
      <c r="G25" s="432">
        <v>4753350</v>
      </c>
    </row>
    <row r="26" spans="1:7" ht="12.75" customHeight="1">
      <c r="A26" s="149" t="s">
        <v>656</v>
      </c>
      <c r="B26" s="422" t="s">
        <v>642</v>
      </c>
      <c r="C26" s="427"/>
      <c r="D26" s="76">
        <v>344250</v>
      </c>
      <c r="E26" s="428"/>
      <c r="F26" s="432">
        <v>344250</v>
      </c>
      <c r="G26" s="432"/>
    </row>
    <row r="27" spans="1:7" ht="21" customHeight="1">
      <c r="A27" s="149" t="s">
        <v>657</v>
      </c>
      <c r="B27" s="422"/>
      <c r="C27" s="427"/>
      <c r="D27" s="76"/>
      <c r="E27" s="428"/>
      <c r="F27" s="432">
        <v>0</v>
      </c>
      <c r="G27" s="432"/>
    </row>
    <row r="28" spans="1:7" ht="12.75" customHeight="1">
      <c r="A28" s="426" t="s">
        <v>658</v>
      </c>
      <c r="B28" s="433"/>
      <c r="C28" s="431"/>
      <c r="D28" s="11"/>
      <c r="E28" s="434"/>
      <c r="F28" s="432">
        <v>35583060</v>
      </c>
      <c r="G28" s="432"/>
    </row>
    <row r="29" spans="1:7" ht="21" customHeight="1">
      <c r="A29" s="149" t="s">
        <v>659</v>
      </c>
      <c r="B29" s="422"/>
      <c r="C29" s="427"/>
      <c r="D29" s="76"/>
      <c r="E29" s="428"/>
      <c r="F29" s="432">
        <v>60743790</v>
      </c>
      <c r="G29" s="432">
        <v>61349474</v>
      </c>
    </row>
    <row r="30" spans="1:7" ht="30.75" customHeight="1">
      <c r="A30" s="149" t="s">
        <v>660</v>
      </c>
      <c r="B30" s="422" t="s">
        <v>661</v>
      </c>
      <c r="C30" s="427">
        <v>0</v>
      </c>
      <c r="D30" s="21"/>
      <c r="E30" s="427">
        <v>355</v>
      </c>
      <c r="F30" s="435">
        <v>35500</v>
      </c>
      <c r="G30" s="435">
        <v>0</v>
      </c>
    </row>
    <row r="31" spans="1:7" ht="12.75" customHeight="1">
      <c r="A31" s="422"/>
      <c r="B31" s="422"/>
      <c r="C31" s="427"/>
      <c r="D31" s="14"/>
      <c r="E31" s="427"/>
      <c r="F31" s="14"/>
      <c r="G31" s="14"/>
    </row>
    <row r="32" spans="1:7" ht="15.75" customHeight="1">
      <c r="A32" s="436" t="s">
        <v>662</v>
      </c>
      <c r="B32" s="119"/>
      <c r="C32" s="119"/>
      <c r="D32"/>
      <c r="E32" s="119"/>
      <c r="F32"/>
      <c r="G32" s="437"/>
    </row>
    <row r="33" spans="1:7" ht="24.75" customHeight="1">
      <c r="A33" s="418" t="s">
        <v>635</v>
      </c>
      <c r="B33" s="419" t="s">
        <v>636</v>
      </c>
      <c r="C33" s="420" t="s">
        <v>637</v>
      </c>
      <c r="D33" s="418" t="s">
        <v>638</v>
      </c>
      <c r="E33" s="420" t="s">
        <v>637</v>
      </c>
      <c r="F33" s="418" t="s">
        <v>638</v>
      </c>
      <c r="G33" s="421" t="s">
        <v>638</v>
      </c>
    </row>
    <row r="34" spans="1:7" ht="31.5" customHeight="1">
      <c r="A34" s="419" t="s">
        <v>663</v>
      </c>
      <c r="B34" s="422"/>
      <c r="C34" s="422"/>
      <c r="D34" s="438"/>
      <c r="E34" s="422"/>
      <c r="F34" s="438"/>
      <c r="G34" s="439">
        <v>60873386</v>
      </c>
    </row>
    <row r="35" spans="1:7" ht="12.75" customHeight="1">
      <c r="A35" s="440" t="s">
        <v>664</v>
      </c>
      <c r="B35" s="422"/>
      <c r="C35" s="422"/>
      <c r="D35" s="146"/>
      <c r="E35" s="422"/>
      <c r="F35" s="354"/>
      <c r="G35" s="441"/>
    </row>
    <row r="36" spans="1:7" ht="12.75" customHeight="1">
      <c r="A36" s="426" t="s">
        <v>665</v>
      </c>
      <c r="B36" s="422"/>
      <c r="C36" s="422"/>
      <c r="D36" s="146"/>
      <c r="E36" s="422"/>
      <c r="F36" s="354"/>
      <c r="G36" s="441"/>
    </row>
    <row r="37" spans="1:7" ht="12.75" customHeight="1">
      <c r="A37" s="422" t="s">
        <v>666</v>
      </c>
      <c r="B37" s="422" t="s">
        <v>642</v>
      </c>
      <c r="C37" s="442">
        <v>10.4</v>
      </c>
      <c r="D37" s="21"/>
      <c r="E37" s="442">
        <v>9.2</v>
      </c>
      <c r="F37" s="76">
        <v>25465600</v>
      </c>
      <c r="G37" s="76">
        <v>27816533</v>
      </c>
    </row>
    <row r="38" spans="1:7" ht="21" customHeight="1">
      <c r="A38" s="149" t="s">
        <v>667</v>
      </c>
      <c r="B38" s="422" t="s">
        <v>642</v>
      </c>
      <c r="C38" s="427">
        <v>0</v>
      </c>
      <c r="D38" s="21"/>
      <c r="E38" s="427"/>
      <c r="F38" s="76"/>
      <c r="G38" s="76">
        <v>0</v>
      </c>
    </row>
    <row r="39" spans="1:7" ht="12.75" customHeight="1">
      <c r="A39" s="422" t="s">
        <v>668</v>
      </c>
      <c r="B39" s="422" t="s">
        <v>642</v>
      </c>
      <c r="C39" s="427">
        <v>117</v>
      </c>
      <c r="D39" s="21"/>
      <c r="E39" s="427">
        <v>102</v>
      </c>
      <c r="F39" s="76"/>
      <c r="G39" s="76">
        <v>0</v>
      </c>
    </row>
    <row r="40" spans="1:7" ht="12.75" customHeight="1">
      <c r="A40" s="422" t="s">
        <v>669</v>
      </c>
      <c r="B40" s="422" t="s">
        <v>642</v>
      </c>
      <c r="C40" s="424">
        <v>0.94</v>
      </c>
      <c r="D40" s="21"/>
      <c r="E40" s="424">
        <v>0.94</v>
      </c>
      <c r="F40" s="76"/>
      <c r="G40" s="76">
        <v>0</v>
      </c>
    </row>
    <row r="41" spans="1:7" ht="12.75" customHeight="1">
      <c r="A41" s="422" t="s">
        <v>670</v>
      </c>
      <c r="B41" s="422" t="s">
        <v>642</v>
      </c>
      <c r="C41" s="427">
        <v>2</v>
      </c>
      <c r="D41" s="21"/>
      <c r="E41" s="427">
        <v>2</v>
      </c>
      <c r="F41" s="76"/>
      <c r="G41" s="76">
        <v>0</v>
      </c>
    </row>
    <row r="42" spans="1:7" ht="12.75" customHeight="1">
      <c r="A42" s="422" t="s">
        <v>671</v>
      </c>
      <c r="B42" s="422" t="s">
        <v>672</v>
      </c>
      <c r="C42" s="427">
        <v>34</v>
      </c>
      <c r="D42" s="21"/>
      <c r="E42" s="427">
        <v>34</v>
      </c>
      <c r="F42" s="76"/>
      <c r="G42" s="76">
        <v>0</v>
      </c>
    </row>
    <row r="43" spans="1:7" ht="21" customHeight="1">
      <c r="A43" s="149" t="s">
        <v>673</v>
      </c>
      <c r="B43" s="422" t="s">
        <v>642</v>
      </c>
      <c r="C43" s="442">
        <v>0</v>
      </c>
      <c r="D43" s="21"/>
      <c r="E43" s="427">
        <v>0</v>
      </c>
      <c r="F43" s="76"/>
      <c r="G43" s="76">
        <v>0</v>
      </c>
    </row>
    <row r="44" spans="1:7" ht="12.75" customHeight="1">
      <c r="A44" s="422" t="s">
        <v>674</v>
      </c>
      <c r="B44" s="422" t="s">
        <v>642</v>
      </c>
      <c r="C44" s="442">
        <v>7</v>
      </c>
      <c r="D44" s="21"/>
      <c r="E44" s="427">
        <v>7</v>
      </c>
      <c r="F44" s="76">
        <v>8400000</v>
      </c>
      <c r="G44" s="76">
        <v>8400000</v>
      </c>
    </row>
    <row r="45" spans="1:7" ht="12.75" customHeight="1">
      <c r="A45" s="422" t="s">
        <v>675</v>
      </c>
      <c r="B45" s="422" t="s">
        <v>642</v>
      </c>
      <c r="C45" s="442">
        <v>1</v>
      </c>
      <c r="D45" s="21"/>
      <c r="E45" s="427">
        <v>1</v>
      </c>
      <c r="F45" s="76"/>
      <c r="G45" s="76">
        <v>0</v>
      </c>
    </row>
    <row r="46" spans="1:7" ht="12.75" customHeight="1">
      <c r="A46" s="422" t="s">
        <v>676</v>
      </c>
      <c r="B46" s="422" t="s">
        <v>642</v>
      </c>
      <c r="C46" s="442">
        <v>5</v>
      </c>
      <c r="D46" s="21"/>
      <c r="E46" s="427">
        <v>5</v>
      </c>
      <c r="F46" s="76"/>
      <c r="G46" s="76">
        <v>0</v>
      </c>
    </row>
    <row r="47" spans="1:7" ht="12.75" customHeight="1">
      <c r="A47" s="422" t="s">
        <v>677</v>
      </c>
      <c r="B47" s="422" t="s">
        <v>642</v>
      </c>
      <c r="C47" s="442">
        <v>1</v>
      </c>
      <c r="D47" s="21"/>
      <c r="E47" s="427">
        <v>1</v>
      </c>
      <c r="F47" s="76"/>
      <c r="G47" s="76">
        <v>0</v>
      </c>
    </row>
    <row r="48" spans="1:7" ht="12.75" customHeight="1">
      <c r="A48" s="422" t="s">
        <v>678</v>
      </c>
      <c r="B48" s="422" t="s">
        <v>642</v>
      </c>
      <c r="C48" s="442">
        <v>0</v>
      </c>
      <c r="D48" s="21"/>
      <c r="E48" s="427">
        <v>0</v>
      </c>
      <c r="F48" s="76"/>
      <c r="G48" s="76">
        <v>0</v>
      </c>
    </row>
    <row r="49" spans="1:7" ht="12.75" customHeight="1">
      <c r="A49" s="426" t="s">
        <v>679</v>
      </c>
      <c r="B49" s="422"/>
      <c r="C49" s="422"/>
      <c r="D49" s="21"/>
      <c r="E49" s="427"/>
      <c r="F49" s="76"/>
      <c r="G49" s="76"/>
    </row>
    <row r="50" spans="1:7" ht="12.75" customHeight="1">
      <c r="A50" s="422" t="s">
        <v>680</v>
      </c>
      <c r="B50" s="422" t="s">
        <v>642</v>
      </c>
      <c r="C50" s="442">
        <v>10.3</v>
      </c>
      <c r="D50" s="21"/>
      <c r="E50" s="442">
        <v>9.2</v>
      </c>
      <c r="F50" s="76">
        <v>12732800</v>
      </c>
      <c r="G50" s="76">
        <v>13774533</v>
      </c>
    </row>
    <row r="51" spans="1:7" ht="12.75" customHeight="1">
      <c r="A51" s="422" t="s">
        <v>681</v>
      </c>
      <c r="B51" s="422" t="s">
        <v>642</v>
      </c>
      <c r="C51" s="427">
        <v>0</v>
      </c>
      <c r="D51" s="21"/>
      <c r="E51" s="427">
        <v>0</v>
      </c>
      <c r="F51" s="76"/>
      <c r="G51" s="76">
        <v>0</v>
      </c>
    </row>
    <row r="52" spans="1:7" ht="12.75" customHeight="1">
      <c r="A52" s="422" t="s">
        <v>682</v>
      </c>
      <c r="B52" s="422" t="s">
        <v>642</v>
      </c>
      <c r="C52" s="427">
        <v>115</v>
      </c>
      <c r="D52" s="21"/>
      <c r="E52" s="427">
        <v>102</v>
      </c>
      <c r="F52" s="76"/>
      <c r="G52" s="76">
        <v>0</v>
      </c>
    </row>
    <row r="53" spans="1:7" ht="12.75" customHeight="1">
      <c r="A53" s="422" t="s">
        <v>683</v>
      </c>
      <c r="B53" s="422" t="s">
        <v>642</v>
      </c>
      <c r="C53" s="424">
        <v>0.94</v>
      </c>
      <c r="D53" s="21"/>
      <c r="E53" s="424">
        <v>0.94</v>
      </c>
      <c r="F53" s="76"/>
      <c r="G53" s="76">
        <v>0</v>
      </c>
    </row>
    <row r="54" spans="1:7" ht="12.75" customHeight="1">
      <c r="A54" s="422" t="s">
        <v>684</v>
      </c>
      <c r="B54" s="422" t="s">
        <v>642</v>
      </c>
      <c r="C54" s="427">
        <v>2</v>
      </c>
      <c r="D54" s="21"/>
      <c r="E54" s="427">
        <v>2</v>
      </c>
      <c r="F54" s="76"/>
      <c r="G54" s="76">
        <v>0</v>
      </c>
    </row>
    <row r="55" spans="1:7" ht="12.75" customHeight="1">
      <c r="A55" s="422" t="s">
        <v>685</v>
      </c>
      <c r="B55" s="422" t="s">
        <v>672</v>
      </c>
      <c r="C55" s="427">
        <v>34</v>
      </c>
      <c r="D55" s="21"/>
      <c r="E55" s="427">
        <v>34</v>
      </c>
      <c r="F55" s="76"/>
      <c r="G55" s="76">
        <v>0</v>
      </c>
    </row>
    <row r="56" spans="1:7" ht="21" customHeight="1">
      <c r="A56" s="149" t="s">
        <v>686</v>
      </c>
      <c r="B56" s="422" t="s">
        <v>642</v>
      </c>
      <c r="C56" s="442">
        <v>0</v>
      </c>
      <c r="D56" s="21"/>
      <c r="E56" s="427">
        <v>0</v>
      </c>
      <c r="F56" s="76"/>
      <c r="G56" s="76">
        <v>0</v>
      </c>
    </row>
    <row r="57" spans="1:7" ht="30.75" customHeight="1">
      <c r="A57" s="149" t="s">
        <v>687</v>
      </c>
      <c r="B57" s="422" t="s">
        <v>642</v>
      </c>
      <c r="C57" s="442">
        <v>10.3</v>
      </c>
      <c r="D57" s="21"/>
      <c r="E57" s="442">
        <v>9.2</v>
      </c>
      <c r="F57" s="76">
        <v>322000</v>
      </c>
      <c r="G57" s="76">
        <v>354320</v>
      </c>
    </row>
    <row r="58" spans="1:7" ht="12.75" customHeight="1">
      <c r="A58" s="422" t="s">
        <v>688</v>
      </c>
      <c r="B58" s="422" t="s">
        <v>642</v>
      </c>
      <c r="C58" s="442">
        <v>7</v>
      </c>
      <c r="D58" s="21"/>
      <c r="E58" s="427">
        <v>7</v>
      </c>
      <c r="F58" s="76">
        <v>4200000</v>
      </c>
      <c r="G58" s="76">
        <v>4200000</v>
      </c>
    </row>
    <row r="59" spans="1:7" ht="12.75" customHeight="1">
      <c r="A59" s="422" t="s">
        <v>689</v>
      </c>
      <c r="B59" s="422" t="s">
        <v>642</v>
      </c>
      <c r="C59" s="442">
        <v>1</v>
      </c>
      <c r="D59" s="21"/>
      <c r="E59" s="427">
        <v>1</v>
      </c>
      <c r="F59" s="76"/>
      <c r="G59" s="76">
        <v>0</v>
      </c>
    </row>
    <row r="60" spans="1:7" ht="12.75" customHeight="1">
      <c r="A60" s="422" t="s">
        <v>690</v>
      </c>
      <c r="B60" s="422" t="s">
        <v>642</v>
      </c>
      <c r="C60" s="442">
        <v>5</v>
      </c>
      <c r="D60" s="21"/>
      <c r="E60" s="427">
        <v>5</v>
      </c>
      <c r="F60" s="76"/>
      <c r="G60" s="76">
        <v>0</v>
      </c>
    </row>
    <row r="61" spans="1:7" ht="12.75" customHeight="1">
      <c r="A61" s="422" t="s">
        <v>691</v>
      </c>
      <c r="B61" s="422" t="s">
        <v>642</v>
      </c>
      <c r="C61" s="442">
        <v>1</v>
      </c>
      <c r="D61" s="21"/>
      <c r="E61" s="427">
        <v>1</v>
      </c>
      <c r="F61" s="76"/>
      <c r="G61" s="76">
        <v>0</v>
      </c>
    </row>
    <row r="62" spans="1:7" ht="12.75" customHeight="1">
      <c r="A62" s="422" t="s">
        <v>692</v>
      </c>
      <c r="B62" s="422" t="s">
        <v>642</v>
      </c>
      <c r="C62" s="442">
        <v>0</v>
      </c>
      <c r="D62" s="21"/>
      <c r="E62" s="427">
        <v>0</v>
      </c>
      <c r="F62" s="76"/>
      <c r="G62" s="76">
        <v>0</v>
      </c>
    </row>
    <row r="63" spans="1:7" ht="12.75" customHeight="1">
      <c r="A63" s="440" t="s">
        <v>693</v>
      </c>
      <c r="B63" s="422"/>
      <c r="C63" s="422"/>
      <c r="D63" s="146"/>
      <c r="E63" s="422"/>
      <c r="F63" s="354"/>
      <c r="G63" s="354"/>
    </row>
    <row r="64" spans="1:7" ht="12.75" customHeight="1">
      <c r="A64" s="426" t="s">
        <v>665</v>
      </c>
      <c r="B64" s="422"/>
      <c r="C64" s="422"/>
      <c r="D64" s="146"/>
      <c r="E64" s="422"/>
      <c r="F64" s="354"/>
      <c r="G64" s="354"/>
    </row>
    <row r="65" spans="1:7" ht="21" customHeight="1">
      <c r="A65" s="149" t="s">
        <v>694</v>
      </c>
      <c r="B65" s="422" t="s">
        <v>642</v>
      </c>
      <c r="C65" s="427">
        <v>0</v>
      </c>
      <c r="D65" s="21"/>
      <c r="E65" s="427"/>
      <c r="F65" s="76"/>
      <c r="G65" s="76">
        <v>0</v>
      </c>
    </row>
    <row r="66" spans="1:7" ht="12.75" customHeight="1">
      <c r="A66" s="422" t="s">
        <v>695</v>
      </c>
      <c r="B66" s="422" t="s">
        <v>642</v>
      </c>
      <c r="C66" s="427">
        <v>0</v>
      </c>
      <c r="D66" s="21"/>
      <c r="E66" s="427"/>
      <c r="F66" s="76"/>
      <c r="G66" s="76">
        <v>0</v>
      </c>
    </row>
    <row r="67" spans="1:7" ht="12.75" customHeight="1">
      <c r="A67" s="422" t="s">
        <v>696</v>
      </c>
      <c r="B67" s="422" t="s">
        <v>642</v>
      </c>
      <c r="C67" s="427">
        <v>0</v>
      </c>
      <c r="D67" s="21"/>
      <c r="E67" s="427"/>
      <c r="F67" s="76"/>
      <c r="G67" s="76">
        <v>0</v>
      </c>
    </row>
    <row r="68" spans="1:7" ht="12.75" customHeight="1">
      <c r="A68" s="422" t="s">
        <v>697</v>
      </c>
      <c r="B68" s="422" t="s">
        <v>642</v>
      </c>
      <c r="C68" s="427">
        <v>0</v>
      </c>
      <c r="D68" s="21"/>
      <c r="E68" s="427"/>
      <c r="F68" s="76"/>
      <c r="G68" s="76">
        <v>0</v>
      </c>
    </row>
    <row r="69" spans="1:7" ht="12.75" customHeight="1">
      <c r="A69" s="422" t="s">
        <v>698</v>
      </c>
      <c r="B69" s="422" t="s">
        <v>642</v>
      </c>
      <c r="C69" s="427">
        <v>0</v>
      </c>
      <c r="D69" s="21"/>
      <c r="E69" s="427"/>
      <c r="F69" s="76"/>
      <c r="G69" s="76">
        <v>0</v>
      </c>
    </row>
    <row r="70" spans="1:7" ht="12.75" customHeight="1">
      <c r="A70" s="422" t="s">
        <v>699</v>
      </c>
      <c r="B70" s="422" t="s">
        <v>642</v>
      </c>
      <c r="C70" s="427">
        <v>0</v>
      </c>
      <c r="D70" s="21"/>
      <c r="E70" s="427"/>
      <c r="F70" s="76"/>
      <c r="G70" s="76">
        <v>0</v>
      </c>
    </row>
    <row r="71" spans="1:7" ht="12.75" customHeight="1">
      <c r="A71" s="422" t="s">
        <v>700</v>
      </c>
      <c r="B71" s="422" t="s">
        <v>642</v>
      </c>
      <c r="C71" s="427">
        <v>0</v>
      </c>
      <c r="D71" s="21"/>
      <c r="E71" s="427"/>
      <c r="F71" s="76"/>
      <c r="G71" s="76">
        <v>0</v>
      </c>
    </row>
    <row r="72" spans="1:7" ht="12.75" customHeight="1">
      <c r="A72" s="422" t="s">
        <v>701</v>
      </c>
      <c r="B72" s="422" t="s">
        <v>642</v>
      </c>
      <c r="C72" s="427">
        <v>113</v>
      </c>
      <c r="D72" s="21"/>
      <c r="E72" s="427">
        <v>100</v>
      </c>
      <c r="F72" s="76">
        <v>4666667</v>
      </c>
      <c r="G72" s="76">
        <v>4218667</v>
      </c>
    </row>
    <row r="73" spans="1:7" ht="30.75" customHeight="1">
      <c r="A73" s="149" t="s">
        <v>702</v>
      </c>
      <c r="B73" s="422" t="s">
        <v>642</v>
      </c>
      <c r="C73" s="427">
        <v>110</v>
      </c>
      <c r="D73" s="21"/>
      <c r="E73" s="427">
        <v>98</v>
      </c>
      <c r="F73" s="76"/>
      <c r="G73" s="76">
        <v>0</v>
      </c>
    </row>
    <row r="74" spans="1:7" ht="12.75" customHeight="1">
      <c r="A74" s="422" t="s">
        <v>703</v>
      </c>
      <c r="B74" s="422" t="s">
        <v>642</v>
      </c>
      <c r="C74" s="427">
        <v>0</v>
      </c>
      <c r="D74" s="21"/>
      <c r="E74" s="427"/>
      <c r="F74" s="76"/>
      <c r="G74" s="76">
        <v>0</v>
      </c>
    </row>
    <row r="75" spans="1:7" ht="12.75" customHeight="1">
      <c r="A75" s="422" t="s">
        <v>704</v>
      </c>
      <c r="B75" s="422" t="s">
        <v>642</v>
      </c>
      <c r="C75" s="427">
        <v>2</v>
      </c>
      <c r="D75" s="21"/>
      <c r="E75" s="427">
        <v>2</v>
      </c>
      <c r="F75" s="76"/>
      <c r="G75" s="76">
        <v>0</v>
      </c>
    </row>
    <row r="76" spans="1:7" ht="12.75" customHeight="1">
      <c r="A76" s="422" t="s">
        <v>705</v>
      </c>
      <c r="B76" s="422" t="s">
        <v>642</v>
      </c>
      <c r="C76" s="427">
        <v>1</v>
      </c>
      <c r="D76" s="21"/>
      <c r="E76" s="427">
        <v>0</v>
      </c>
      <c r="F76" s="76"/>
      <c r="G76" s="76">
        <v>0</v>
      </c>
    </row>
    <row r="77" spans="1:7" ht="12.75" customHeight="1">
      <c r="A77" s="422" t="s">
        <v>706</v>
      </c>
      <c r="B77" s="422" t="s">
        <v>642</v>
      </c>
      <c r="C77" s="427">
        <v>0</v>
      </c>
      <c r="D77" s="21"/>
      <c r="E77" s="427">
        <v>0</v>
      </c>
      <c r="F77" s="76"/>
      <c r="G77" s="76">
        <v>0</v>
      </c>
    </row>
    <row r="78" spans="1:7" ht="12.75" customHeight="1">
      <c r="A78" s="422" t="s">
        <v>707</v>
      </c>
      <c r="B78" s="422" t="s">
        <v>642</v>
      </c>
      <c r="C78" s="427">
        <v>0</v>
      </c>
      <c r="D78" s="21"/>
      <c r="E78" s="427">
        <v>0</v>
      </c>
      <c r="F78" s="76"/>
      <c r="G78" s="76">
        <v>0</v>
      </c>
    </row>
    <row r="79" spans="1:7" ht="12.75" customHeight="1">
      <c r="A79" s="426" t="s">
        <v>679</v>
      </c>
      <c r="B79" s="422"/>
      <c r="C79" s="422"/>
      <c r="D79" s="146"/>
      <c r="E79" s="422"/>
      <c r="F79" s="354"/>
      <c r="G79" s="354"/>
    </row>
    <row r="80" spans="1:7" ht="12.75" customHeight="1">
      <c r="A80" s="422" t="s">
        <v>708</v>
      </c>
      <c r="B80" s="422" t="s">
        <v>642</v>
      </c>
      <c r="C80" s="427">
        <v>0</v>
      </c>
      <c r="D80" s="21"/>
      <c r="E80" s="427">
        <v>0</v>
      </c>
      <c r="F80" s="76"/>
      <c r="G80" s="76">
        <v>0</v>
      </c>
    </row>
    <row r="81" spans="1:7" ht="12.75" customHeight="1">
      <c r="A81" s="422" t="s">
        <v>709</v>
      </c>
      <c r="B81" s="422" t="s">
        <v>642</v>
      </c>
      <c r="C81" s="427">
        <v>0</v>
      </c>
      <c r="D81" s="21"/>
      <c r="E81" s="427">
        <v>0</v>
      </c>
      <c r="F81" s="76"/>
      <c r="G81" s="76">
        <v>0</v>
      </c>
    </row>
    <row r="82" spans="1:7" ht="12.75" customHeight="1">
      <c r="A82" s="422" t="s">
        <v>710</v>
      </c>
      <c r="B82" s="422" t="s">
        <v>642</v>
      </c>
      <c r="C82" s="427">
        <v>0</v>
      </c>
      <c r="D82" s="21"/>
      <c r="E82" s="427">
        <v>0</v>
      </c>
      <c r="F82" s="76"/>
      <c r="G82" s="76">
        <v>0</v>
      </c>
    </row>
    <row r="83" spans="1:7" ht="12.75" customHeight="1">
      <c r="A83" s="422" t="s">
        <v>711</v>
      </c>
      <c r="B83" s="422" t="s">
        <v>642</v>
      </c>
      <c r="C83" s="427">
        <v>0</v>
      </c>
      <c r="D83" s="21"/>
      <c r="E83" s="427">
        <v>0</v>
      </c>
      <c r="F83" s="76"/>
      <c r="G83" s="76">
        <v>0</v>
      </c>
    </row>
    <row r="84" spans="1:7" ht="12.75" customHeight="1">
      <c r="A84" s="422" t="s">
        <v>712</v>
      </c>
      <c r="B84" s="422" t="s">
        <v>642</v>
      </c>
      <c r="C84" s="427">
        <v>0</v>
      </c>
      <c r="D84" s="21"/>
      <c r="E84" s="427">
        <v>0</v>
      </c>
      <c r="F84" s="76"/>
      <c r="G84" s="76">
        <v>0</v>
      </c>
    </row>
    <row r="85" spans="1:7" ht="12.75" customHeight="1">
      <c r="A85" s="422" t="s">
        <v>713</v>
      </c>
      <c r="B85" s="422" t="s">
        <v>642</v>
      </c>
      <c r="C85" s="427">
        <v>0</v>
      </c>
      <c r="D85" s="21"/>
      <c r="E85" s="427">
        <v>0</v>
      </c>
      <c r="F85" s="76"/>
      <c r="G85" s="76">
        <v>0</v>
      </c>
    </row>
    <row r="86" spans="1:7" ht="12.75" customHeight="1">
      <c r="A86" s="422" t="s">
        <v>714</v>
      </c>
      <c r="B86" s="422" t="s">
        <v>642</v>
      </c>
      <c r="C86" s="427">
        <v>0</v>
      </c>
      <c r="D86" s="21"/>
      <c r="E86" s="427">
        <v>0</v>
      </c>
      <c r="F86" s="76"/>
      <c r="G86" s="76">
        <v>0</v>
      </c>
    </row>
    <row r="87" spans="1:7" ht="12.75" customHeight="1">
      <c r="A87" s="422" t="s">
        <v>715</v>
      </c>
      <c r="B87" s="422" t="s">
        <v>642</v>
      </c>
      <c r="C87" s="427">
        <v>113</v>
      </c>
      <c r="D87" s="21"/>
      <c r="E87" s="427">
        <v>100</v>
      </c>
      <c r="F87" s="76">
        <v>2333333</v>
      </c>
      <c r="G87" s="76">
        <v>2109333</v>
      </c>
    </row>
    <row r="88" spans="1:7" ht="12.75" customHeight="1">
      <c r="A88" s="422" t="s">
        <v>716</v>
      </c>
      <c r="B88" s="422" t="s">
        <v>642</v>
      </c>
      <c r="C88" s="427">
        <v>111</v>
      </c>
      <c r="D88" s="21"/>
      <c r="E88" s="427">
        <v>98</v>
      </c>
      <c r="F88" s="76"/>
      <c r="G88" s="76">
        <v>0</v>
      </c>
    </row>
    <row r="89" spans="1:7" ht="12.75" customHeight="1">
      <c r="A89" s="422" t="s">
        <v>717</v>
      </c>
      <c r="B89" s="422" t="s">
        <v>642</v>
      </c>
      <c r="C89" s="427">
        <v>0</v>
      </c>
      <c r="D89" s="21"/>
      <c r="E89" s="427">
        <v>0</v>
      </c>
      <c r="F89" s="76"/>
      <c r="G89" s="76">
        <v>0</v>
      </c>
    </row>
    <row r="90" spans="1:7" ht="41.25" customHeight="1">
      <c r="A90" s="149" t="s">
        <v>718</v>
      </c>
      <c r="B90" s="422" t="s">
        <v>642</v>
      </c>
      <c r="C90" s="427">
        <v>2</v>
      </c>
      <c r="D90" s="21"/>
      <c r="E90" s="427">
        <v>2</v>
      </c>
      <c r="F90" s="76"/>
      <c r="G90" s="76">
        <v>0</v>
      </c>
    </row>
    <row r="91" spans="1:7" ht="41.25" customHeight="1">
      <c r="A91" s="149" t="s">
        <v>719</v>
      </c>
      <c r="B91" s="422" t="s">
        <v>642</v>
      </c>
      <c r="C91" s="427">
        <v>0</v>
      </c>
      <c r="D91" s="21"/>
      <c r="E91" s="427">
        <v>0</v>
      </c>
      <c r="F91" s="21"/>
      <c r="G91" s="21">
        <v>0</v>
      </c>
    </row>
    <row r="92" spans="1:7" ht="12.75" customHeight="1">
      <c r="A92" s="422" t="s">
        <v>720</v>
      </c>
      <c r="B92" s="422" t="s">
        <v>642</v>
      </c>
      <c r="C92" s="427">
        <v>0</v>
      </c>
      <c r="D92" s="21"/>
      <c r="E92" s="427">
        <v>0</v>
      </c>
      <c r="F92" s="21"/>
      <c r="G92" s="21">
        <v>0</v>
      </c>
    </row>
    <row r="93" spans="1:7" ht="12.75" customHeight="1">
      <c r="A93" s="422" t="s">
        <v>721</v>
      </c>
      <c r="B93" s="422" t="s">
        <v>642</v>
      </c>
      <c r="C93" s="427">
        <v>0</v>
      </c>
      <c r="D93" s="21">
        <v>0</v>
      </c>
      <c r="E93" s="427">
        <v>0</v>
      </c>
      <c r="F93" s="21"/>
      <c r="G93" s="21">
        <v>0</v>
      </c>
    </row>
    <row r="94" spans="1:7" ht="12.75" customHeight="1">
      <c r="A94" s="422" t="s">
        <v>722</v>
      </c>
      <c r="B94" s="422"/>
      <c r="C94" s="422"/>
      <c r="D94" s="146"/>
      <c r="E94" s="422">
        <v>0</v>
      </c>
      <c r="F94" s="146"/>
      <c r="G94" s="146"/>
    </row>
    <row r="95" spans="1:7" ht="12.75" customHeight="1">
      <c r="A95" s="422" t="s">
        <v>723</v>
      </c>
      <c r="B95" s="422" t="s">
        <v>642</v>
      </c>
      <c r="C95" s="427">
        <v>0</v>
      </c>
      <c r="D95" s="21">
        <v>0</v>
      </c>
      <c r="E95" s="427">
        <v>0</v>
      </c>
      <c r="F95" s="21"/>
      <c r="G95" s="21">
        <v>0</v>
      </c>
    </row>
    <row r="96" spans="1:7" ht="12.75" customHeight="1">
      <c r="A96" s="422" t="s">
        <v>724</v>
      </c>
      <c r="B96" s="422" t="s">
        <v>642</v>
      </c>
      <c r="C96" s="427">
        <v>0</v>
      </c>
      <c r="D96" s="21">
        <v>0</v>
      </c>
      <c r="E96" s="427">
        <v>0</v>
      </c>
      <c r="F96" s="21"/>
      <c r="G96" s="21">
        <v>0</v>
      </c>
    </row>
    <row r="97" spans="1:7" ht="12.75" customHeight="1">
      <c r="A97" s="21" t="s">
        <v>725</v>
      </c>
      <c r="B97" s="427"/>
      <c r="C97" s="21"/>
      <c r="D97" s="21"/>
      <c r="E97" s="427"/>
      <c r="F97" s="21"/>
      <c r="G97" s="21"/>
    </row>
    <row r="98" spans="1:7" ht="12.75" customHeight="1">
      <c r="A98" s="21" t="s">
        <v>726</v>
      </c>
      <c r="B98" s="427"/>
      <c r="C98" s="21"/>
      <c r="D98" s="21"/>
      <c r="E98" s="427">
        <v>1</v>
      </c>
      <c r="F98" s="21">
        <v>352000</v>
      </c>
      <c r="G98" s="21"/>
    </row>
    <row r="99" spans="1:7" ht="15.75" customHeight="1">
      <c r="A99" s="436" t="s">
        <v>727</v>
      </c>
      <c r="B99" s="443"/>
      <c r="C99" s="443"/>
      <c r="D99" s="444"/>
      <c r="E99" s="443"/>
      <c r="F99" s="444"/>
      <c r="G99" s="445"/>
    </row>
    <row r="100" spans="1:7" ht="21" customHeight="1">
      <c r="A100" s="418" t="s">
        <v>635</v>
      </c>
      <c r="B100" s="419" t="s">
        <v>636</v>
      </c>
      <c r="C100" s="420" t="s">
        <v>637</v>
      </c>
      <c r="D100" s="418" t="s">
        <v>638</v>
      </c>
      <c r="E100" s="420" t="s">
        <v>637</v>
      </c>
      <c r="F100" s="418" t="s">
        <v>638</v>
      </c>
      <c r="G100" s="421" t="s">
        <v>638</v>
      </c>
    </row>
    <row r="101" spans="1:7" ht="30.75" customHeight="1">
      <c r="A101" s="426" t="s">
        <v>728</v>
      </c>
      <c r="B101" s="422"/>
      <c r="C101" s="422"/>
      <c r="D101" s="14"/>
      <c r="E101" s="422"/>
      <c r="F101" s="14"/>
      <c r="G101" s="14">
        <f>SUM(G102:G125)</f>
        <v>38458060</v>
      </c>
    </row>
    <row r="102" spans="1:7" ht="21" customHeight="1">
      <c r="A102" s="426" t="s">
        <v>729</v>
      </c>
      <c r="B102" s="422" t="s">
        <v>642</v>
      </c>
      <c r="C102" s="427">
        <v>0</v>
      </c>
      <c r="D102" s="21"/>
      <c r="E102" s="427">
        <v>0</v>
      </c>
      <c r="F102" s="21">
        <v>2818560</v>
      </c>
      <c r="G102" s="21"/>
    </row>
    <row r="103" spans="1:7" ht="12.75" customHeight="1">
      <c r="A103" s="422" t="s">
        <v>730</v>
      </c>
      <c r="B103" s="422" t="s">
        <v>642</v>
      </c>
      <c r="C103" s="427">
        <v>0</v>
      </c>
      <c r="D103" s="21"/>
      <c r="E103" s="427"/>
      <c r="F103" s="446"/>
      <c r="G103" s="446">
        <v>3064475</v>
      </c>
    </row>
    <row r="104" spans="1:7" ht="12.75" customHeight="1">
      <c r="A104" s="422" t="s">
        <v>731</v>
      </c>
      <c r="B104" s="422"/>
      <c r="C104" s="422"/>
      <c r="D104" s="21"/>
      <c r="E104" s="422"/>
      <c r="F104" s="146"/>
      <c r="G104" s="146"/>
    </row>
    <row r="105" spans="1:7" ht="12.75" customHeight="1">
      <c r="A105" s="422" t="s">
        <v>732</v>
      </c>
      <c r="B105" s="422"/>
      <c r="C105" s="422"/>
      <c r="D105" s="146"/>
      <c r="E105" s="422"/>
      <c r="F105" s="146"/>
      <c r="G105" s="146"/>
    </row>
    <row r="106" spans="1:7" ht="12.75" customHeight="1">
      <c r="A106" s="422" t="s">
        <v>733</v>
      </c>
      <c r="B106" s="422" t="s">
        <v>642</v>
      </c>
      <c r="C106" s="447">
        <v>2.4122</v>
      </c>
      <c r="D106" s="21"/>
      <c r="E106" s="447">
        <v>2.4158</v>
      </c>
      <c r="F106" s="21">
        <v>4771205</v>
      </c>
      <c r="G106" s="21">
        <v>4764095</v>
      </c>
    </row>
    <row r="107" spans="1:7" ht="12.75" customHeight="1">
      <c r="A107" s="422" t="s">
        <v>734</v>
      </c>
      <c r="B107" s="422" t="s">
        <v>642</v>
      </c>
      <c r="C107" s="447">
        <v>0</v>
      </c>
      <c r="D107" s="21"/>
      <c r="E107" s="447"/>
      <c r="F107" s="21"/>
      <c r="G107" s="21">
        <v>0</v>
      </c>
    </row>
    <row r="108" spans="1:7" ht="12.75" customHeight="1">
      <c r="A108" s="422" t="s">
        <v>735</v>
      </c>
      <c r="B108" s="422" t="s">
        <v>642</v>
      </c>
      <c r="C108" s="447">
        <v>0</v>
      </c>
      <c r="D108" s="21"/>
      <c r="E108" s="447"/>
      <c r="F108" s="21"/>
      <c r="G108" s="21">
        <v>0</v>
      </c>
    </row>
    <row r="109" spans="1:7" ht="12.75" customHeight="1">
      <c r="A109" s="422" t="s">
        <v>736</v>
      </c>
      <c r="B109" s="422" t="s">
        <v>642</v>
      </c>
      <c r="C109" s="427">
        <v>12001</v>
      </c>
      <c r="D109" s="21"/>
      <c r="E109" s="427">
        <v>12079</v>
      </c>
      <c r="F109" s="21">
        <v>3623700</v>
      </c>
      <c r="G109" s="21">
        <v>3618300</v>
      </c>
    </row>
    <row r="110" spans="1:7" ht="12.75" customHeight="1">
      <c r="A110" s="422" t="s">
        <v>737</v>
      </c>
      <c r="B110" s="422"/>
      <c r="C110" s="422"/>
      <c r="D110" s="21"/>
      <c r="E110" s="422"/>
      <c r="F110" s="21"/>
      <c r="G110" s="21"/>
    </row>
    <row r="111" spans="1:7" ht="12.75" customHeight="1">
      <c r="A111" s="422" t="s">
        <v>738</v>
      </c>
      <c r="B111" s="422" t="s">
        <v>642</v>
      </c>
      <c r="C111" s="447">
        <v>2.4002</v>
      </c>
      <c r="D111" s="21"/>
      <c r="E111" s="447">
        <v>2.4158</v>
      </c>
      <c r="F111" s="21">
        <v>4771205</v>
      </c>
      <c r="G111" s="21">
        <v>4764095</v>
      </c>
    </row>
    <row r="112" spans="1:7" ht="12.75" customHeight="1">
      <c r="A112" s="422" t="s">
        <v>739</v>
      </c>
      <c r="B112" s="422" t="s">
        <v>642</v>
      </c>
      <c r="C112" s="447">
        <v>0</v>
      </c>
      <c r="D112" s="21"/>
      <c r="E112" s="447"/>
      <c r="F112" s="21"/>
      <c r="G112" s="21">
        <v>0</v>
      </c>
    </row>
    <row r="113" spans="1:7" ht="12.75" customHeight="1">
      <c r="A113" s="422" t="s">
        <v>740</v>
      </c>
      <c r="B113" s="422" t="s">
        <v>642</v>
      </c>
      <c r="C113" s="447">
        <v>0</v>
      </c>
      <c r="D113" s="21"/>
      <c r="E113" s="447"/>
      <c r="F113" s="21"/>
      <c r="G113" s="21">
        <v>0</v>
      </c>
    </row>
    <row r="114" spans="1:7" ht="12.75" customHeight="1">
      <c r="A114" s="422" t="s">
        <v>741</v>
      </c>
      <c r="B114" s="422" t="s">
        <v>642</v>
      </c>
      <c r="C114" s="427">
        <v>2283</v>
      </c>
      <c r="D114" s="21"/>
      <c r="E114" s="427">
        <v>2232</v>
      </c>
      <c r="F114" s="21">
        <v>2678400</v>
      </c>
      <c r="G114" s="21">
        <v>2739600</v>
      </c>
    </row>
    <row r="115" spans="1:7" ht="12.75" customHeight="1">
      <c r="A115" s="426" t="s">
        <v>742</v>
      </c>
      <c r="B115" s="422"/>
      <c r="C115" s="422"/>
      <c r="D115" s="146"/>
      <c r="E115" s="422"/>
      <c r="F115" s="146"/>
      <c r="G115" s="146"/>
    </row>
    <row r="116" spans="1:7" ht="12.75" customHeight="1">
      <c r="A116" s="426" t="s">
        <v>743</v>
      </c>
      <c r="B116" s="422"/>
      <c r="C116" s="422"/>
      <c r="D116" s="146"/>
      <c r="E116" s="422"/>
      <c r="F116" s="146"/>
      <c r="G116" s="146"/>
    </row>
    <row r="117" spans="1:7" ht="12.75" customHeight="1">
      <c r="A117" s="422" t="s">
        <v>744</v>
      </c>
      <c r="B117" s="422" t="s">
        <v>642</v>
      </c>
      <c r="C117" s="427">
        <v>9</v>
      </c>
      <c r="D117" s="21"/>
      <c r="E117" s="427">
        <v>10</v>
      </c>
      <c r="F117" s="21">
        <v>4941000</v>
      </c>
      <c r="G117" s="21">
        <v>4446900</v>
      </c>
    </row>
    <row r="118" spans="1:7" ht="12.75" customHeight="1">
      <c r="A118" s="422" t="s">
        <v>745</v>
      </c>
      <c r="B118" s="422" t="s">
        <v>642</v>
      </c>
      <c r="C118" s="427">
        <v>0</v>
      </c>
      <c r="D118" s="21"/>
      <c r="E118" s="427"/>
      <c r="F118" s="21"/>
      <c r="G118" s="21">
        <v>0</v>
      </c>
    </row>
    <row r="119" spans="1:7" ht="12.75" customHeight="1">
      <c r="A119" s="422" t="s">
        <v>746</v>
      </c>
      <c r="B119" s="422" t="s">
        <v>642</v>
      </c>
      <c r="C119" s="427">
        <v>0</v>
      </c>
      <c r="D119" s="21"/>
      <c r="E119" s="427"/>
      <c r="F119" s="21"/>
      <c r="G119" s="21">
        <v>0</v>
      </c>
    </row>
    <row r="120" spans="1:7" ht="12.75" customHeight="1">
      <c r="A120" s="422" t="s">
        <v>747</v>
      </c>
      <c r="B120" s="422" t="s">
        <v>642</v>
      </c>
      <c r="C120" s="427">
        <v>0</v>
      </c>
      <c r="D120" s="21"/>
      <c r="E120" s="427"/>
      <c r="F120" s="21"/>
      <c r="G120" s="21">
        <v>0</v>
      </c>
    </row>
    <row r="121" spans="1:7" ht="12.75" customHeight="1">
      <c r="A121" s="422" t="s">
        <v>748</v>
      </c>
      <c r="B121" s="422" t="s">
        <v>642</v>
      </c>
      <c r="C121" s="427">
        <v>0</v>
      </c>
      <c r="D121" s="21"/>
      <c r="E121" s="427"/>
      <c r="F121" s="21"/>
      <c r="G121" s="21">
        <v>0</v>
      </c>
    </row>
    <row r="122" spans="1:7" ht="12.75" customHeight="1">
      <c r="A122" s="426" t="s">
        <v>749</v>
      </c>
      <c r="B122" s="422"/>
      <c r="C122" s="422"/>
      <c r="D122" s="146"/>
      <c r="E122" s="422"/>
      <c r="F122" s="146"/>
      <c r="G122" s="146"/>
    </row>
    <row r="123" spans="1:7" ht="12.75" customHeight="1">
      <c r="A123" s="422" t="s">
        <v>750</v>
      </c>
      <c r="B123" s="422" t="s">
        <v>642</v>
      </c>
      <c r="C123" s="424">
        <v>5.52</v>
      </c>
      <c r="D123" s="21"/>
      <c r="E123" s="424">
        <v>8.36</v>
      </c>
      <c r="F123" s="21">
        <v>13643520</v>
      </c>
      <c r="G123" s="21">
        <v>9008640</v>
      </c>
    </row>
    <row r="124" spans="1:7" ht="12.75" customHeight="1">
      <c r="A124" s="422" t="s">
        <v>751</v>
      </c>
      <c r="B124" s="422" t="s">
        <v>642</v>
      </c>
      <c r="C124" s="427">
        <v>0</v>
      </c>
      <c r="D124" s="21"/>
      <c r="E124" s="427"/>
      <c r="F124" s="14">
        <v>5368031</v>
      </c>
      <c r="G124" s="14">
        <v>6051955</v>
      </c>
    </row>
    <row r="125" spans="1:7" ht="21" customHeight="1">
      <c r="A125" s="426" t="s">
        <v>752</v>
      </c>
      <c r="B125" s="422"/>
      <c r="C125" s="422"/>
      <c r="D125" s="146"/>
      <c r="E125" s="422"/>
      <c r="F125" s="142">
        <v>4043580</v>
      </c>
      <c r="G125" s="146"/>
    </row>
  </sheetData>
  <sheetProtection selectLockedCells="1" selectUnlockedCells="1"/>
  <mergeCells count="3">
    <mergeCell ref="A2:D2"/>
    <mergeCell ref="B4:C4"/>
    <mergeCell ref="A8:D8"/>
  </mergeCells>
  <printOptions/>
  <pageMargins left="0.6597222222222222" right="0.2298611111111111" top="0.32013888888888886" bottom="0.15" header="0.5118055555555555" footer="0.5118055555555555"/>
  <pageSetup firstPageNumber="1" useFirstPageNumber="1" horizontalDpi="300" verticalDpi="3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V29"/>
  <sheetViews>
    <sheetView showGridLines="0" zoomScalePageLayoutView="0" workbookViewId="0" topLeftCell="A1">
      <pane xSplit="2" ySplit="8" topLeftCell="C3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30" sqref="A30"/>
    </sheetView>
  </sheetViews>
  <sheetFormatPr defaultColWidth="11.7109375" defaultRowHeight="12.75" customHeight="1"/>
  <cols>
    <col min="1" max="1" width="3.8515625" style="57" customWidth="1"/>
    <col min="2" max="2" width="28.57421875" style="57" customWidth="1"/>
    <col min="3" max="3" width="10.8515625" style="57" customWidth="1"/>
    <col min="4" max="5" width="10.7109375" style="57" customWidth="1"/>
    <col min="6" max="6" width="10.421875" style="58" customWidth="1"/>
    <col min="7" max="16384" width="11.7109375" style="57" customWidth="1"/>
  </cols>
  <sheetData>
    <row r="1" spans="1:7" s="59" customFormat="1" ht="18" customHeight="1">
      <c r="A1" s="684" t="s">
        <v>753</v>
      </c>
      <c r="B1" s="684"/>
      <c r="C1" s="684"/>
      <c r="D1" s="684"/>
      <c r="E1" s="684"/>
      <c r="F1" s="684"/>
      <c r="G1" s="684"/>
    </row>
    <row r="2" spans="1:4" ht="12.75" customHeight="1">
      <c r="A2" s="685" t="s">
        <v>959</v>
      </c>
      <c r="B2" s="685"/>
      <c r="C2" s="685"/>
      <c r="D2" s="685"/>
    </row>
    <row r="3" spans="1:5" ht="6.75" customHeight="1">
      <c r="A3" s="61"/>
      <c r="B3" s="60"/>
      <c r="C3" s="60"/>
      <c r="D3" s="60"/>
      <c r="E3" s="60"/>
    </row>
    <row r="4" spans="1:256" ht="22.5" customHeight="1">
      <c r="A4"/>
      <c r="B4" s="676" t="s">
        <v>31</v>
      </c>
      <c r="C4" s="676"/>
      <c r="D4" s="676"/>
      <c r="E4" s="676"/>
      <c r="F4" s="676"/>
      <c r="G4" s="119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4.25" customHeight="1">
      <c r="A5"/>
      <c r="B5" s="5"/>
      <c r="C5" s="5"/>
      <c r="D5" s="5"/>
      <c r="E5" s="5"/>
      <c r="F5" s="5"/>
      <c r="G5" s="119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58.5" customHeight="1">
      <c r="A6"/>
      <c r="B6" s="713" t="s">
        <v>754</v>
      </c>
      <c r="C6" s="713"/>
      <c r="D6" s="713"/>
      <c r="E6" s="713"/>
      <c r="F6" s="713"/>
      <c r="G6" s="713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>
      <c r="A7"/>
      <c r="B7"/>
      <c r="C7" s="119"/>
      <c r="D7" s="119"/>
      <c r="E7" s="119"/>
      <c r="F7" s="119"/>
      <c r="G7" s="448" t="s">
        <v>5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50.25" customHeight="1">
      <c r="A8" s="449" t="s">
        <v>33</v>
      </c>
      <c r="B8" s="450" t="s">
        <v>24</v>
      </c>
      <c r="C8" s="419" t="s">
        <v>755</v>
      </c>
      <c r="D8" s="419" t="s">
        <v>756</v>
      </c>
      <c r="E8" s="419" t="s">
        <v>757</v>
      </c>
      <c r="F8" s="419" t="s">
        <v>758</v>
      </c>
      <c r="G8" s="420" t="s">
        <v>25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7" s="13" customFormat="1" ht="27.75" customHeight="1">
      <c r="A9" s="451" t="s">
        <v>38</v>
      </c>
      <c r="B9" s="452" t="s">
        <v>39</v>
      </c>
      <c r="C9" s="453">
        <v>133570</v>
      </c>
      <c r="D9" s="453">
        <v>133570</v>
      </c>
      <c r="E9" s="453">
        <v>133570</v>
      </c>
      <c r="F9" s="453">
        <v>133570</v>
      </c>
      <c r="G9" s="453">
        <v>133570</v>
      </c>
    </row>
    <row r="10" spans="1:7" s="13" customFormat="1" ht="27.75" customHeight="1">
      <c r="A10" s="142" t="s">
        <v>40</v>
      </c>
      <c r="B10" s="454" t="s">
        <v>41</v>
      </c>
      <c r="C10" s="357">
        <v>1000</v>
      </c>
      <c r="D10" s="357">
        <v>1000</v>
      </c>
      <c r="E10" s="357">
        <v>1000</v>
      </c>
      <c r="F10" s="357">
        <v>1000</v>
      </c>
      <c r="G10" s="357">
        <v>1000</v>
      </c>
    </row>
    <row r="11" spans="1:7" s="1" customFormat="1" ht="15" customHeight="1">
      <c r="A11" s="146"/>
      <c r="B11" s="455" t="s">
        <v>42</v>
      </c>
      <c r="C11" s="353"/>
      <c r="D11" s="353"/>
      <c r="E11" s="353"/>
      <c r="F11" s="353"/>
      <c r="G11" s="453"/>
    </row>
    <row r="12" spans="1:7" s="1" customFormat="1" ht="21.75" customHeight="1">
      <c r="A12" s="146"/>
      <c r="B12" s="455" t="s">
        <v>43</v>
      </c>
      <c r="C12" s="353"/>
      <c r="D12" s="353"/>
      <c r="E12" s="353"/>
      <c r="F12" s="353"/>
      <c r="G12" s="453"/>
    </row>
    <row r="13" spans="1:7" s="1" customFormat="1" ht="15" customHeight="1">
      <c r="A13" s="146"/>
      <c r="B13" s="455" t="s">
        <v>44</v>
      </c>
      <c r="C13" s="353"/>
      <c r="D13" s="353"/>
      <c r="E13" s="353"/>
      <c r="F13" s="353"/>
      <c r="G13" s="453"/>
    </row>
    <row r="14" spans="1:7" s="1" customFormat="1" ht="15" customHeight="1">
      <c r="A14" s="146"/>
      <c r="B14" s="455" t="s">
        <v>45</v>
      </c>
      <c r="C14" s="353"/>
      <c r="D14" s="353"/>
      <c r="E14" s="353"/>
      <c r="F14" s="353"/>
      <c r="G14" s="453"/>
    </row>
    <row r="15" spans="1:7" s="1" customFormat="1" ht="15" customHeight="1">
      <c r="A15" s="146"/>
      <c r="B15" s="455" t="s">
        <v>46</v>
      </c>
      <c r="C15" s="353"/>
      <c r="D15" s="353"/>
      <c r="E15" s="353"/>
      <c r="F15" s="353"/>
      <c r="G15" s="453"/>
    </row>
    <row r="16" spans="1:256" ht="27.75" customHeight="1">
      <c r="A16" s="146" t="s">
        <v>47</v>
      </c>
      <c r="B16" s="455" t="s">
        <v>48</v>
      </c>
      <c r="C16" s="353">
        <v>12646</v>
      </c>
      <c r="D16" s="353"/>
      <c r="E16" s="353"/>
      <c r="F16" s="353"/>
      <c r="G16" s="453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7.75" customHeight="1">
      <c r="A17" s="146" t="s">
        <v>49</v>
      </c>
      <c r="B17" s="455" t="s">
        <v>50</v>
      </c>
      <c r="C17" s="353"/>
      <c r="D17" s="353"/>
      <c r="E17" s="353"/>
      <c r="F17" s="353"/>
      <c r="G17" s="453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7" s="13" customFormat="1" ht="27.75" customHeight="1">
      <c r="A18" s="146" t="s">
        <v>51</v>
      </c>
      <c r="B18" s="454" t="s">
        <v>52</v>
      </c>
      <c r="C18" s="357">
        <f>SUM(C9:C17)</f>
        <v>147216</v>
      </c>
      <c r="D18" s="357">
        <v>134570</v>
      </c>
      <c r="E18" s="357">
        <v>134570</v>
      </c>
      <c r="F18" s="357">
        <v>134570</v>
      </c>
      <c r="G18" s="357">
        <v>134570</v>
      </c>
    </row>
    <row r="19" spans="1:7" s="13" customFormat="1" ht="27.75" customHeight="1">
      <c r="A19" s="146" t="s">
        <v>53</v>
      </c>
      <c r="B19" s="454" t="s">
        <v>54</v>
      </c>
      <c r="C19" s="456">
        <f>C18/2</f>
        <v>73608</v>
      </c>
      <c r="D19" s="456">
        <v>67285</v>
      </c>
      <c r="E19" s="357">
        <v>67285</v>
      </c>
      <c r="F19" s="456">
        <v>67285</v>
      </c>
      <c r="G19" s="456">
        <v>67285</v>
      </c>
    </row>
    <row r="20" spans="1:7" s="13" customFormat="1" ht="27.75" customHeight="1">
      <c r="A20" s="146" t="s">
        <v>55</v>
      </c>
      <c r="B20" s="454" t="s">
        <v>56</v>
      </c>
      <c r="C20" s="357">
        <f>SUM(C21:C23)</f>
        <v>0</v>
      </c>
      <c r="D20" s="357"/>
      <c r="E20" s="357"/>
      <c r="F20" s="357"/>
      <c r="G20" s="357"/>
    </row>
    <row r="21" spans="1:256" ht="27.75" customHeight="1">
      <c r="A21" s="146" t="s">
        <v>57</v>
      </c>
      <c r="B21" s="455" t="s">
        <v>58</v>
      </c>
      <c r="C21" s="353"/>
      <c r="D21" s="353"/>
      <c r="E21" s="353"/>
      <c r="F21" s="353"/>
      <c r="G21" s="457">
        <f>SUM(C21:F21)</f>
        <v>0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7.75" customHeight="1">
      <c r="A22" s="146" t="s">
        <v>86</v>
      </c>
      <c r="B22" s="455" t="s">
        <v>60</v>
      </c>
      <c r="C22" s="353"/>
      <c r="D22" s="353"/>
      <c r="E22" s="353"/>
      <c r="F22" s="353"/>
      <c r="G22" s="457">
        <f>SUM(C22:F22)</f>
        <v>0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6.25" customHeight="1">
      <c r="A23" s="146" t="s">
        <v>59</v>
      </c>
      <c r="B23" s="455" t="s">
        <v>62</v>
      </c>
      <c r="C23" s="353"/>
      <c r="D23" s="353"/>
      <c r="E23" s="353"/>
      <c r="F23" s="353"/>
      <c r="G23" s="457">
        <f>SUM(C23:F23)</f>
        <v>0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39" customHeight="1">
      <c r="A24" s="146" t="s">
        <v>61</v>
      </c>
      <c r="B24" s="454" t="s">
        <v>64</v>
      </c>
      <c r="C24" s="357">
        <f>SUM(C25:C27)</f>
        <v>0</v>
      </c>
      <c r="D24" s="357">
        <f>SUM(D25:D27)</f>
        <v>0</v>
      </c>
      <c r="E24" s="357">
        <f>SUM(E25:E27)</f>
        <v>0</v>
      </c>
      <c r="F24" s="357">
        <f>SUM(F25:F27)</f>
        <v>0</v>
      </c>
      <c r="G24" s="357">
        <f>SUM(G25:G27)</f>
        <v>0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26.25" customHeight="1">
      <c r="A25" s="146" t="s">
        <v>63</v>
      </c>
      <c r="B25" s="455" t="s">
        <v>58</v>
      </c>
      <c r="C25" s="353"/>
      <c r="D25" s="353"/>
      <c r="E25" s="353"/>
      <c r="F25" s="353"/>
      <c r="G25" s="457">
        <f>SUM(C25:F25)</f>
        <v>0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26.25" customHeight="1">
      <c r="A26" s="146" t="s">
        <v>65</v>
      </c>
      <c r="B26" s="455" t="s">
        <v>60</v>
      </c>
      <c r="C26" s="353"/>
      <c r="D26" s="353"/>
      <c r="E26" s="353"/>
      <c r="F26" s="353"/>
      <c r="G26" s="457">
        <f>SUM(C26:F26)</f>
        <v>0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26.25" customHeight="1">
      <c r="A27" s="146" t="s">
        <v>92</v>
      </c>
      <c r="B27" s="455" t="s">
        <v>62</v>
      </c>
      <c r="C27" s="353"/>
      <c r="D27" s="353"/>
      <c r="E27" s="353"/>
      <c r="F27" s="353"/>
      <c r="G27" s="457">
        <f>SUM(C27:F27)</f>
        <v>0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7" s="13" customFormat="1" ht="26.25" customHeight="1">
      <c r="A28" s="146" t="s">
        <v>66</v>
      </c>
      <c r="B28" s="454" t="s">
        <v>69</v>
      </c>
      <c r="C28" s="357">
        <f>C20+C24</f>
        <v>0</v>
      </c>
      <c r="D28" s="357">
        <f>D20+D24</f>
        <v>0</v>
      </c>
      <c r="E28" s="357">
        <f>E20+E24</f>
        <v>0</v>
      </c>
      <c r="F28" s="357">
        <f>F20+F24</f>
        <v>0</v>
      </c>
      <c r="G28" s="357">
        <f>G20+G24</f>
        <v>0</v>
      </c>
    </row>
    <row r="29" spans="1:256" ht="39" customHeight="1">
      <c r="A29" s="146" t="s">
        <v>67</v>
      </c>
      <c r="B29" s="454" t="s">
        <v>71</v>
      </c>
      <c r="C29" s="456">
        <f>C19-C28</f>
        <v>73608</v>
      </c>
      <c r="D29" s="456">
        <f>D19-D28</f>
        <v>67285</v>
      </c>
      <c r="E29" s="357">
        <f>E19-E28</f>
        <v>67285</v>
      </c>
      <c r="F29" s="456">
        <f>F19-F28</f>
        <v>67285</v>
      </c>
      <c r="G29" s="456">
        <f>G19-G28</f>
        <v>67285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</sheetData>
  <sheetProtection selectLockedCells="1" selectUnlockedCells="1"/>
  <mergeCells count="4">
    <mergeCell ref="A1:G1"/>
    <mergeCell ref="A2:D2"/>
    <mergeCell ref="B4:F4"/>
    <mergeCell ref="B6:G6"/>
  </mergeCells>
  <printOptions gridLines="1"/>
  <pageMargins left="1.1597222222222223" right="0.2298611111111111" top="0.9798611111111111" bottom="0.15" header="0.5118055555555555" footer="0.5118055555555555"/>
  <pageSetup firstPageNumber="1" useFirstPageNumber="1" horizontalDpi="300" verticalDpi="30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V48"/>
  <sheetViews>
    <sheetView showGridLines="0" zoomScalePageLayoutView="0" workbookViewId="0" topLeftCell="A1">
      <pane xSplit="3" ySplit="2" topLeftCell="D18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20" sqref="D20"/>
    </sheetView>
  </sheetViews>
  <sheetFormatPr defaultColWidth="11.7109375" defaultRowHeight="12.75" customHeight="1"/>
  <cols>
    <col min="1" max="1" width="3.8515625" style="57" customWidth="1"/>
    <col min="2" max="2" width="36.8515625" style="57" customWidth="1"/>
    <col min="3" max="3" width="15.00390625" style="57" customWidth="1"/>
    <col min="4" max="4" width="13.00390625" style="57" customWidth="1"/>
    <col min="5" max="5" width="12.57421875" style="57" customWidth="1"/>
    <col min="6" max="6" width="7.421875" style="58" customWidth="1"/>
    <col min="7" max="16384" width="11.7109375" style="57" customWidth="1"/>
  </cols>
  <sheetData>
    <row r="1" spans="1:4" s="59" customFormat="1" ht="25.5" customHeight="1">
      <c r="A1" s="684" t="s">
        <v>30</v>
      </c>
      <c r="B1" s="684"/>
      <c r="C1" s="684"/>
      <c r="D1" s="684"/>
    </row>
    <row r="2" spans="1:4" ht="12.75" customHeight="1">
      <c r="A2" s="685" t="s">
        <v>959</v>
      </c>
      <c r="B2" s="685"/>
      <c r="C2" s="685"/>
      <c r="D2" s="685"/>
    </row>
    <row r="3" spans="1:4" ht="12.75" customHeight="1">
      <c r="A3" s="60"/>
      <c r="B3" s="60"/>
      <c r="C3" s="60"/>
      <c r="D3" s="60"/>
    </row>
    <row r="4" spans="1:4" ht="12.75" customHeight="1">
      <c r="A4" s="60"/>
      <c r="B4" s="60"/>
      <c r="C4" s="60"/>
      <c r="D4" s="60"/>
    </row>
    <row r="5" spans="1:256" ht="12.75" customHeight="1">
      <c r="A5"/>
      <c r="B5" s="695" t="s">
        <v>73</v>
      </c>
      <c r="C5" s="695"/>
      <c r="D5" s="695"/>
      <c r="E5" s="695"/>
      <c r="F5" s="218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 customHeight="1">
      <c r="A6"/>
      <c r="B6" s="695" t="s">
        <v>963</v>
      </c>
      <c r="C6" s="695"/>
      <c r="D6" s="695"/>
      <c r="E6" s="695"/>
      <c r="F6" s="218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>
      <c r="A7"/>
      <c r="B7"/>
      <c r="C7"/>
      <c r="D7" s="698"/>
      <c r="E7" s="698"/>
      <c r="F7" s="218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 customHeight="1">
      <c r="A8"/>
      <c r="B8"/>
      <c r="C8"/>
      <c r="D8" s="708" t="s">
        <v>5</v>
      </c>
      <c r="E8" s="708"/>
      <c r="F8" s="21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 customHeight="1">
      <c r="A9" s="714" t="s">
        <v>24</v>
      </c>
      <c r="B9" s="714"/>
      <c r="C9" s="346" t="s">
        <v>759</v>
      </c>
      <c r="D9" s="346" t="s">
        <v>760</v>
      </c>
      <c r="E9" s="346" t="s">
        <v>964</v>
      </c>
      <c r="F9" s="218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 customHeight="1">
      <c r="A10" s="458" t="s">
        <v>38</v>
      </c>
      <c r="B10" s="459" t="s">
        <v>78</v>
      </c>
      <c r="C10" s="460">
        <f>SUM(C11:C13)</f>
        <v>30630</v>
      </c>
      <c r="D10" s="460">
        <v>30743</v>
      </c>
      <c r="E10" s="460">
        <v>30743</v>
      </c>
      <c r="F10" s="218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 customHeight="1">
      <c r="A11" s="146" t="s">
        <v>40</v>
      </c>
      <c r="B11" s="352" t="s">
        <v>79</v>
      </c>
      <c r="C11" s="461">
        <v>23200</v>
      </c>
      <c r="D11" s="461">
        <v>23613</v>
      </c>
      <c r="E11" s="461">
        <v>23613</v>
      </c>
      <c r="F11" s="218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 customHeight="1">
      <c r="A12" s="458" t="s">
        <v>47</v>
      </c>
      <c r="B12" s="352" t="s">
        <v>82</v>
      </c>
      <c r="C12" s="461">
        <v>6130</v>
      </c>
      <c r="D12" s="461">
        <v>6330</v>
      </c>
      <c r="E12" s="461">
        <v>6330</v>
      </c>
      <c r="F12" s="218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 customHeight="1">
      <c r="A13" s="146" t="s">
        <v>49</v>
      </c>
      <c r="B13" s="352" t="s">
        <v>83</v>
      </c>
      <c r="C13" s="461">
        <v>1300</v>
      </c>
      <c r="D13" s="461">
        <v>800</v>
      </c>
      <c r="E13" s="461">
        <v>800</v>
      </c>
      <c r="F13" s="218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 customHeight="1">
      <c r="A14" s="458" t="s">
        <v>51</v>
      </c>
      <c r="B14" s="351" t="s">
        <v>84</v>
      </c>
      <c r="C14" s="460">
        <f>SUM(C15:C18)</f>
        <v>203762</v>
      </c>
      <c r="D14" s="460">
        <v>205911</v>
      </c>
      <c r="E14" s="460">
        <v>205911</v>
      </c>
      <c r="F14" s="218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 customHeight="1">
      <c r="A15" s="146" t="s">
        <v>53</v>
      </c>
      <c r="B15" s="352" t="s">
        <v>85</v>
      </c>
      <c r="C15" s="461">
        <v>37851</v>
      </c>
      <c r="D15" s="461">
        <v>40000</v>
      </c>
      <c r="E15" s="461">
        <v>40000</v>
      </c>
      <c r="F15" s="218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 customHeight="1">
      <c r="A16" s="458" t="s">
        <v>55</v>
      </c>
      <c r="B16" s="352" t="s">
        <v>87</v>
      </c>
      <c r="C16" s="461"/>
      <c r="D16" s="461"/>
      <c r="E16" s="461"/>
      <c r="F16" s="218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 s="146" t="s">
        <v>57</v>
      </c>
      <c r="B17" s="352" t="s">
        <v>88</v>
      </c>
      <c r="C17" s="461"/>
      <c r="D17" s="461"/>
      <c r="E17" s="461"/>
      <c r="F17" s="218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 s="458" t="s">
        <v>86</v>
      </c>
      <c r="B18" s="352" t="s">
        <v>89</v>
      </c>
      <c r="C18" s="461">
        <v>165911</v>
      </c>
      <c r="D18" s="461">
        <v>165911</v>
      </c>
      <c r="E18" s="461">
        <v>165911</v>
      </c>
      <c r="F18" s="2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 s="146" t="s">
        <v>59</v>
      </c>
      <c r="B19" s="351" t="s">
        <v>90</v>
      </c>
      <c r="C19" s="460">
        <f>SUM(C20:C25)</f>
        <v>142642</v>
      </c>
      <c r="D19" s="460">
        <v>145072</v>
      </c>
      <c r="E19" s="460">
        <v>145072</v>
      </c>
      <c r="F19" s="218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 s="458" t="s">
        <v>61</v>
      </c>
      <c r="B20" s="352" t="s">
        <v>91</v>
      </c>
      <c r="C20" s="461"/>
      <c r="D20" s="461"/>
      <c r="E20" s="461"/>
      <c r="F20" s="218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 s="146" t="s">
        <v>63</v>
      </c>
      <c r="B21" s="352" t="s">
        <v>39</v>
      </c>
      <c r="C21" s="461">
        <v>133570</v>
      </c>
      <c r="D21" s="461">
        <v>137000</v>
      </c>
      <c r="E21" s="461">
        <v>137000</v>
      </c>
      <c r="F21" s="218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 s="458" t="s">
        <v>65</v>
      </c>
      <c r="B22" s="352" t="s">
        <v>93</v>
      </c>
      <c r="C22" s="461"/>
      <c r="D22" s="461"/>
      <c r="E22" s="461"/>
      <c r="F22" s="218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 s="146" t="s">
        <v>92</v>
      </c>
      <c r="B23" s="352" t="s">
        <v>94</v>
      </c>
      <c r="C23" s="461">
        <v>8072</v>
      </c>
      <c r="D23" s="461">
        <v>8072</v>
      </c>
      <c r="E23" s="461">
        <v>8072</v>
      </c>
      <c r="F23" s="218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 s="458" t="s">
        <v>66</v>
      </c>
      <c r="B24" s="352" t="s">
        <v>95</v>
      </c>
      <c r="C24" s="461">
        <v>1000</v>
      </c>
      <c r="D24" s="461"/>
      <c r="E24" s="461"/>
      <c r="F24" s="218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customHeight="1">
      <c r="A25" s="146" t="s">
        <v>67</v>
      </c>
      <c r="B25" s="352" t="s">
        <v>96</v>
      </c>
      <c r="C25" s="461"/>
      <c r="D25" s="461"/>
      <c r="E25" s="461"/>
      <c r="F25" s="218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customHeight="1">
      <c r="A26" s="458" t="s">
        <v>68</v>
      </c>
      <c r="B26" s="351" t="s">
        <v>98</v>
      </c>
      <c r="C26" s="460"/>
      <c r="D26" s="460"/>
      <c r="E26" s="460"/>
      <c r="F26" s="218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customHeight="1">
      <c r="A27" s="146" t="s">
        <v>70</v>
      </c>
      <c r="B27" s="352" t="s">
        <v>100</v>
      </c>
      <c r="C27" s="461"/>
      <c r="D27" s="461"/>
      <c r="E27" s="461"/>
      <c r="F27" s="218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 customHeight="1">
      <c r="A28" s="458" t="s">
        <v>97</v>
      </c>
      <c r="B28" s="352" t="s">
        <v>102</v>
      </c>
      <c r="C28" s="461"/>
      <c r="D28" s="461"/>
      <c r="E28" s="461"/>
      <c r="F28" s="21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 customHeight="1">
      <c r="A29" s="146" t="s">
        <v>99</v>
      </c>
      <c r="B29" s="352" t="s">
        <v>104</v>
      </c>
      <c r="C29" s="461"/>
      <c r="D29" s="461"/>
      <c r="E29" s="461"/>
      <c r="F29" s="218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 customHeight="1">
      <c r="A30" s="458" t="s">
        <v>101</v>
      </c>
      <c r="B30" s="351" t="s">
        <v>106</v>
      </c>
      <c r="C30" s="460">
        <f>SUM(C31:C33)</f>
        <v>59837</v>
      </c>
      <c r="D30" s="460"/>
      <c r="E30" s="460"/>
      <c r="F30" s="218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 customHeight="1">
      <c r="A31" s="146" t="s">
        <v>103</v>
      </c>
      <c r="B31" s="352" t="s">
        <v>108</v>
      </c>
      <c r="C31" s="461">
        <v>12646</v>
      </c>
      <c r="D31" s="461"/>
      <c r="E31" s="461"/>
      <c r="F31" s="218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 customHeight="1">
      <c r="A32" s="458" t="s">
        <v>105</v>
      </c>
      <c r="B32" s="352" t="s">
        <v>110</v>
      </c>
      <c r="C32" s="461">
        <v>39094</v>
      </c>
      <c r="D32" s="461"/>
      <c r="E32" s="461"/>
      <c r="F32" s="218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 customHeight="1">
      <c r="A33" s="146" t="s">
        <v>107</v>
      </c>
      <c r="B33" s="352" t="s">
        <v>112</v>
      </c>
      <c r="C33" s="461">
        <v>8097</v>
      </c>
      <c r="D33" s="461">
        <v>35854</v>
      </c>
      <c r="E33" s="461">
        <v>35854</v>
      </c>
      <c r="F33" s="218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 customHeight="1">
      <c r="A34" s="458" t="s">
        <v>109</v>
      </c>
      <c r="B34" s="351" t="s">
        <v>114</v>
      </c>
      <c r="C34" s="460">
        <v>122000</v>
      </c>
      <c r="D34" s="461"/>
      <c r="E34" s="461"/>
      <c r="F34" s="218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 customHeight="1">
      <c r="A35" s="146" t="s">
        <v>111</v>
      </c>
      <c r="B35" s="462" t="s">
        <v>116</v>
      </c>
      <c r="C35" s="463">
        <f>C34+C30+C19+C14+C10</f>
        <v>558871</v>
      </c>
      <c r="D35" s="463">
        <v>417580</v>
      </c>
      <c r="E35" s="463">
        <f>SUM(E10,E14,E19,E33,)</f>
        <v>417580</v>
      </c>
      <c r="F35" s="218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 customHeight="1">
      <c r="A36" s="458" t="s">
        <v>113</v>
      </c>
      <c r="B36" s="352"/>
      <c r="C36" s="461"/>
      <c r="D36" s="461"/>
      <c r="E36" s="461"/>
      <c r="F36" s="218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2.75" customHeight="1">
      <c r="A37" s="146" t="s">
        <v>115</v>
      </c>
      <c r="B37" s="351" t="s">
        <v>119</v>
      </c>
      <c r="C37" s="460">
        <f>SUM(C38:C42)</f>
        <v>419280</v>
      </c>
      <c r="D37" s="460">
        <f>SUM(D38,D39,D40,D41,D42,)</f>
        <v>417580</v>
      </c>
      <c r="E37" s="460">
        <f>SUM(E38,E39,E40,E41,E42,)</f>
        <v>417580</v>
      </c>
      <c r="F37" s="218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2.75" customHeight="1">
      <c r="A38" s="458" t="s">
        <v>117</v>
      </c>
      <c r="B38" s="352" t="s">
        <v>121</v>
      </c>
      <c r="C38" s="461">
        <v>194381</v>
      </c>
      <c r="D38" s="461">
        <v>194381</v>
      </c>
      <c r="E38" s="461">
        <v>194381</v>
      </c>
      <c r="F38" s="21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2.75" customHeight="1">
      <c r="A39" s="146" t="s">
        <v>118</v>
      </c>
      <c r="B39" s="352" t="s">
        <v>123</v>
      </c>
      <c r="C39" s="461">
        <v>51273</v>
      </c>
      <c r="D39" s="461">
        <v>51273</v>
      </c>
      <c r="E39" s="461">
        <v>51273</v>
      </c>
      <c r="F39" s="218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2.75" customHeight="1">
      <c r="A40" s="458" t="s">
        <v>120</v>
      </c>
      <c r="B40" s="352" t="s">
        <v>125</v>
      </c>
      <c r="C40" s="461">
        <v>134290</v>
      </c>
      <c r="D40" s="461">
        <v>134290</v>
      </c>
      <c r="E40" s="461">
        <v>134290</v>
      </c>
      <c r="F40" s="218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.75" customHeight="1">
      <c r="A41" s="146" t="s">
        <v>122</v>
      </c>
      <c r="B41" s="352" t="s">
        <v>127</v>
      </c>
      <c r="C41" s="461">
        <v>32780</v>
      </c>
      <c r="D41" s="461">
        <v>31080</v>
      </c>
      <c r="E41" s="461">
        <v>31080</v>
      </c>
      <c r="F41" s="218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2.75" customHeight="1">
      <c r="A42" s="458" t="s">
        <v>124</v>
      </c>
      <c r="B42" s="352" t="s">
        <v>129</v>
      </c>
      <c r="C42" s="461">
        <v>6556</v>
      </c>
      <c r="D42" s="461">
        <v>6556</v>
      </c>
      <c r="E42" s="461">
        <v>6556</v>
      </c>
      <c r="F42" s="218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2.75" customHeight="1">
      <c r="A43" s="146" t="s">
        <v>126</v>
      </c>
      <c r="B43" s="351" t="s">
        <v>15</v>
      </c>
      <c r="C43" s="460">
        <v>70131</v>
      </c>
      <c r="D43" s="460"/>
      <c r="E43" s="460"/>
      <c r="F43" s="218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2.75" customHeight="1">
      <c r="A44" s="458" t="s">
        <v>128</v>
      </c>
      <c r="B44" s="352" t="s">
        <v>132</v>
      </c>
      <c r="C44" s="461">
        <v>70131</v>
      </c>
      <c r="D44" s="461"/>
      <c r="E44" s="461"/>
      <c r="F44" s="218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2.75" customHeight="1">
      <c r="A45" s="146" t="s">
        <v>145</v>
      </c>
      <c r="B45" s="351" t="s">
        <v>150</v>
      </c>
      <c r="C45" s="460">
        <v>69460</v>
      </c>
      <c r="D45" s="460"/>
      <c r="E45" s="460"/>
      <c r="F45" s="218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2.75" customHeight="1">
      <c r="A46" s="458" t="s">
        <v>147</v>
      </c>
      <c r="B46" s="462" t="s">
        <v>152</v>
      </c>
      <c r="C46" s="463">
        <f>C45+C43+C37</f>
        <v>558871</v>
      </c>
      <c r="D46" s="463">
        <v>417580</v>
      </c>
      <c r="E46" s="463">
        <v>417580</v>
      </c>
      <c r="F46" s="218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2.75" customHeight="1">
      <c r="A47"/>
      <c r="B47"/>
      <c r="C47"/>
      <c r="D47"/>
      <c r="E47"/>
      <c r="F47" s="218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2.75" customHeight="1">
      <c r="A48"/>
      <c r="B48"/>
      <c r="C48"/>
      <c r="D48" s="161"/>
      <c r="E48" s="161"/>
      <c r="F48" s="21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</sheetData>
  <sheetProtection selectLockedCells="1" selectUnlockedCells="1"/>
  <mergeCells count="7">
    <mergeCell ref="A9:B9"/>
    <mergeCell ref="A1:D1"/>
    <mergeCell ref="A2:D2"/>
    <mergeCell ref="B5:E5"/>
    <mergeCell ref="B6:E6"/>
    <mergeCell ref="D7:E7"/>
    <mergeCell ref="D8:E8"/>
  </mergeCells>
  <printOptions gridLines="1"/>
  <pageMargins left="1.65" right="0.2298611111111111" top="0.7701388888888889" bottom="0.15" header="0.5118055555555555" footer="0.5118055555555555"/>
  <pageSetup firstPageNumber="1" useFirstPageNumber="1" horizontalDpi="300" verticalDpi="300" orientation="portrait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34">
      <selection activeCell="A23" sqref="A23"/>
    </sheetView>
  </sheetViews>
  <sheetFormatPr defaultColWidth="11.57421875" defaultRowHeight="12.75" customHeight="1"/>
  <cols>
    <col min="1" max="1" width="3.7109375" style="139" customWidth="1"/>
    <col min="2" max="2" width="3.140625" style="139" customWidth="1"/>
    <col min="3" max="3" width="35.00390625" style="139" customWidth="1"/>
    <col min="4" max="4" width="5.7109375" style="139" customWidth="1"/>
    <col min="5" max="6" width="10.7109375" style="139" customWidth="1"/>
    <col min="7" max="7" width="6.8515625" style="139" customWidth="1"/>
    <col min="8" max="13" width="7.7109375" style="139" customWidth="1"/>
    <col min="14" max="14" width="9.8515625" style="139" customWidth="1"/>
    <col min="15" max="16384" width="11.57421875" style="139" customWidth="1"/>
  </cols>
  <sheetData>
    <row r="1" spans="2:7" s="464" customFormat="1" ht="18" customHeight="1">
      <c r="B1" s="464" t="s">
        <v>761</v>
      </c>
      <c r="E1" s="715" t="s">
        <v>762</v>
      </c>
      <c r="F1" s="715"/>
      <c r="G1" s="715"/>
    </row>
    <row r="2" spans="3:6" ht="12.75" customHeight="1">
      <c r="C2" s="685" t="s">
        <v>959</v>
      </c>
      <c r="D2" s="685"/>
      <c r="E2" s="685"/>
      <c r="F2" s="685"/>
    </row>
    <row r="3" spans="3:6" ht="12.75" customHeight="1">
      <c r="C3" s="466"/>
      <c r="D3" s="466"/>
      <c r="E3" s="466"/>
      <c r="F3" s="466"/>
    </row>
    <row r="4" spans="3:5" ht="41.25" customHeight="1">
      <c r="C4" s="717" t="s">
        <v>763</v>
      </c>
      <c r="D4" s="717"/>
      <c r="E4" s="717"/>
    </row>
    <row r="5" spans="5:7" ht="12.75" customHeight="1">
      <c r="E5" s="7" t="s">
        <v>4</v>
      </c>
      <c r="F5" s="7" t="s">
        <v>4</v>
      </c>
      <c r="G5" s="467"/>
    </row>
    <row r="6" spans="1:7" ht="44.25" customHeight="1">
      <c r="A6" s="718" t="s">
        <v>156</v>
      </c>
      <c r="B6" s="718"/>
      <c r="C6" s="468" t="s">
        <v>157</v>
      </c>
      <c r="D6" s="469"/>
      <c r="E6" s="470" t="s">
        <v>158</v>
      </c>
      <c r="F6" s="65" t="s">
        <v>159</v>
      </c>
      <c r="G6" s="66" t="s">
        <v>160</v>
      </c>
    </row>
    <row r="7" spans="1:7" ht="12.75" customHeight="1">
      <c r="A7" s="718"/>
      <c r="B7" s="718"/>
      <c r="C7" s="471" t="s">
        <v>161</v>
      </c>
      <c r="D7" s="472"/>
      <c r="E7" s="127" t="s">
        <v>162</v>
      </c>
      <c r="F7" s="68" t="s">
        <v>163</v>
      </c>
      <c r="G7" s="69" t="s">
        <v>164</v>
      </c>
    </row>
    <row r="8" spans="1:7" ht="12.75" customHeight="1">
      <c r="A8" s="473" t="s">
        <v>38</v>
      </c>
      <c r="B8" s="474"/>
      <c r="C8" s="475" t="s">
        <v>296</v>
      </c>
      <c r="D8" s="75"/>
      <c r="E8" s="476">
        <v>4680</v>
      </c>
      <c r="F8" s="476">
        <v>4743</v>
      </c>
      <c r="G8" s="77">
        <f>F8/E8</f>
        <v>1.0134615384615384</v>
      </c>
    </row>
    <row r="9" spans="1:7" ht="12.75" customHeight="1">
      <c r="A9" s="473" t="s">
        <v>40</v>
      </c>
      <c r="B9" s="477"/>
      <c r="C9" s="475" t="s">
        <v>297</v>
      </c>
      <c r="D9" s="476"/>
      <c r="E9" s="476">
        <v>730</v>
      </c>
      <c r="F9" s="476">
        <v>527</v>
      </c>
      <c r="G9" s="77">
        <f>F9/E9</f>
        <v>0.7219178082191781</v>
      </c>
    </row>
    <row r="10" spans="1:7" ht="12.75" customHeight="1">
      <c r="A10" s="473" t="s">
        <v>47</v>
      </c>
      <c r="B10" s="477"/>
      <c r="C10" s="478" t="s">
        <v>298</v>
      </c>
      <c r="D10" s="479"/>
      <c r="E10" s="476">
        <v>200</v>
      </c>
      <c r="F10" s="476">
        <v>0</v>
      </c>
      <c r="G10" s="77">
        <f>F10/E10</f>
        <v>0</v>
      </c>
    </row>
    <row r="11" spans="1:7" ht="12.75" customHeight="1">
      <c r="A11" s="473" t="s">
        <v>49</v>
      </c>
      <c r="B11" s="477"/>
      <c r="C11" s="478" t="s">
        <v>764</v>
      </c>
      <c r="D11" s="479"/>
      <c r="E11" s="476"/>
      <c r="F11" s="476">
        <v>0</v>
      </c>
      <c r="G11" s="77"/>
    </row>
    <row r="12" spans="1:7" ht="12.75" customHeight="1">
      <c r="A12" s="473" t="s">
        <v>51</v>
      </c>
      <c r="B12" s="477"/>
      <c r="C12" s="478" t="s">
        <v>299</v>
      </c>
      <c r="D12" s="479"/>
      <c r="E12" s="476">
        <v>1520</v>
      </c>
      <c r="F12" s="476">
        <v>1423</v>
      </c>
      <c r="G12" s="77">
        <f>F12/E12</f>
        <v>0.9361842105263158</v>
      </c>
    </row>
    <row r="13" spans="1:7" ht="12.75" customHeight="1">
      <c r="A13" s="473" t="s">
        <v>53</v>
      </c>
      <c r="B13" s="477"/>
      <c r="C13" s="147" t="s">
        <v>300</v>
      </c>
      <c r="D13" s="78"/>
      <c r="E13" s="78">
        <f>SUM(E7:E12)</f>
        <v>7130</v>
      </c>
      <c r="F13" s="78">
        <f>SUM(F8:F12)</f>
        <v>6693</v>
      </c>
      <c r="G13" s="77">
        <f>F13/E13</f>
        <v>0.9387096774193548</v>
      </c>
    </row>
    <row r="14" spans="1:7" ht="12.75" customHeight="1">
      <c r="A14" s="473" t="s">
        <v>55</v>
      </c>
      <c r="B14" s="477"/>
      <c r="C14" s="478" t="s">
        <v>208</v>
      </c>
      <c r="D14" s="480"/>
      <c r="E14" s="75">
        <v>91320</v>
      </c>
      <c r="F14" s="75">
        <v>92314</v>
      </c>
      <c r="G14" s="77">
        <f>F14/E14</f>
        <v>1.0108848007008322</v>
      </c>
    </row>
    <row r="15" spans="1:9" s="487" customFormat="1" ht="12.75" customHeight="1">
      <c r="A15" s="481" t="s">
        <v>57</v>
      </c>
      <c r="B15" s="482"/>
      <c r="C15" s="483" t="s">
        <v>765</v>
      </c>
      <c r="D15" s="484"/>
      <c r="E15" s="485">
        <v>67049</v>
      </c>
      <c r="F15" s="485">
        <v>66910</v>
      </c>
      <c r="G15" s="486"/>
      <c r="H15" s="487">
        <v>3497</v>
      </c>
      <c r="I15" s="487" t="s">
        <v>766</v>
      </c>
    </row>
    <row r="16" spans="1:7" ht="12.75" customHeight="1">
      <c r="A16" s="473" t="s">
        <v>86</v>
      </c>
      <c r="B16" s="488"/>
      <c r="C16" s="483" t="s">
        <v>767</v>
      </c>
      <c r="D16" s="479"/>
      <c r="E16" s="485">
        <f>E14-E15</f>
        <v>24271</v>
      </c>
      <c r="F16" s="485">
        <v>25404</v>
      </c>
      <c r="G16" s="77"/>
    </row>
    <row r="17" spans="1:7" s="223" customFormat="1" ht="12.75" customHeight="1">
      <c r="A17" s="473" t="s">
        <v>59</v>
      </c>
      <c r="B17" s="489"/>
      <c r="C17" s="490" t="s">
        <v>768</v>
      </c>
      <c r="D17" s="491"/>
      <c r="E17" s="492"/>
      <c r="F17" s="492"/>
      <c r="G17" s="493"/>
    </row>
    <row r="18" spans="1:7" ht="12.75" customHeight="1">
      <c r="A18" s="494" t="s">
        <v>61</v>
      </c>
      <c r="B18" s="494"/>
      <c r="C18" s="206" t="s">
        <v>302</v>
      </c>
      <c r="D18" s="206"/>
      <c r="E18" s="16">
        <f>SUM(E14:E17)-E15-E16</f>
        <v>91320</v>
      </c>
      <c r="F18" s="16">
        <v>92314</v>
      </c>
      <c r="G18" s="77">
        <f>F18/E18</f>
        <v>1.0108848007008322</v>
      </c>
    </row>
    <row r="19" spans="1:7" ht="12.75" customHeight="1">
      <c r="A19" s="494" t="s">
        <v>63</v>
      </c>
      <c r="B19" s="494"/>
      <c r="C19" s="206" t="s">
        <v>303</v>
      </c>
      <c r="D19" s="206"/>
      <c r="E19" s="16">
        <f>E13+E18</f>
        <v>98450</v>
      </c>
      <c r="F19" s="16">
        <v>99007</v>
      </c>
      <c r="G19" s="77">
        <f>F19/E19</f>
        <v>1.0056576942610462</v>
      </c>
    </row>
    <row r="20" spans="1:4" ht="12.75" customHeight="1">
      <c r="A20" s="216"/>
      <c r="B20" s="216"/>
      <c r="C20" s="217"/>
      <c r="D20" s="217"/>
    </row>
    <row r="21" spans="1:7" ht="38.25" customHeight="1">
      <c r="A21" s="718" t="s">
        <v>156</v>
      </c>
      <c r="B21" s="718"/>
      <c r="C21" s="495" t="s">
        <v>119</v>
      </c>
      <c r="D21" s="496" t="s">
        <v>769</v>
      </c>
      <c r="E21" s="470" t="s">
        <v>158</v>
      </c>
      <c r="F21" s="65" t="s">
        <v>159</v>
      </c>
      <c r="G21" s="66" t="s">
        <v>160</v>
      </c>
    </row>
    <row r="22" spans="1:7" ht="12.75" customHeight="1">
      <c r="A22" s="718"/>
      <c r="B22" s="718"/>
      <c r="C22" s="497" t="s">
        <v>161</v>
      </c>
      <c r="D22" s="127" t="s">
        <v>162</v>
      </c>
      <c r="E22" s="127" t="s">
        <v>213</v>
      </c>
      <c r="F22" s="69" t="s">
        <v>164</v>
      </c>
      <c r="G22" s="69" t="s">
        <v>770</v>
      </c>
    </row>
    <row r="23" spans="1:9" ht="12.75" customHeight="1">
      <c r="A23" s="473" t="s">
        <v>65</v>
      </c>
      <c r="B23" s="498" t="s">
        <v>165</v>
      </c>
      <c r="C23" s="430" t="s">
        <v>403</v>
      </c>
      <c r="D23" s="499">
        <v>1</v>
      </c>
      <c r="E23" s="11">
        <f>SUM(E24:E26)</f>
        <v>15260</v>
      </c>
      <c r="F23" s="11">
        <v>12417</v>
      </c>
      <c r="G23" s="77">
        <f>F23/E23</f>
        <v>0.8136959370904325</v>
      </c>
      <c r="I23" s="218" t="s">
        <v>771</v>
      </c>
    </row>
    <row r="24" spans="1:7" ht="12.75" customHeight="1">
      <c r="A24" s="473" t="s">
        <v>92</v>
      </c>
      <c r="B24" s="500"/>
      <c r="C24" s="210" t="s">
        <v>197</v>
      </c>
      <c r="D24" s="248"/>
      <c r="E24" s="76">
        <v>1512</v>
      </c>
      <c r="F24" s="76">
        <v>1716</v>
      </c>
      <c r="G24" s="77">
        <f>F24/E24</f>
        <v>1.1349206349206349</v>
      </c>
    </row>
    <row r="25" spans="1:7" ht="12.75" customHeight="1">
      <c r="A25" s="473" t="s">
        <v>66</v>
      </c>
      <c r="B25" s="500"/>
      <c r="C25" s="210" t="s">
        <v>198</v>
      </c>
      <c r="D25" s="248"/>
      <c r="E25" s="76">
        <v>382</v>
      </c>
      <c r="F25" s="76">
        <v>471</v>
      </c>
      <c r="G25" s="77">
        <f>F25/E25</f>
        <v>1.2329842931937174</v>
      </c>
    </row>
    <row r="26" spans="1:7" ht="12.75" customHeight="1">
      <c r="A26" s="473" t="s">
        <v>67</v>
      </c>
      <c r="B26" s="500"/>
      <c r="C26" s="210" t="s">
        <v>322</v>
      </c>
      <c r="D26" s="248"/>
      <c r="E26" s="76">
        <v>13366</v>
      </c>
      <c r="F26" s="76">
        <v>10230</v>
      </c>
      <c r="G26" s="77">
        <f>F26/E26</f>
        <v>0.765374831662427</v>
      </c>
    </row>
    <row r="27" spans="1:7" ht="12.75" customHeight="1">
      <c r="A27" s="473" t="s">
        <v>68</v>
      </c>
      <c r="B27" s="500" t="s">
        <v>169</v>
      </c>
      <c r="C27" s="11" t="s">
        <v>772</v>
      </c>
      <c r="D27" s="248"/>
      <c r="E27" s="11">
        <f>E30</f>
        <v>0</v>
      </c>
      <c r="F27" s="11">
        <v>1214</v>
      </c>
      <c r="G27" s="77"/>
    </row>
    <row r="28" spans="1:7" ht="12.75" customHeight="1">
      <c r="A28" s="473" t="s">
        <v>70</v>
      </c>
      <c r="B28" s="500"/>
      <c r="C28" s="210" t="s">
        <v>197</v>
      </c>
      <c r="D28" s="248"/>
      <c r="E28" s="11"/>
      <c r="F28" s="11"/>
      <c r="G28" s="77"/>
    </row>
    <row r="29" spans="1:7" ht="12.75" customHeight="1">
      <c r="A29" s="473" t="s">
        <v>97</v>
      </c>
      <c r="B29" s="500"/>
      <c r="C29" s="210" t="s">
        <v>198</v>
      </c>
      <c r="D29" s="306"/>
      <c r="E29" s="11"/>
      <c r="F29" s="11"/>
      <c r="G29" s="77"/>
    </row>
    <row r="30" spans="1:7" ht="12.75" customHeight="1">
      <c r="A30" s="473" t="s">
        <v>99</v>
      </c>
      <c r="B30" s="500"/>
      <c r="C30" s="210" t="s">
        <v>322</v>
      </c>
      <c r="D30" s="306"/>
      <c r="E30" s="76"/>
      <c r="F30" s="76">
        <v>1214</v>
      </c>
      <c r="G30" s="77"/>
    </row>
    <row r="31" spans="1:7" ht="12.75" customHeight="1">
      <c r="A31" s="473" t="s">
        <v>101</v>
      </c>
      <c r="B31" s="500" t="s">
        <v>171</v>
      </c>
      <c r="C31" s="11" t="s">
        <v>411</v>
      </c>
      <c r="D31" s="306">
        <v>15</v>
      </c>
      <c r="E31" s="11">
        <f>SUM(E32:E35)</f>
        <v>59546</v>
      </c>
      <c r="F31" s="11">
        <v>62686</v>
      </c>
      <c r="G31" s="77">
        <f>F31/E31</f>
        <v>1.0527323413831324</v>
      </c>
    </row>
    <row r="32" spans="1:7" ht="12.75" customHeight="1">
      <c r="A32" s="473" t="s">
        <v>103</v>
      </c>
      <c r="B32" s="500"/>
      <c r="C32" s="210" t="s">
        <v>197</v>
      </c>
      <c r="D32" s="306"/>
      <c r="E32" s="210">
        <v>42699</v>
      </c>
      <c r="F32" s="210">
        <v>47697</v>
      </c>
      <c r="G32" s="77">
        <f>F32/E32</f>
        <v>1.1170519215906696</v>
      </c>
    </row>
    <row r="33" spans="1:7" ht="12.75" customHeight="1">
      <c r="A33" s="473" t="s">
        <v>105</v>
      </c>
      <c r="B33" s="500"/>
      <c r="C33" s="210" t="s">
        <v>198</v>
      </c>
      <c r="D33" s="306"/>
      <c r="E33" s="210">
        <v>11000</v>
      </c>
      <c r="F33" s="210">
        <v>12902</v>
      </c>
      <c r="G33" s="77">
        <f>F33/E33</f>
        <v>1.172909090909091</v>
      </c>
    </row>
    <row r="34" spans="1:7" ht="12.75" customHeight="1">
      <c r="A34" s="473" t="s">
        <v>107</v>
      </c>
      <c r="B34" s="500"/>
      <c r="C34" s="210" t="s">
        <v>322</v>
      </c>
      <c r="D34" s="306"/>
      <c r="E34" s="76">
        <v>5847</v>
      </c>
      <c r="F34" s="76">
        <v>1967</v>
      </c>
      <c r="G34" s="77">
        <f>F34/E34</f>
        <v>0.33641183512912604</v>
      </c>
    </row>
    <row r="35" spans="1:7" ht="12.75" customHeight="1">
      <c r="A35" s="473" t="s">
        <v>109</v>
      </c>
      <c r="B35" s="500"/>
      <c r="C35" s="76" t="s">
        <v>349</v>
      </c>
      <c r="D35" s="306"/>
      <c r="E35" s="76"/>
      <c r="F35" s="76">
        <v>120</v>
      </c>
      <c r="G35" s="77"/>
    </row>
    <row r="36" spans="1:7" ht="12.75" customHeight="1">
      <c r="A36" s="473" t="s">
        <v>111</v>
      </c>
      <c r="B36" s="500" t="s">
        <v>175</v>
      </c>
      <c r="C36" s="11" t="s">
        <v>773</v>
      </c>
      <c r="D36" s="306"/>
      <c r="E36" s="11">
        <f>SUM(E37:E39)</f>
        <v>2715</v>
      </c>
      <c r="F36" s="11">
        <v>496</v>
      </c>
      <c r="G36" s="77">
        <f aca="true" t="shared" si="0" ref="G36:G43">F36/E36</f>
        <v>0.18268876611418047</v>
      </c>
    </row>
    <row r="37" spans="1:7" ht="12.75" customHeight="1">
      <c r="A37" s="473" t="s">
        <v>113</v>
      </c>
      <c r="B37" s="500"/>
      <c r="C37" s="210" t="s">
        <v>197</v>
      </c>
      <c r="D37" s="306"/>
      <c r="E37" s="210">
        <v>1894</v>
      </c>
      <c r="F37" s="210">
        <v>312</v>
      </c>
      <c r="G37" s="77">
        <f t="shared" si="0"/>
        <v>0.16473072861668428</v>
      </c>
    </row>
    <row r="38" spans="1:7" ht="12.75" customHeight="1">
      <c r="A38" s="473" t="s">
        <v>115</v>
      </c>
      <c r="B38" s="500"/>
      <c r="C38" s="210" t="s">
        <v>198</v>
      </c>
      <c r="D38" s="306"/>
      <c r="E38" s="210">
        <v>511</v>
      </c>
      <c r="F38" s="210">
        <v>84</v>
      </c>
      <c r="G38" s="77">
        <f t="shared" si="0"/>
        <v>0.1643835616438356</v>
      </c>
    </row>
    <row r="39" spans="1:7" ht="12.75" customHeight="1">
      <c r="A39" s="473" t="s">
        <v>117</v>
      </c>
      <c r="B39" s="500"/>
      <c r="C39" s="210" t="s">
        <v>322</v>
      </c>
      <c r="D39" s="306"/>
      <c r="E39" s="76">
        <v>310</v>
      </c>
      <c r="F39" s="76">
        <v>100</v>
      </c>
      <c r="G39" s="77">
        <f t="shared" si="0"/>
        <v>0.3225806451612903</v>
      </c>
    </row>
    <row r="40" spans="1:7" ht="12.75" customHeight="1">
      <c r="A40" s="473" t="s">
        <v>118</v>
      </c>
      <c r="B40" s="500" t="s">
        <v>177</v>
      </c>
      <c r="C40" s="11" t="s">
        <v>422</v>
      </c>
      <c r="D40" s="306"/>
      <c r="E40" s="11">
        <f>SUM(E41:E44)</f>
        <v>10413</v>
      </c>
      <c r="F40" s="11">
        <v>11924</v>
      </c>
      <c r="G40" s="77">
        <f t="shared" si="0"/>
        <v>1.1451070776913475</v>
      </c>
    </row>
    <row r="41" spans="1:7" ht="12.75" customHeight="1">
      <c r="A41" s="473" t="s">
        <v>120</v>
      </c>
      <c r="B41" s="500"/>
      <c r="C41" s="210" t="s">
        <v>197</v>
      </c>
      <c r="D41" s="306">
        <v>3</v>
      </c>
      <c r="E41" s="210">
        <v>8168</v>
      </c>
      <c r="F41" s="210">
        <v>9338</v>
      </c>
      <c r="G41" s="77">
        <f t="shared" si="0"/>
        <v>1.1432419196865817</v>
      </c>
    </row>
    <row r="42" spans="1:7" ht="12.75" customHeight="1">
      <c r="A42" s="473" t="s">
        <v>122</v>
      </c>
      <c r="B42" s="500"/>
      <c r="C42" s="210" t="s">
        <v>198</v>
      </c>
      <c r="D42" s="306"/>
      <c r="E42" s="210">
        <v>2205</v>
      </c>
      <c r="F42" s="210">
        <v>2546</v>
      </c>
      <c r="G42" s="77">
        <f t="shared" si="0"/>
        <v>1.1546485260770976</v>
      </c>
    </row>
    <row r="43" spans="1:7" ht="12.75" customHeight="1">
      <c r="A43" s="473" t="s">
        <v>124</v>
      </c>
      <c r="B43" s="500"/>
      <c r="C43" s="210" t="s">
        <v>322</v>
      </c>
      <c r="D43" s="306"/>
      <c r="E43" s="76">
        <v>40</v>
      </c>
      <c r="F43" s="76">
        <v>40</v>
      </c>
      <c r="G43" s="77">
        <f t="shared" si="0"/>
        <v>1</v>
      </c>
    </row>
    <row r="44" spans="1:7" ht="12.75" customHeight="1">
      <c r="A44" s="473" t="s">
        <v>126</v>
      </c>
      <c r="B44" s="500"/>
      <c r="C44" s="76"/>
      <c r="D44" s="306"/>
      <c r="E44" s="76"/>
      <c r="F44" s="76"/>
      <c r="G44" s="77"/>
    </row>
    <row r="45" spans="1:7" ht="12.75" customHeight="1">
      <c r="A45" s="473" t="s">
        <v>128</v>
      </c>
      <c r="B45" s="500" t="s">
        <v>178</v>
      </c>
      <c r="C45" s="11" t="s">
        <v>427</v>
      </c>
      <c r="D45" s="306">
        <v>2</v>
      </c>
      <c r="E45" s="11">
        <f>SUM(E46:E54)</f>
        <v>8545</v>
      </c>
      <c r="F45" s="11">
        <v>4590</v>
      </c>
      <c r="G45" s="77">
        <f>F45/E45</f>
        <v>0.5371562317144529</v>
      </c>
    </row>
    <row r="46" spans="1:7" ht="12.75" customHeight="1">
      <c r="A46" s="473" t="s">
        <v>130</v>
      </c>
      <c r="B46" s="500"/>
      <c r="C46" s="210" t="s">
        <v>197</v>
      </c>
      <c r="D46" s="306"/>
      <c r="E46" s="76">
        <v>4550</v>
      </c>
      <c r="F46" s="76">
        <v>3231</v>
      </c>
      <c r="G46" s="77">
        <f>F46/E46</f>
        <v>0.7101098901098901</v>
      </c>
    </row>
    <row r="47" spans="1:7" ht="12.75" customHeight="1">
      <c r="A47" s="473" t="s">
        <v>131</v>
      </c>
      <c r="B47" s="500"/>
      <c r="C47" s="210" t="s">
        <v>198</v>
      </c>
      <c r="D47" s="248"/>
      <c r="E47" s="76">
        <v>1150</v>
      </c>
      <c r="F47" s="76">
        <v>859</v>
      </c>
      <c r="G47" s="77">
        <f>F47/E47</f>
        <v>0.7469565217391304</v>
      </c>
    </row>
    <row r="48" spans="1:7" ht="12.75" customHeight="1">
      <c r="A48" s="473" t="s">
        <v>133</v>
      </c>
      <c r="B48" s="500"/>
      <c r="C48" s="210" t="s">
        <v>125</v>
      </c>
      <c r="D48" s="248"/>
      <c r="E48" s="76"/>
      <c r="F48" s="76">
        <v>300</v>
      </c>
      <c r="G48" s="77"/>
    </row>
    <row r="49" spans="1:7" ht="12.75" customHeight="1">
      <c r="A49" s="473" t="s">
        <v>135</v>
      </c>
      <c r="B49" s="500"/>
      <c r="C49" s="210" t="s">
        <v>349</v>
      </c>
      <c r="D49" s="248"/>
      <c r="E49" s="76">
        <v>2845</v>
      </c>
      <c r="F49" s="76">
        <v>200</v>
      </c>
      <c r="G49" s="77"/>
    </row>
    <row r="50" spans="1:7" ht="12.75" customHeight="1">
      <c r="A50" s="473" t="s">
        <v>137</v>
      </c>
      <c r="B50" s="500" t="s">
        <v>180</v>
      </c>
      <c r="C50" s="11" t="s">
        <v>433</v>
      </c>
      <c r="D50" s="248">
        <v>3</v>
      </c>
      <c r="E50" s="76">
        <v>0</v>
      </c>
      <c r="F50" s="11">
        <v>4980</v>
      </c>
      <c r="G50" s="77"/>
    </row>
    <row r="51" spans="1:7" ht="12.75" customHeight="1">
      <c r="A51" s="473" t="s">
        <v>139</v>
      </c>
      <c r="B51" s="500"/>
      <c r="C51" s="210" t="s">
        <v>774</v>
      </c>
      <c r="D51" s="248"/>
      <c r="E51" s="76">
        <v>0</v>
      </c>
      <c r="F51" s="76">
        <v>0</v>
      </c>
      <c r="G51" s="77"/>
    </row>
    <row r="52" spans="1:7" ht="12.75" customHeight="1">
      <c r="A52" s="473" t="s">
        <v>141</v>
      </c>
      <c r="B52" s="500"/>
      <c r="C52" s="210" t="s">
        <v>775</v>
      </c>
      <c r="D52" s="248"/>
      <c r="E52" s="76">
        <v>0</v>
      </c>
      <c r="F52" s="76">
        <v>0</v>
      </c>
      <c r="G52" s="77"/>
    </row>
    <row r="53" spans="1:7" ht="12.75" customHeight="1">
      <c r="A53" s="473" t="s">
        <v>143</v>
      </c>
      <c r="B53" s="500"/>
      <c r="C53" s="210" t="s">
        <v>564</v>
      </c>
      <c r="D53" s="248"/>
      <c r="E53" s="76">
        <v>0</v>
      </c>
      <c r="F53" s="76">
        <v>4220</v>
      </c>
      <c r="G53" s="77"/>
    </row>
    <row r="54" spans="1:7" ht="12.75" customHeight="1">
      <c r="A54" s="473" t="s">
        <v>145</v>
      </c>
      <c r="B54" s="500"/>
      <c r="C54" s="210" t="s">
        <v>349</v>
      </c>
      <c r="D54" s="248"/>
      <c r="E54" s="76"/>
      <c r="F54" s="76">
        <v>760</v>
      </c>
      <c r="G54" s="77"/>
    </row>
    <row r="55" spans="1:7" s="8" customFormat="1" ht="12.75" customHeight="1">
      <c r="A55" s="473" t="s">
        <v>147</v>
      </c>
      <c r="B55" s="205" t="s">
        <v>180</v>
      </c>
      <c r="C55" s="16" t="s">
        <v>441</v>
      </c>
      <c r="D55" s="309">
        <v>23</v>
      </c>
      <c r="E55" s="16">
        <f>SUM(E56:E59)</f>
        <v>93634</v>
      </c>
      <c r="F55" s="16">
        <f>SUM(F56:F59)</f>
        <v>98307</v>
      </c>
      <c r="G55" s="501">
        <f>F55/E55</f>
        <v>1.0499070850332144</v>
      </c>
    </row>
    <row r="56" spans="1:8" s="8" customFormat="1" ht="12.75" customHeight="1">
      <c r="A56" s="473" t="s">
        <v>149</v>
      </c>
      <c r="B56" s="205"/>
      <c r="C56" s="267" t="s">
        <v>197</v>
      </c>
      <c r="D56" s="272">
        <f>D55</f>
        <v>23</v>
      </c>
      <c r="E56" s="267">
        <f>E24+E28+E32+E46+E37+E41</f>
        <v>58823</v>
      </c>
      <c r="F56" s="267">
        <v>62294</v>
      </c>
      <c r="G56" s="501">
        <f>F56/E56</f>
        <v>1.0590075310677796</v>
      </c>
      <c r="H56" s="8">
        <v>61114</v>
      </c>
    </row>
    <row r="57" spans="1:8" s="8" customFormat="1" ht="12.75" customHeight="1">
      <c r="A57" s="473" t="s">
        <v>151</v>
      </c>
      <c r="B57" s="205"/>
      <c r="C57" s="267" t="s">
        <v>198</v>
      </c>
      <c r="D57" s="272"/>
      <c r="E57" s="267">
        <f>E25+E29+E33+E47+E38+E42</f>
        <v>15248</v>
      </c>
      <c r="F57" s="267">
        <f>F25+F33+F38+F42+F47</f>
        <v>16862</v>
      </c>
      <c r="G57" s="501">
        <f>F57/E57</f>
        <v>1.1058499475341028</v>
      </c>
      <c r="H57" s="8">
        <v>16442</v>
      </c>
    </row>
    <row r="58" spans="1:8" s="8" customFormat="1" ht="12.75" customHeight="1">
      <c r="A58" s="473" t="s">
        <v>345</v>
      </c>
      <c r="B58" s="205"/>
      <c r="C58" s="267" t="s">
        <v>322</v>
      </c>
      <c r="D58" s="272"/>
      <c r="E58" s="267">
        <f>E26+E30+E34+E54+E39+E43</f>
        <v>19563</v>
      </c>
      <c r="F58" s="267">
        <f>F26+F34+F30+F39+F43+F48+F53</f>
        <v>18071</v>
      </c>
      <c r="G58" s="501">
        <f>F58/E58</f>
        <v>0.9237335786944743</v>
      </c>
      <c r="H58" s="8">
        <v>18209</v>
      </c>
    </row>
    <row r="59" spans="1:8" s="8" customFormat="1" ht="12.75" customHeight="1">
      <c r="A59" s="473" t="s">
        <v>346</v>
      </c>
      <c r="B59" s="205"/>
      <c r="C59" s="267" t="s">
        <v>349</v>
      </c>
      <c r="D59" s="272"/>
      <c r="E59" s="267"/>
      <c r="F59" s="267">
        <f>F49+F54+F35</f>
        <v>1080</v>
      </c>
      <c r="G59" s="501"/>
      <c r="H59" s="8">
        <v>1780</v>
      </c>
    </row>
    <row r="60" spans="1:7" s="503" customFormat="1" ht="12.75" customHeight="1">
      <c r="A60" s="502"/>
      <c r="B60" s="502"/>
      <c r="C60" s="503" t="s">
        <v>776</v>
      </c>
      <c r="D60" s="504"/>
      <c r="E60" s="505"/>
      <c r="F60" s="505"/>
      <c r="G60" s="505">
        <f>G19-G55</f>
        <v>-0.04424939077216816</v>
      </c>
    </row>
  </sheetData>
  <sheetProtection selectLockedCells="1" selectUnlockedCells="1"/>
  <mergeCells count="5">
    <mergeCell ref="E1:G1"/>
    <mergeCell ref="C4:E4"/>
    <mergeCell ref="A6:B7"/>
    <mergeCell ref="A21:B22"/>
    <mergeCell ref="C2:F2"/>
  </mergeCells>
  <printOptions/>
  <pageMargins left="1.4" right="0.12013888888888889" top="0.9840277777777777" bottom="0.9840277777777777" header="0.5118055555555555" footer="0.5118055555555555"/>
  <pageSetup horizontalDpi="300" verticalDpi="300" orientation="portrait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C2" sqref="C2:F2"/>
    </sheetView>
  </sheetViews>
  <sheetFormatPr defaultColWidth="11.57421875" defaultRowHeight="12.75" customHeight="1"/>
  <cols>
    <col min="1" max="1" width="4.140625" style="0" customWidth="1"/>
    <col min="2" max="2" width="3.8515625" style="0" customWidth="1"/>
    <col min="3" max="3" width="31.28125" style="0" customWidth="1"/>
    <col min="4" max="4" width="5.421875" style="0" customWidth="1"/>
    <col min="5" max="6" width="11.421875" style="0" customWidth="1"/>
    <col min="7" max="7" width="6.8515625" style="0" customWidth="1"/>
    <col min="8" max="13" width="7.7109375" style="0" customWidth="1"/>
    <col min="14" max="14" width="9.8515625" style="0" customWidth="1"/>
  </cols>
  <sheetData>
    <row r="1" spans="1:7" s="506" customFormat="1" ht="18" customHeight="1">
      <c r="A1" s="464"/>
      <c r="E1" s="715" t="s">
        <v>777</v>
      </c>
      <c r="F1" s="715"/>
      <c r="G1" s="715"/>
    </row>
    <row r="2" spans="2:6" ht="12.75" customHeight="1">
      <c r="B2" t="s">
        <v>761</v>
      </c>
      <c r="C2" s="685" t="s">
        <v>959</v>
      </c>
      <c r="D2" s="685"/>
      <c r="E2" s="685"/>
      <c r="F2" s="685"/>
    </row>
    <row r="3" spans="3:7" ht="12.75" customHeight="1">
      <c r="C3" s="2"/>
      <c r="D3" s="2"/>
      <c r="E3" s="2"/>
      <c r="F3" s="2"/>
      <c r="G3" s="2"/>
    </row>
    <row r="4" spans="3:5" ht="21" customHeight="1">
      <c r="C4" s="507" t="s">
        <v>778</v>
      </c>
      <c r="D4" s="507"/>
      <c r="E4" s="507"/>
    </row>
    <row r="5" spans="5:7" ht="12.75" customHeight="1">
      <c r="E5" s="7"/>
      <c r="F5" s="7" t="s">
        <v>4</v>
      </c>
      <c r="G5" s="467"/>
    </row>
    <row r="6" spans="1:7" ht="38.25" customHeight="1">
      <c r="A6" s="719" t="s">
        <v>156</v>
      </c>
      <c r="B6" s="719"/>
      <c r="C6" s="508" t="s">
        <v>157</v>
      </c>
      <c r="D6" s="63"/>
      <c r="E6" s="470" t="s">
        <v>158</v>
      </c>
      <c r="F6" s="65" t="s">
        <v>159</v>
      </c>
      <c r="G6" s="66" t="s">
        <v>160</v>
      </c>
    </row>
    <row r="7" spans="1:7" ht="12.75" customHeight="1">
      <c r="A7" s="719"/>
      <c r="B7" s="719"/>
      <c r="C7" s="471" t="s">
        <v>161</v>
      </c>
      <c r="D7" s="472"/>
      <c r="E7" s="127" t="s">
        <v>162</v>
      </c>
      <c r="F7" s="68" t="s">
        <v>163</v>
      </c>
      <c r="G7" s="69" t="s">
        <v>164</v>
      </c>
    </row>
    <row r="8" spans="1:7" ht="12.75" customHeight="1">
      <c r="A8" s="146" t="s">
        <v>38</v>
      </c>
      <c r="B8" s="509"/>
      <c r="C8" s="192" t="s">
        <v>305</v>
      </c>
      <c r="D8" s="510"/>
      <c r="E8" s="511">
        <v>610</v>
      </c>
      <c r="F8" s="21">
        <v>500</v>
      </c>
      <c r="G8" s="77">
        <f>F8/E8</f>
        <v>0.819672131147541</v>
      </c>
    </row>
    <row r="9" spans="1:7" ht="12.75" customHeight="1">
      <c r="A9" s="146" t="s">
        <v>40</v>
      </c>
      <c r="B9" s="509"/>
      <c r="C9" s="512" t="s">
        <v>779</v>
      </c>
      <c r="D9" s="480"/>
      <c r="E9" s="511">
        <v>12570</v>
      </c>
      <c r="F9" s="21">
        <v>11728</v>
      </c>
      <c r="G9" s="77">
        <f>F9/E9</f>
        <v>0.9330151153540175</v>
      </c>
    </row>
    <row r="10" spans="1:7" ht="12.75" customHeight="1">
      <c r="A10" s="146"/>
      <c r="B10" s="509"/>
      <c r="C10" s="483" t="s">
        <v>765</v>
      </c>
      <c r="D10" s="480"/>
      <c r="E10" s="511">
        <v>4000</v>
      </c>
      <c r="F10" s="513">
        <v>4044</v>
      </c>
      <c r="G10" s="77"/>
    </row>
    <row r="11" spans="1:7" ht="12.75" customHeight="1">
      <c r="A11" s="146"/>
      <c r="B11" s="509"/>
      <c r="C11" s="483" t="s">
        <v>767</v>
      </c>
      <c r="D11" s="480"/>
      <c r="E11" s="511">
        <v>8570</v>
      </c>
      <c r="F11" s="513">
        <f>F9-F10</f>
        <v>7684</v>
      </c>
      <c r="G11" s="77"/>
    </row>
    <row r="12" spans="1:7" ht="12.75" customHeight="1">
      <c r="A12" s="146" t="s">
        <v>47</v>
      </c>
      <c r="B12" s="509"/>
      <c r="C12" s="512" t="s">
        <v>768</v>
      </c>
      <c r="D12" s="480"/>
      <c r="E12" s="511"/>
      <c r="F12" s="21"/>
      <c r="G12" s="77"/>
    </row>
    <row r="13" spans="1:7" ht="12.75" customHeight="1">
      <c r="A13" s="514" t="s">
        <v>49</v>
      </c>
      <c r="B13" s="515"/>
      <c r="C13" s="516" t="s">
        <v>116</v>
      </c>
      <c r="D13" s="517"/>
      <c r="E13" s="108">
        <v>13180</v>
      </c>
      <c r="F13" s="518">
        <f>SUM(F8:F9)+F12</f>
        <v>12228</v>
      </c>
      <c r="G13" s="77">
        <f>F13/E13</f>
        <v>0.9277693474962063</v>
      </c>
    </row>
    <row r="14" spans="1:7" s="139" customFormat="1" ht="12.75" customHeight="1">
      <c r="A14" s="216"/>
      <c r="B14" s="216"/>
      <c r="C14" s="217"/>
      <c r="D14" s="217"/>
      <c r="G14" s="91"/>
    </row>
    <row r="15" spans="1:7" ht="38.25" customHeight="1">
      <c r="A15" s="720" t="s">
        <v>156</v>
      </c>
      <c r="B15" s="720"/>
      <c r="C15" s="519" t="s">
        <v>119</v>
      </c>
      <c r="D15" s="496" t="s">
        <v>780</v>
      </c>
      <c r="E15" s="470" t="s">
        <v>158</v>
      </c>
      <c r="F15" s="65" t="s">
        <v>159</v>
      </c>
      <c r="G15" s="66" t="s">
        <v>160</v>
      </c>
    </row>
    <row r="16" spans="1:7" ht="12.75" customHeight="1">
      <c r="A16" s="720"/>
      <c r="B16" s="720"/>
      <c r="C16" s="187" t="s">
        <v>161</v>
      </c>
      <c r="D16" s="127" t="s">
        <v>162</v>
      </c>
      <c r="E16" s="127" t="s">
        <v>213</v>
      </c>
      <c r="F16" s="69" t="s">
        <v>164</v>
      </c>
      <c r="G16" s="69" t="s">
        <v>770</v>
      </c>
    </row>
    <row r="17" spans="1:7" ht="12.75" customHeight="1">
      <c r="A17" s="70" t="s">
        <v>51</v>
      </c>
      <c r="B17" s="188" t="s">
        <v>165</v>
      </c>
      <c r="C17" s="14" t="s">
        <v>450</v>
      </c>
      <c r="D17" s="249">
        <v>1.5</v>
      </c>
      <c r="E17" s="14">
        <f>SUM(E18:E21)</f>
        <v>10753</v>
      </c>
      <c r="F17" s="14">
        <f>SUM(F18:F20)</f>
        <v>9708</v>
      </c>
      <c r="G17" s="520">
        <f>F17/E17</f>
        <v>0.9028178182832698</v>
      </c>
    </row>
    <row r="18" spans="1:7" ht="12.75" customHeight="1">
      <c r="A18" s="70" t="s">
        <v>53</v>
      </c>
      <c r="B18" s="188"/>
      <c r="C18" s="174" t="s">
        <v>197</v>
      </c>
      <c r="D18" s="238"/>
      <c r="E18" s="21">
        <v>4460</v>
      </c>
      <c r="F18" s="21">
        <v>4365</v>
      </c>
      <c r="G18" s="77">
        <f>F18/E18</f>
        <v>0.9786995515695067</v>
      </c>
    </row>
    <row r="19" spans="1:7" ht="12.75" customHeight="1">
      <c r="A19" s="70" t="s">
        <v>55</v>
      </c>
      <c r="B19" s="188"/>
      <c r="C19" s="174" t="s">
        <v>198</v>
      </c>
      <c r="D19" s="238"/>
      <c r="E19" s="21">
        <v>1100</v>
      </c>
      <c r="F19" s="21">
        <v>1219</v>
      </c>
      <c r="G19" s="77">
        <f>F19/E19</f>
        <v>1.1081818181818182</v>
      </c>
    </row>
    <row r="20" spans="1:7" ht="12.75" customHeight="1">
      <c r="A20" s="70" t="s">
        <v>57</v>
      </c>
      <c r="B20" s="188"/>
      <c r="C20" s="174" t="s">
        <v>322</v>
      </c>
      <c r="D20" s="238"/>
      <c r="E20" s="21">
        <v>5193</v>
      </c>
      <c r="F20" s="21">
        <v>4124</v>
      </c>
      <c r="G20" s="77">
        <f>F20/E20</f>
        <v>0.7941459657230888</v>
      </c>
    </row>
    <row r="21" spans="1:7" ht="12.75" customHeight="1">
      <c r="A21" s="70" t="s">
        <v>86</v>
      </c>
      <c r="B21" s="188"/>
      <c r="C21" s="21" t="s">
        <v>320</v>
      </c>
      <c r="D21" s="238"/>
      <c r="E21" s="21"/>
      <c r="F21" s="21"/>
      <c r="G21" s="77"/>
    </row>
    <row r="22" spans="1:7" ht="12.75" customHeight="1">
      <c r="A22" s="70" t="s">
        <v>59</v>
      </c>
      <c r="B22" s="188" t="s">
        <v>169</v>
      </c>
      <c r="C22" s="14" t="s">
        <v>456</v>
      </c>
      <c r="D22" s="249">
        <v>0.5</v>
      </c>
      <c r="E22" s="14">
        <f>SUM(E23:E25)</f>
        <v>2162</v>
      </c>
      <c r="F22" s="14">
        <f>SUM(F23:F25)</f>
        <v>2520</v>
      </c>
      <c r="G22" s="77">
        <f aca="true" t="shared" si="0" ref="G22:G29">F22/E22</f>
        <v>1.1655874190564293</v>
      </c>
    </row>
    <row r="23" spans="1:7" ht="12.75" customHeight="1">
      <c r="A23" s="70" t="s">
        <v>61</v>
      </c>
      <c r="B23" s="188"/>
      <c r="C23" s="174" t="s">
        <v>197</v>
      </c>
      <c r="D23" s="238"/>
      <c r="E23" s="21">
        <v>612</v>
      </c>
      <c r="F23" s="21">
        <v>835</v>
      </c>
      <c r="G23" s="77">
        <f t="shared" si="0"/>
        <v>1.3643790849673203</v>
      </c>
    </row>
    <row r="24" spans="1:7" ht="12.75" customHeight="1">
      <c r="A24" s="70" t="s">
        <v>63</v>
      </c>
      <c r="B24" s="188"/>
      <c r="C24" s="174" t="s">
        <v>198</v>
      </c>
      <c r="D24" s="238"/>
      <c r="E24" s="21">
        <v>150</v>
      </c>
      <c r="F24" s="21">
        <v>224</v>
      </c>
      <c r="G24" s="77">
        <f t="shared" si="0"/>
        <v>1.4933333333333334</v>
      </c>
    </row>
    <row r="25" spans="1:7" ht="12.75" customHeight="1">
      <c r="A25" s="70" t="s">
        <v>65</v>
      </c>
      <c r="B25" s="188"/>
      <c r="C25" s="174" t="s">
        <v>322</v>
      </c>
      <c r="D25" s="238"/>
      <c r="E25" s="76">
        <v>1400</v>
      </c>
      <c r="F25" s="76">
        <v>1461</v>
      </c>
      <c r="G25" s="77">
        <f t="shared" si="0"/>
        <v>1.0435714285714286</v>
      </c>
    </row>
    <row r="26" spans="1:7" ht="26.25" customHeight="1">
      <c r="A26" s="107" t="s">
        <v>92</v>
      </c>
      <c r="B26" s="521" t="s">
        <v>175</v>
      </c>
      <c r="C26" s="522" t="s">
        <v>461</v>
      </c>
      <c r="D26" s="523">
        <f>SUM(D16:D25)</f>
        <v>2</v>
      </c>
      <c r="E26" s="518">
        <f>SUM(E27:E30)</f>
        <v>12915</v>
      </c>
      <c r="F26" s="518">
        <f>SUM(F27:F30)</f>
        <v>12228</v>
      </c>
      <c r="G26" s="77">
        <f t="shared" si="0"/>
        <v>0.9468060394889664</v>
      </c>
    </row>
    <row r="27" spans="1:7" ht="12.75" customHeight="1">
      <c r="A27" s="107" t="s">
        <v>66</v>
      </c>
      <c r="B27" s="521"/>
      <c r="C27" s="524" t="s">
        <v>197</v>
      </c>
      <c r="D27" s="525">
        <f>D26</f>
        <v>2</v>
      </c>
      <c r="E27" s="524">
        <f aca="true" t="shared" si="1" ref="E27:F29">E18+E23</f>
        <v>5072</v>
      </c>
      <c r="F27" s="524">
        <f t="shared" si="1"/>
        <v>5200</v>
      </c>
      <c r="G27" s="77">
        <f t="shared" si="0"/>
        <v>1.025236593059937</v>
      </c>
    </row>
    <row r="28" spans="1:7" ht="12.75" customHeight="1">
      <c r="A28" s="107" t="s">
        <v>67</v>
      </c>
      <c r="B28" s="521"/>
      <c r="C28" s="524" t="s">
        <v>198</v>
      </c>
      <c r="D28" s="525"/>
      <c r="E28" s="524">
        <f t="shared" si="1"/>
        <v>1250</v>
      </c>
      <c r="F28" s="524">
        <f t="shared" si="1"/>
        <v>1443</v>
      </c>
      <c r="G28" s="77">
        <f t="shared" si="0"/>
        <v>1.1544</v>
      </c>
    </row>
    <row r="29" spans="1:7" ht="12.75" customHeight="1">
      <c r="A29" s="107" t="s">
        <v>68</v>
      </c>
      <c r="B29" s="521"/>
      <c r="C29" s="524" t="s">
        <v>322</v>
      </c>
      <c r="D29" s="525"/>
      <c r="E29" s="524">
        <f t="shared" si="1"/>
        <v>6593</v>
      </c>
      <c r="F29" s="524">
        <f t="shared" si="1"/>
        <v>5585</v>
      </c>
      <c r="G29" s="77">
        <f t="shared" si="0"/>
        <v>0.8471105718185955</v>
      </c>
    </row>
    <row r="30" spans="1:7" ht="12.75" customHeight="1">
      <c r="A30" s="107"/>
      <c r="B30" s="521"/>
      <c r="C30" s="524" t="s">
        <v>627</v>
      </c>
      <c r="D30" s="525"/>
      <c r="E30" s="524"/>
      <c r="F30" s="524"/>
      <c r="G30" s="77"/>
    </row>
    <row r="31" spans="3:6" s="503" customFormat="1" ht="12.75" customHeight="1">
      <c r="C31" s="503" t="s">
        <v>776</v>
      </c>
      <c r="E31" s="526">
        <f>E13-E26</f>
        <v>265</v>
      </c>
      <c r="F31" s="526"/>
    </row>
  </sheetData>
  <sheetProtection selectLockedCells="1" selectUnlockedCells="1"/>
  <mergeCells count="4">
    <mergeCell ref="E1:G1"/>
    <mergeCell ref="C2:F2"/>
    <mergeCell ref="A6:B7"/>
    <mergeCell ref="A15:B16"/>
  </mergeCells>
  <printOptions/>
  <pageMargins left="1.7" right="0.14027777777777778" top="0.9840277777777777" bottom="0.9840277777777777" header="0.5118055555555555" footer="0.5118055555555555"/>
  <pageSetup horizontalDpi="300" verticalDpi="300" orientation="portrait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8">
      <selection activeCell="A36" sqref="A36"/>
    </sheetView>
  </sheetViews>
  <sheetFormatPr defaultColWidth="11.57421875" defaultRowHeight="12.75" customHeight="1"/>
  <cols>
    <col min="1" max="2" width="3.57421875" style="0" customWidth="1"/>
    <col min="3" max="3" width="25.7109375" style="0" customWidth="1"/>
    <col min="4" max="4" width="7.00390625" style="0" customWidth="1"/>
    <col min="5" max="6" width="10.7109375" style="0" customWidth="1"/>
    <col min="7" max="7" width="7.421875" style="0" customWidth="1"/>
    <col min="8" max="12" width="7.7109375" style="0" customWidth="1"/>
    <col min="13" max="13" width="9.8515625" style="0" customWidth="1"/>
  </cols>
  <sheetData>
    <row r="1" spans="1:7" s="506" customFormat="1" ht="18" customHeight="1">
      <c r="A1" s="464"/>
      <c r="B1" s="506" t="s">
        <v>761</v>
      </c>
      <c r="D1" s="715" t="s">
        <v>781</v>
      </c>
      <c r="E1" s="715"/>
      <c r="F1" s="715"/>
      <c r="G1" s="527"/>
    </row>
    <row r="2" spans="3:6" ht="12.75" customHeight="1">
      <c r="C2" s="685" t="s">
        <v>959</v>
      </c>
      <c r="D2" s="685"/>
      <c r="E2" s="685"/>
      <c r="F2" s="685"/>
    </row>
    <row r="3" ht="12.75" customHeight="1">
      <c r="G3" s="2"/>
    </row>
    <row r="4" spans="3:7" ht="18.75" customHeight="1">
      <c r="C4" s="507" t="s">
        <v>782</v>
      </c>
      <c r="D4" s="507"/>
      <c r="E4" s="528"/>
      <c r="F4" s="528"/>
      <c r="G4" s="529"/>
    </row>
    <row r="5" spans="3:7" ht="18.75" customHeight="1">
      <c r="C5" s="507"/>
      <c r="D5" s="507"/>
      <c r="E5" s="528"/>
      <c r="F5" s="528"/>
      <c r="G5" s="529"/>
    </row>
    <row r="6" spans="5:6" ht="12.75" customHeight="1">
      <c r="E6" s="7"/>
      <c r="F6" s="7" t="s">
        <v>4</v>
      </c>
    </row>
    <row r="7" spans="1:7" ht="35.25" customHeight="1">
      <c r="A7" s="721" t="s">
        <v>156</v>
      </c>
      <c r="B7" s="721"/>
      <c r="C7" s="508" t="s">
        <v>157</v>
      </c>
      <c r="D7" s="63"/>
      <c r="E7" s="470" t="s">
        <v>158</v>
      </c>
      <c r="F7" s="65" t="s">
        <v>159</v>
      </c>
      <c r="G7" s="66" t="s">
        <v>160</v>
      </c>
    </row>
    <row r="8" spans="1:7" ht="12.75" customHeight="1">
      <c r="A8" s="64"/>
      <c r="B8" s="530"/>
      <c r="C8" s="471" t="s">
        <v>161</v>
      </c>
      <c r="D8" s="472"/>
      <c r="E8" s="127" t="s">
        <v>162</v>
      </c>
      <c r="F8" s="68" t="s">
        <v>163</v>
      </c>
      <c r="G8" s="69" t="s">
        <v>164</v>
      </c>
    </row>
    <row r="9" spans="1:7" ht="12.75" customHeight="1">
      <c r="A9" s="171" t="s">
        <v>38</v>
      </c>
      <c r="B9" s="198"/>
      <c r="C9" s="478" t="s">
        <v>269</v>
      </c>
      <c r="D9" s="479"/>
      <c r="E9" s="510"/>
      <c r="F9" s="510"/>
      <c r="G9" s="77"/>
    </row>
    <row r="10" spans="1:7" ht="12.75" customHeight="1">
      <c r="A10" s="171" t="s">
        <v>40</v>
      </c>
      <c r="B10" s="198"/>
      <c r="C10" s="475" t="s">
        <v>783</v>
      </c>
      <c r="D10" s="75"/>
      <c r="E10" s="510">
        <v>1840</v>
      </c>
      <c r="F10" s="510">
        <v>635</v>
      </c>
      <c r="G10" s="77">
        <f>F10/E10</f>
        <v>0.3451086956521739</v>
      </c>
    </row>
    <row r="11" spans="1:7" ht="12.75" customHeight="1">
      <c r="A11" s="171" t="s">
        <v>47</v>
      </c>
      <c r="B11" s="198"/>
      <c r="C11" s="192" t="s">
        <v>106</v>
      </c>
      <c r="D11" s="510"/>
      <c r="E11" s="510"/>
      <c r="F11" s="510"/>
      <c r="G11" s="77"/>
    </row>
    <row r="12" spans="1:7" ht="12.75" customHeight="1">
      <c r="A12" s="171" t="s">
        <v>49</v>
      </c>
      <c r="B12" s="198"/>
      <c r="C12" s="512" t="s">
        <v>779</v>
      </c>
      <c r="D12" s="479"/>
      <c r="E12" s="75">
        <v>105570</v>
      </c>
      <c r="F12" s="75">
        <f>SUM(F13:F14)</f>
        <v>79951</v>
      </c>
      <c r="G12" s="77">
        <f>F12/E12</f>
        <v>0.7573268921095008</v>
      </c>
    </row>
    <row r="13" spans="1:7" s="195" customFormat="1" ht="12.75" customHeight="1">
      <c r="A13" s="531" t="s">
        <v>51</v>
      </c>
      <c r="B13" s="532"/>
      <c r="C13" s="483" t="s">
        <v>765</v>
      </c>
      <c r="D13" s="484"/>
      <c r="E13" s="485">
        <v>61349</v>
      </c>
      <c r="F13" s="485">
        <v>60744</v>
      </c>
      <c r="G13" s="486"/>
    </row>
    <row r="14" spans="1:7" s="195" customFormat="1" ht="12.75" customHeight="1">
      <c r="A14" s="531" t="s">
        <v>53</v>
      </c>
      <c r="B14" s="532"/>
      <c r="C14" s="483" t="s">
        <v>767</v>
      </c>
      <c r="D14" s="484"/>
      <c r="E14" s="485">
        <f>E12-E13</f>
        <v>44221</v>
      </c>
      <c r="F14" s="485">
        <v>19207</v>
      </c>
      <c r="G14" s="486"/>
    </row>
    <row r="15" spans="1:7" ht="12.75" customHeight="1">
      <c r="A15" s="107" t="s">
        <v>55</v>
      </c>
      <c r="B15" s="533"/>
      <c r="C15" s="534" t="s">
        <v>116</v>
      </c>
      <c r="D15" s="535"/>
      <c r="E15" s="108">
        <f>SUM(E9:E12)</f>
        <v>107410</v>
      </c>
      <c r="F15" s="108">
        <f>F12+F10</f>
        <v>80586</v>
      </c>
      <c r="G15" s="536">
        <f>F15/E15</f>
        <v>0.7502653384228657</v>
      </c>
    </row>
    <row r="16" ht="12.75" customHeight="1"/>
    <row r="17" spans="1:7" ht="63.75" customHeight="1">
      <c r="A17" s="722" t="s">
        <v>156</v>
      </c>
      <c r="B17" s="722"/>
      <c r="C17" s="537" t="s">
        <v>313</v>
      </c>
      <c r="D17" s="538" t="s">
        <v>780</v>
      </c>
      <c r="E17" s="470" t="s">
        <v>158</v>
      </c>
      <c r="F17" s="65" t="s">
        <v>159</v>
      </c>
      <c r="G17" s="66" t="s">
        <v>160</v>
      </c>
    </row>
    <row r="18" spans="1:7" ht="12.75" customHeight="1">
      <c r="A18" s="64"/>
      <c r="B18" s="64"/>
      <c r="C18" s="539" t="s">
        <v>161</v>
      </c>
      <c r="D18" s="127" t="s">
        <v>162</v>
      </c>
      <c r="E18" s="127" t="s">
        <v>213</v>
      </c>
      <c r="F18" s="69" t="s">
        <v>164</v>
      </c>
      <c r="G18" s="69" t="s">
        <v>770</v>
      </c>
    </row>
    <row r="19" spans="1:7" ht="12.75" customHeight="1">
      <c r="A19" s="188" t="s">
        <v>57</v>
      </c>
      <c r="B19" s="540" t="s">
        <v>165</v>
      </c>
      <c r="C19" s="11" t="s">
        <v>344</v>
      </c>
      <c r="D19" s="306">
        <v>16</v>
      </c>
      <c r="E19" s="11">
        <f>SUM(E20:E23)</f>
        <v>85534</v>
      </c>
      <c r="F19" s="11">
        <v>80586</v>
      </c>
      <c r="G19" s="77">
        <f>F19/E19</f>
        <v>0.9421516589894077</v>
      </c>
    </row>
    <row r="20" spans="1:7" ht="12.75" customHeight="1">
      <c r="A20" s="188" t="s">
        <v>86</v>
      </c>
      <c r="B20" s="130"/>
      <c r="C20" s="210" t="s">
        <v>197</v>
      </c>
      <c r="D20" s="248"/>
      <c r="E20" s="76">
        <v>53490</v>
      </c>
      <c r="F20" s="76">
        <v>50034</v>
      </c>
      <c r="G20" s="77">
        <f>F20/E20</f>
        <v>0.9353897924845765</v>
      </c>
    </row>
    <row r="21" spans="1:7" ht="12.75" customHeight="1">
      <c r="A21" s="188" t="s">
        <v>59</v>
      </c>
      <c r="B21" s="130"/>
      <c r="C21" s="210" t="s">
        <v>198</v>
      </c>
      <c r="D21" s="248"/>
      <c r="E21" s="76">
        <v>13600</v>
      </c>
      <c r="F21" s="76">
        <v>13302</v>
      </c>
      <c r="G21" s="77">
        <f>F21/E21</f>
        <v>0.9780882352941176</v>
      </c>
    </row>
    <row r="22" spans="1:7" ht="12.75" customHeight="1">
      <c r="A22" s="188" t="s">
        <v>61</v>
      </c>
      <c r="B22" s="130"/>
      <c r="C22" s="210" t="s">
        <v>322</v>
      </c>
      <c r="D22" s="248"/>
      <c r="E22" s="76">
        <v>18444</v>
      </c>
      <c r="F22" s="76">
        <v>15980</v>
      </c>
      <c r="G22" s="77">
        <f>F22/E22</f>
        <v>0.8664064194317935</v>
      </c>
    </row>
    <row r="23" spans="1:7" ht="12.75" customHeight="1">
      <c r="A23" s="188"/>
      <c r="B23" s="130"/>
      <c r="C23" s="210" t="s">
        <v>349</v>
      </c>
      <c r="D23" s="248"/>
      <c r="E23" s="76"/>
      <c r="F23" s="76">
        <v>1270</v>
      </c>
      <c r="G23" s="77"/>
    </row>
    <row r="24" spans="1:10" ht="12.75" customHeight="1" hidden="1">
      <c r="A24" s="188" t="s">
        <v>65</v>
      </c>
      <c r="B24" s="130" t="s">
        <v>169</v>
      </c>
      <c r="C24" s="14" t="s">
        <v>356</v>
      </c>
      <c r="D24" s="541"/>
      <c r="E24" s="14"/>
      <c r="F24" s="14">
        <v>0</v>
      </c>
      <c r="G24" s="77" t="e">
        <f aca="true" t="shared" si="0" ref="G24:G31">F24/E24</f>
        <v>#DIV/0!</v>
      </c>
      <c r="J24" s="139"/>
    </row>
    <row r="25" spans="1:7" ht="12.75" customHeight="1" hidden="1">
      <c r="A25" s="188" t="s">
        <v>92</v>
      </c>
      <c r="B25" s="130"/>
      <c r="C25" s="174" t="s">
        <v>197</v>
      </c>
      <c r="D25" s="238"/>
      <c r="E25" s="21"/>
      <c r="F25" s="21">
        <v>0</v>
      </c>
      <c r="G25" s="77" t="e">
        <f t="shared" si="0"/>
        <v>#DIV/0!</v>
      </c>
    </row>
    <row r="26" spans="1:7" ht="12.75" customHeight="1" hidden="1">
      <c r="A26" s="188" t="s">
        <v>66</v>
      </c>
      <c r="B26" s="130"/>
      <c r="C26" s="174" t="s">
        <v>198</v>
      </c>
      <c r="D26" s="238"/>
      <c r="E26" s="21"/>
      <c r="F26" s="21">
        <v>0</v>
      </c>
      <c r="G26" s="77" t="e">
        <f t="shared" si="0"/>
        <v>#DIV/0!</v>
      </c>
    </row>
    <row r="27" spans="1:7" ht="12.75" customHeight="1" hidden="1">
      <c r="A27" s="188" t="s">
        <v>67</v>
      </c>
      <c r="B27" s="130"/>
      <c r="C27" s="174" t="s">
        <v>322</v>
      </c>
      <c r="D27" s="238"/>
      <c r="E27" s="21"/>
      <c r="F27" s="21">
        <v>0</v>
      </c>
      <c r="G27" s="77" t="e">
        <f t="shared" si="0"/>
        <v>#DIV/0!</v>
      </c>
    </row>
    <row r="28" spans="1:7" ht="12.75" customHeight="1">
      <c r="A28" s="521" t="s">
        <v>63</v>
      </c>
      <c r="B28" s="542" t="s">
        <v>171</v>
      </c>
      <c r="C28" s="543" t="s">
        <v>294</v>
      </c>
      <c r="D28" s="523">
        <f>SUM(D19:D27)</f>
        <v>16</v>
      </c>
      <c r="E28" s="518">
        <f>E19+E24</f>
        <v>85534</v>
      </c>
      <c r="F28" s="11">
        <f>SUM(F29:F32)</f>
        <v>80586</v>
      </c>
      <c r="G28" s="536">
        <f t="shared" si="0"/>
        <v>0.9421516589894077</v>
      </c>
    </row>
    <row r="29" spans="1:8" ht="12.75" customHeight="1">
      <c r="A29" s="521" t="s">
        <v>65</v>
      </c>
      <c r="B29" s="521"/>
      <c r="C29" s="524" t="s">
        <v>197</v>
      </c>
      <c r="D29" s="525">
        <f>D28</f>
        <v>16</v>
      </c>
      <c r="E29" s="524">
        <f>E20+E25</f>
        <v>53490</v>
      </c>
      <c r="F29" s="76">
        <f>F20</f>
        <v>50034</v>
      </c>
      <c r="G29" s="536">
        <f t="shared" si="0"/>
        <v>0.9353897924845765</v>
      </c>
      <c r="H29">
        <v>50034</v>
      </c>
    </row>
    <row r="30" spans="1:8" ht="12.75" customHeight="1">
      <c r="A30" s="521" t="s">
        <v>92</v>
      </c>
      <c r="B30" s="521"/>
      <c r="C30" s="524" t="s">
        <v>198</v>
      </c>
      <c r="D30" s="525"/>
      <c r="E30" s="524">
        <f>E21+E26</f>
        <v>13600</v>
      </c>
      <c r="F30" s="76">
        <f>F21</f>
        <v>13302</v>
      </c>
      <c r="G30" s="536">
        <f t="shared" si="0"/>
        <v>0.9780882352941176</v>
      </c>
      <c r="H30">
        <v>13302</v>
      </c>
    </row>
    <row r="31" spans="1:8" ht="12.75" customHeight="1">
      <c r="A31" s="521" t="s">
        <v>66</v>
      </c>
      <c r="B31" s="521"/>
      <c r="C31" s="524" t="s">
        <v>322</v>
      </c>
      <c r="D31" s="525"/>
      <c r="E31" s="524">
        <f>E22+E27</f>
        <v>18444</v>
      </c>
      <c r="F31" s="76">
        <f>F22</f>
        <v>15980</v>
      </c>
      <c r="G31" s="536">
        <f t="shared" si="0"/>
        <v>0.8664064194317935</v>
      </c>
      <c r="H31">
        <v>14980</v>
      </c>
    </row>
    <row r="32" spans="1:8" ht="12.75" customHeight="1">
      <c r="A32" s="521" t="s">
        <v>67</v>
      </c>
      <c r="B32" s="521"/>
      <c r="C32" s="524" t="s">
        <v>627</v>
      </c>
      <c r="D32" s="525"/>
      <c r="E32" s="524"/>
      <c r="F32" s="76">
        <f>F23</f>
        <v>1270</v>
      </c>
      <c r="G32" s="536"/>
      <c r="H32">
        <v>1270</v>
      </c>
    </row>
    <row r="33" spans="1:7" s="503" customFormat="1" ht="12.75" customHeight="1">
      <c r="A33" s="503" t="s">
        <v>68</v>
      </c>
      <c r="C33" s="503" t="s">
        <v>776</v>
      </c>
      <c r="E33" s="526">
        <f>E15-E28</f>
        <v>21876</v>
      </c>
      <c r="F33" s="526"/>
      <c r="G33" s="544"/>
    </row>
  </sheetData>
  <sheetProtection selectLockedCells="1" selectUnlockedCells="1"/>
  <mergeCells count="4">
    <mergeCell ref="D1:F1"/>
    <mergeCell ref="C2:F2"/>
    <mergeCell ref="A7:B7"/>
    <mergeCell ref="A17:B17"/>
  </mergeCells>
  <printOptions/>
  <pageMargins left="1.3" right="0.19027777777777777" top="0.5597222222222222" bottom="0.9840277777777777" header="0.5118055555555555" footer="0.5118055555555555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44.57421875" style="22" customWidth="1"/>
    <col min="2" max="2" width="14.7109375" style="22" customWidth="1"/>
    <col min="3" max="16384" width="9.140625" style="22" customWidth="1"/>
  </cols>
  <sheetData>
    <row r="1" ht="12.75" customHeight="1">
      <c r="B1" s="23" t="s">
        <v>21</v>
      </c>
    </row>
    <row r="2" spans="1:2" ht="12.75" customHeight="1">
      <c r="A2" s="677" t="s">
        <v>22</v>
      </c>
      <c r="B2" s="677"/>
    </row>
    <row r="3" ht="12.75" customHeight="1">
      <c r="B3" s="23"/>
    </row>
    <row r="4" ht="12.75" customHeight="1">
      <c r="A4" s="24" t="s">
        <v>23</v>
      </c>
    </row>
    <row r="6" ht="12.75" customHeight="1">
      <c r="B6" s="25" t="s">
        <v>4</v>
      </c>
    </row>
    <row r="7" spans="1:2" ht="15" customHeight="1">
      <c r="A7" s="26" t="s">
        <v>24</v>
      </c>
      <c r="B7" s="26" t="s">
        <v>25</v>
      </c>
    </row>
    <row r="8" spans="1:2" ht="12.75" customHeight="1">
      <c r="A8" s="27" t="s">
        <v>26</v>
      </c>
      <c r="B8" s="27">
        <v>350</v>
      </c>
    </row>
    <row r="9" spans="1:2" ht="12.75" customHeight="1">
      <c r="A9" s="28" t="s">
        <v>27</v>
      </c>
      <c r="B9" s="28">
        <v>500</v>
      </c>
    </row>
    <row r="10" spans="1:2" ht="12.75" customHeight="1">
      <c r="A10" s="28" t="s">
        <v>28</v>
      </c>
      <c r="B10" s="28">
        <v>100</v>
      </c>
    </row>
    <row r="11" spans="1:2" ht="12.75" customHeight="1">
      <c r="A11" s="26" t="s">
        <v>29</v>
      </c>
      <c r="B11" s="26">
        <f>SUM(B8:B10)</f>
        <v>950</v>
      </c>
    </row>
  </sheetData>
  <sheetProtection selectLockedCells="1" selectUnlockedCells="1"/>
  <mergeCells count="1">
    <mergeCell ref="A2:B2"/>
  </mergeCells>
  <printOptions/>
  <pageMargins left="1.140277777777777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70"/>
  <sheetViews>
    <sheetView view="pageLayout" workbookViewId="0" topLeftCell="A64">
      <selection activeCell="C73" sqref="C73"/>
    </sheetView>
  </sheetViews>
  <sheetFormatPr defaultColWidth="11.57421875" defaultRowHeight="12.75" customHeight="1"/>
  <cols>
    <col min="1" max="1" width="11.57421875" style="0" customWidth="1"/>
    <col min="2" max="2" width="3.00390625" style="0" customWidth="1"/>
    <col min="3" max="3" width="20.00390625" style="0" customWidth="1"/>
    <col min="4" max="4" width="9.7109375" style="0" customWidth="1"/>
  </cols>
  <sheetData>
    <row r="1" spans="1:7" ht="18" customHeight="1">
      <c r="A1" s="464"/>
      <c r="B1" s="506"/>
      <c r="C1" s="506"/>
      <c r="D1" s="715" t="s">
        <v>784</v>
      </c>
      <c r="E1" s="715"/>
      <c r="F1" s="715"/>
      <c r="G1" s="527"/>
    </row>
    <row r="2" spans="3:6" ht="12.75" customHeight="1">
      <c r="C2" s="685" t="s">
        <v>966</v>
      </c>
      <c r="D2" s="685"/>
      <c r="E2" s="685"/>
      <c r="F2" s="685"/>
    </row>
    <row r="3" ht="12.75" customHeight="1">
      <c r="G3" s="2"/>
    </row>
    <row r="4" spans="3:7" ht="18.75" customHeight="1">
      <c r="C4" s="507" t="s">
        <v>307</v>
      </c>
      <c r="D4" s="507"/>
      <c r="E4" s="528"/>
      <c r="F4" s="528"/>
      <c r="G4" s="529"/>
    </row>
    <row r="5" spans="3:7" ht="18.75" customHeight="1">
      <c r="C5" s="507"/>
      <c r="D5" s="507"/>
      <c r="E5" s="528"/>
      <c r="F5" s="528"/>
      <c r="G5" s="529"/>
    </row>
    <row r="6" spans="5:6" ht="12.75" customHeight="1">
      <c r="E6" s="7"/>
      <c r="F6" s="7" t="s">
        <v>4</v>
      </c>
    </row>
    <row r="7" spans="1:7" ht="33.75" customHeight="1">
      <c r="A7" s="721" t="s">
        <v>156</v>
      </c>
      <c r="B7" s="721"/>
      <c r="C7" s="508" t="s">
        <v>157</v>
      </c>
      <c r="D7" s="63"/>
      <c r="E7" s="470" t="s">
        <v>158</v>
      </c>
      <c r="F7" s="65" t="s">
        <v>159</v>
      </c>
      <c r="G7" s="66" t="s">
        <v>160</v>
      </c>
    </row>
    <row r="8" spans="1:7" ht="12.75" customHeight="1">
      <c r="A8" s="64"/>
      <c r="B8" s="530"/>
      <c r="C8" s="471" t="s">
        <v>161</v>
      </c>
      <c r="D8" s="472"/>
      <c r="E8" s="127" t="s">
        <v>162</v>
      </c>
      <c r="F8" s="68" t="s">
        <v>163</v>
      </c>
      <c r="G8" s="69" t="s">
        <v>164</v>
      </c>
    </row>
    <row r="9" spans="1:7" ht="12.75" customHeight="1">
      <c r="A9" s="171" t="s">
        <v>38</v>
      </c>
      <c r="B9" s="198"/>
      <c r="C9" s="478" t="s">
        <v>269</v>
      </c>
      <c r="D9" s="479"/>
      <c r="E9" s="510"/>
      <c r="F9" s="510"/>
      <c r="G9" s="77"/>
    </row>
    <row r="10" spans="1:7" ht="12.75" customHeight="1">
      <c r="A10" s="171" t="s">
        <v>40</v>
      </c>
      <c r="B10" s="198"/>
      <c r="C10" s="475" t="s">
        <v>783</v>
      </c>
      <c r="D10" s="75"/>
      <c r="E10" s="510"/>
      <c r="F10" s="510">
        <v>21273</v>
      </c>
      <c r="G10" s="77"/>
    </row>
    <row r="11" spans="1:7" ht="12.75" customHeight="1">
      <c r="A11" s="171" t="s">
        <v>47</v>
      </c>
      <c r="B11" s="198"/>
      <c r="C11" s="192" t="s">
        <v>106</v>
      </c>
      <c r="D11" s="510"/>
      <c r="E11" s="510"/>
      <c r="F11" s="510"/>
      <c r="G11" s="77"/>
    </row>
    <row r="12" spans="1:7" ht="12.75" customHeight="1">
      <c r="A12" s="171" t="s">
        <v>49</v>
      </c>
      <c r="B12" s="198"/>
      <c r="C12" s="512" t="s">
        <v>779</v>
      </c>
      <c r="D12" s="479"/>
      <c r="E12" s="75"/>
      <c r="F12" s="75">
        <f>SUM(F13:F14)</f>
        <v>89718</v>
      </c>
      <c r="G12" s="77"/>
    </row>
    <row r="13" spans="1:7" ht="12.75" customHeight="1">
      <c r="A13" s="531"/>
      <c r="B13" s="532"/>
      <c r="C13" s="483" t="s">
        <v>765</v>
      </c>
      <c r="D13" s="484"/>
      <c r="E13" s="485"/>
      <c r="F13" s="485">
        <v>14017</v>
      </c>
      <c r="G13" s="486"/>
    </row>
    <row r="14" spans="1:7" ht="12.75" customHeight="1">
      <c r="A14" s="531"/>
      <c r="B14" s="532"/>
      <c r="C14" s="483" t="s">
        <v>767</v>
      </c>
      <c r="D14" s="484"/>
      <c r="E14" s="485">
        <f>E12-E13</f>
        <v>0</v>
      </c>
      <c r="F14" s="485">
        <v>75701</v>
      </c>
      <c r="G14" s="486"/>
    </row>
    <row r="15" spans="1:7" ht="12.75" customHeight="1">
      <c r="A15" s="107" t="s">
        <v>51</v>
      </c>
      <c r="B15" s="533"/>
      <c r="C15" s="534" t="s">
        <v>116</v>
      </c>
      <c r="D15" s="535"/>
      <c r="E15" s="108">
        <f>SUM(E9:E12)</f>
        <v>0</v>
      </c>
      <c r="F15" s="108">
        <f>F12+F10</f>
        <v>110991</v>
      </c>
      <c r="G15" s="536" t="e">
        <f>F15/E15</f>
        <v>#DIV/0!</v>
      </c>
    </row>
    <row r="17" spans="1:7" ht="33.75" customHeight="1">
      <c r="A17" s="722" t="s">
        <v>156</v>
      </c>
      <c r="B17" s="722"/>
      <c r="C17" s="537" t="s">
        <v>785</v>
      </c>
      <c r="D17" s="538" t="s">
        <v>780</v>
      </c>
      <c r="E17" s="470" t="s">
        <v>158</v>
      </c>
      <c r="F17" s="65" t="s">
        <v>159</v>
      </c>
      <c r="G17" s="66" t="s">
        <v>160</v>
      </c>
    </row>
    <row r="18" spans="1:7" ht="12.75" customHeight="1">
      <c r="A18" s="64"/>
      <c r="B18" s="64"/>
      <c r="C18" s="539" t="s">
        <v>161</v>
      </c>
      <c r="D18" s="127" t="s">
        <v>162</v>
      </c>
      <c r="E18" s="127" t="s">
        <v>213</v>
      </c>
      <c r="F18" s="69" t="s">
        <v>164</v>
      </c>
      <c r="G18" s="69" t="s">
        <v>770</v>
      </c>
    </row>
    <row r="19" spans="1:7" ht="12.75" customHeight="1">
      <c r="A19" s="188" t="s">
        <v>38</v>
      </c>
      <c r="B19" s="540" t="s">
        <v>165</v>
      </c>
      <c r="C19" s="11" t="s">
        <v>786</v>
      </c>
      <c r="D19" s="306">
        <v>5</v>
      </c>
      <c r="E19" s="11">
        <f>SUM(E20:E22)</f>
        <v>31057</v>
      </c>
      <c r="F19" s="11">
        <f>SUM(F20:F22)</f>
        <v>38694</v>
      </c>
      <c r="G19" s="737"/>
    </row>
    <row r="20" spans="1:7" ht="12.75" customHeight="1">
      <c r="A20" s="188" t="s">
        <v>40</v>
      </c>
      <c r="B20" s="130"/>
      <c r="C20" s="210" t="s">
        <v>197</v>
      </c>
      <c r="D20" s="248"/>
      <c r="E20" s="76">
        <v>7220</v>
      </c>
      <c r="F20" s="76">
        <v>8089</v>
      </c>
      <c r="G20" s="77"/>
    </row>
    <row r="21" spans="1:7" ht="12.75" customHeight="1">
      <c r="A21" s="188" t="s">
        <v>47</v>
      </c>
      <c r="B21" s="130"/>
      <c r="C21" s="210" t="s">
        <v>198</v>
      </c>
      <c r="D21" s="248"/>
      <c r="E21" s="76">
        <v>1882</v>
      </c>
      <c r="F21" s="76">
        <v>2248</v>
      </c>
      <c r="G21" s="77"/>
    </row>
    <row r="22" spans="1:7" ht="12.75" customHeight="1">
      <c r="A22" s="188" t="s">
        <v>49</v>
      </c>
      <c r="B22" s="130"/>
      <c r="C22" s="210" t="s">
        <v>322</v>
      </c>
      <c r="D22" s="248"/>
      <c r="E22" s="76">
        <v>21955</v>
      </c>
      <c r="F22" s="76">
        <v>28357</v>
      </c>
      <c r="G22" s="77"/>
    </row>
    <row r="23" spans="1:7" ht="12.75" customHeight="1">
      <c r="A23" s="188" t="s">
        <v>51</v>
      </c>
      <c r="B23" s="130"/>
      <c r="C23" s="210" t="s">
        <v>349</v>
      </c>
      <c r="D23" s="248"/>
      <c r="E23" s="76"/>
      <c r="F23" s="76"/>
      <c r="G23" s="77"/>
    </row>
    <row r="24" spans="1:7" ht="12.75" customHeight="1">
      <c r="A24" s="188" t="s">
        <v>53</v>
      </c>
      <c r="B24" s="130"/>
      <c r="C24" s="76" t="s">
        <v>787</v>
      </c>
      <c r="D24" s="248"/>
      <c r="E24" s="76"/>
      <c r="F24" s="76"/>
      <c r="G24" s="77"/>
    </row>
    <row r="25" spans="1:7" ht="12.75" customHeight="1">
      <c r="A25" s="188" t="s">
        <v>55</v>
      </c>
      <c r="B25" s="130"/>
      <c r="C25" s="11" t="s">
        <v>157</v>
      </c>
      <c r="D25" s="248"/>
      <c r="E25" s="76"/>
      <c r="F25" s="76"/>
      <c r="G25" s="77"/>
    </row>
    <row r="26" spans="1:7" ht="12.75" customHeight="1">
      <c r="A26" s="188" t="s">
        <v>57</v>
      </c>
      <c r="B26" s="130"/>
      <c r="C26" s="76" t="s">
        <v>788</v>
      </c>
      <c r="D26" s="248"/>
      <c r="E26" s="76"/>
      <c r="F26" s="76">
        <v>21028</v>
      </c>
      <c r="G26" s="77"/>
    </row>
    <row r="27" spans="1:7" ht="12.75" customHeight="1">
      <c r="A27" s="188" t="s">
        <v>86</v>
      </c>
      <c r="B27" s="69" t="s">
        <v>789</v>
      </c>
      <c r="C27" s="11" t="s">
        <v>790</v>
      </c>
      <c r="D27" s="306">
        <v>0</v>
      </c>
      <c r="E27" s="76"/>
      <c r="F27" s="11">
        <v>6542</v>
      </c>
      <c r="G27" s="77"/>
    </row>
    <row r="28" spans="1:7" ht="12.75" customHeight="1">
      <c r="A28" s="188" t="s">
        <v>59</v>
      </c>
      <c r="B28" s="69"/>
      <c r="C28" s="210" t="s">
        <v>562</v>
      </c>
      <c r="D28" s="306"/>
      <c r="E28" s="76"/>
      <c r="F28" s="76"/>
      <c r="G28" s="77"/>
    </row>
    <row r="29" spans="1:7" ht="12.75" customHeight="1">
      <c r="A29" s="188" t="s">
        <v>61</v>
      </c>
      <c r="B29" s="130"/>
      <c r="C29" s="210" t="s">
        <v>198</v>
      </c>
      <c r="D29" s="248"/>
      <c r="E29" s="76"/>
      <c r="F29" s="76"/>
      <c r="G29" s="77"/>
    </row>
    <row r="30" spans="1:7" ht="12.75" customHeight="1">
      <c r="A30" s="188" t="s">
        <v>63</v>
      </c>
      <c r="B30" s="130"/>
      <c r="C30" s="210" t="s">
        <v>322</v>
      </c>
      <c r="D30" s="248"/>
      <c r="E30" s="76">
        <v>5270</v>
      </c>
      <c r="F30" s="76">
        <v>6142</v>
      </c>
      <c r="G30" s="77"/>
    </row>
    <row r="31" spans="1:7" ht="12.75" customHeight="1">
      <c r="A31" s="188" t="s">
        <v>65</v>
      </c>
      <c r="B31" s="130"/>
      <c r="C31" s="210" t="s">
        <v>349</v>
      </c>
      <c r="D31" s="248"/>
      <c r="E31" s="76"/>
      <c r="F31" s="76">
        <v>400</v>
      </c>
      <c r="G31" s="77"/>
    </row>
    <row r="32" spans="1:7" ht="12.75" customHeight="1">
      <c r="A32" s="188" t="s">
        <v>92</v>
      </c>
      <c r="B32" s="130"/>
      <c r="C32" s="76" t="s">
        <v>787</v>
      </c>
      <c r="D32" s="248"/>
      <c r="E32" s="76"/>
      <c r="F32" s="76"/>
      <c r="G32" s="77"/>
    </row>
    <row r="33" spans="1:7" ht="12.75" customHeight="1">
      <c r="A33" s="188" t="s">
        <v>66</v>
      </c>
      <c r="B33" s="69" t="s">
        <v>171</v>
      </c>
      <c r="C33" s="11" t="s">
        <v>791</v>
      </c>
      <c r="D33" s="306">
        <v>0</v>
      </c>
      <c r="E33" s="76">
        <v>120</v>
      </c>
      <c r="F33" s="11">
        <v>430</v>
      </c>
      <c r="G33" s="77"/>
    </row>
    <row r="34" spans="1:7" ht="12.75" customHeight="1">
      <c r="A34" s="188" t="s">
        <v>67</v>
      </c>
      <c r="B34" s="69"/>
      <c r="C34" s="210" t="s">
        <v>121</v>
      </c>
      <c r="D34" s="306"/>
      <c r="E34" s="84"/>
      <c r="F34" s="76"/>
      <c r="G34" s="77"/>
    </row>
    <row r="35" spans="1:7" ht="12.75" customHeight="1">
      <c r="A35" s="188" t="s">
        <v>68</v>
      </c>
      <c r="B35" s="130"/>
      <c r="C35" s="210" t="s">
        <v>198</v>
      </c>
      <c r="D35" s="545"/>
      <c r="E35" s="546"/>
      <c r="F35" s="476"/>
      <c r="G35" s="77"/>
    </row>
    <row r="36" spans="1:7" ht="12.75" customHeight="1">
      <c r="A36" s="188" t="s">
        <v>70</v>
      </c>
      <c r="B36" s="130"/>
      <c r="C36" s="210" t="s">
        <v>322</v>
      </c>
      <c r="D36" s="545"/>
      <c r="E36" s="546">
        <v>120</v>
      </c>
      <c r="F36" s="476">
        <v>430</v>
      </c>
      <c r="G36" s="77"/>
    </row>
    <row r="37" spans="1:7" ht="12.75" customHeight="1">
      <c r="A37" s="188" t="s">
        <v>97</v>
      </c>
      <c r="B37" s="130"/>
      <c r="C37" s="210" t="s">
        <v>349</v>
      </c>
      <c r="D37" s="545"/>
      <c r="E37" s="546"/>
      <c r="F37" s="476"/>
      <c r="G37" s="77"/>
    </row>
    <row r="38" spans="1:7" ht="12.75" customHeight="1">
      <c r="A38" s="188" t="s">
        <v>99</v>
      </c>
      <c r="B38" s="130"/>
      <c r="C38" s="76" t="s">
        <v>787</v>
      </c>
      <c r="D38" s="545"/>
      <c r="E38" s="546"/>
      <c r="F38" s="476"/>
      <c r="G38" s="77"/>
    </row>
    <row r="39" spans="1:7" ht="12.75" customHeight="1">
      <c r="A39" s="188" t="s">
        <v>101</v>
      </c>
      <c r="B39" s="130"/>
      <c r="C39" s="11" t="s">
        <v>157</v>
      </c>
      <c r="D39" s="545"/>
      <c r="E39" s="546"/>
      <c r="F39" s="476">
        <v>229</v>
      </c>
      <c r="G39" s="77"/>
    </row>
    <row r="40" spans="1:7" ht="12.75" customHeight="1">
      <c r="A40" s="188" t="s">
        <v>103</v>
      </c>
      <c r="B40" s="69" t="s">
        <v>175</v>
      </c>
      <c r="C40" s="11" t="s">
        <v>792</v>
      </c>
      <c r="D40" s="547">
        <v>11</v>
      </c>
      <c r="E40" s="142">
        <v>21876</v>
      </c>
      <c r="F40" s="78">
        <f>SUM(F41:F43)</f>
        <v>30259</v>
      </c>
      <c r="G40" s="77"/>
    </row>
    <row r="41" spans="1:7" ht="12.75" customHeight="1">
      <c r="A41" s="188" t="s">
        <v>105</v>
      </c>
      <c r="B41" s="130"/>
      <c r="C41" s="76" t="s">
        <v>197</v>
      </c>
      <c r="D41" s="545"/>
      <c r="E41" s="546">
        <v>12040</v>
      </c>
      <c r="F41" s="476">
        <v>19704</v>
      </c>
      <c r="G41" s="77"/>
    </row>
    <row r="42" spans="1:7" ht="12.75" customHeight="1">
      <c r="A42" s="188" t="s">
        <v>107</v>
      </c>
      <c r="B42" s="130"/>
      <c r="C42" s="210" t="s">
        <v>198</v>
      </c>
      <c r="D42" s="545"/>
      <c r="E42" s="546">
        <v>3200</v>
      </c>
      <c r="F42" s="476">
        <v>5467</v>
      </c>
      <c r="G42" s="77"/>
    </row>
    <row r="43" spans="1:7" ht="12.75" customHeight="1">
      <c r="A43" s="188" t="s">
        <v>109</v>
      </c>
      <c r="B43" s="130"/>
      <c r="C43" s="210" t="s">
        <v>322</v>
      </c>
      <c r="D43" s="545"/>
      <c r="E43" s="546">
        <v>6636</v>
      </c>
      <c r="F43" s="476">
        <v>5088</v>
      </c>
      <c r="G43" s="77"/>
    </row>
    <row r="44" spans="1:7" ht="12.75" customHeight="1">
      <c r="A44" s="188" t="s">
        <v>111</v>
      </c>
      <c r="B44" s="130"/>
      <c r="C44" s="210" t="s">
        <v>349</v>
      </c>
      <c r="D44" s="545"/>
      <c r="E44" s="546"/>
      <c r="F44" s="476"/>
      <c r="G44" s="77"/>
    </row>
    <row r="45" spans="1:7" ht="12.75" customHeight="1">
      <c r="A45" s="188" t="s">
        <v>113</v>
      </c>
      <c r="B45" s="130"/>
      <c r="C45" s="76" t="s">
        <v>787</v>
      </c>
      <c r="D45" s="545"/>
      <c r="E45" s="546"/>
      <c r="F45" s="476"/>
      <c r="G45" s="77"/>
    </row>
    <row r="46" spans="1:7" ht="12.75" customHeight="1">
      <c r="A46" s="188" t="s">
        <v>115</v>
      </c>
      <c r="B46" s="130"/>
      <c r="C46" s="76" t="s">
        <v>157</v>
      </c>
      <c r="D46" s="545"/>
      <c r="E46" s="546"/>
      <c r="F46" s="476">
        <v>191</v>
      </c>
      <c r="G46" s="77"/>
    </row>
    <row r="47" spans="1:7" ht="12.75" customHeight="1">
      <c r="A47" s="188" t="s">
        <v>117</v>
      </c>
      <c r="B47" s="69" t="s">
        <v>177</v>
      </c>
      <c r="C47" s="14" t="s">
        <v>793</v>
      </c>
      <c r="D47" s="541">
        <v>2</v>
      </c>
      <c r="E47" s="548">
        <v>9680</v>
      </c>
      <c r="F47" s="14">
        <v>9721</v>
      </c>
      <c r="G47" s="77"/>
    </row>
    <row r="48" spans="1:7" ht="12.75" customHeight="1">
      <c r="A48" s="188" t="s">
        <v>118</v>
      </c>
      <c r="B48" s="130"/>
      <c r="C48" s="21" t="s">
        <v>197</v>
      </c>
      <c r="D48" s="238"/>
      <c r="E48" s="21">
        <v>2400</v>
      </c>
      <c r="F48" s="21">
        <v>2915</v>
      </c>
      <c r="G48" s="77"/>
    </row>
    <row r="49" spans="1:7" ht="12.75" customHeight="1">
      <c r="A49" s="188" t="s">
        <v>120</v>
      </c>
      <c r="B49" s="130"/>
      <c r="C49" s="21" t="s">
        <v>775</v>
      </c>
      <c r="D49" s="238"/>
      <c r="E49" s="21">
        <v>580</v>
      </c>
      <c r="F49" s="21">
        <v>812</v>
      </c>
      <c r="G49" s="77"/>
    </row>
    <row r="50" spans="1:7" ht="12.75" customHeight="1">
      <c r="A50" s="188" t="s">
        <v>122</v>
      </c>
      <c r="B50" s="130"/>
      <c r="C50" s="21" t="s">
        <v>564</v>
      </c>
      <c r="D50" s="238"/>
      <c r="E50" s="21">
        <v>6700</v>
      </c>
      <c r="F50" s="21">
        <v>5994</v>
      </c>
      <c r="G50" s="77"/>
    </row>
    <row r="51" spans="1:7" ht="12.75" customHeight="1">
      <c r="A51" s="188" t="s">
        <v>124</v>
      </c>
      <c r="B51" s="550" t="s">
        <v>178</v>
      </c>
      <c r="C51" s="551" t="s">
        <v>794</v>
      </c>
      <c r="D51" s="552">
        <v>0</v>
      </c>
      <c r="E51" s="553">
        <v>800</v>
      </c>
      <c r="F51" s="553">
        <v>800</v>
      </c>
      <c r="G51" s="554"/>
    </row>
    <row r="52" spans="1:7" ht="12.75" customHeight="1">
      <c r="A52" s="188" t="s">
        <v>126</v>
      </c>
      <c r="B52" s="549"/>
      <c r="C52" s="555" t="s">
        <v>197</v>
      </c>
      <c r="D52" s="556"/>
      <c r="E52" s="555"/>
      <c r="F52" s="557"/>
      <c r="G52" s="554"/>
    </row>
    <row r="53" spans="1:7" ht="12.75" customHeight="1">
      <c r="A53" s="188" t="s">
        <v>128</v>
      </c>
      <c r="B53" s="549"/>
      <c r="C53" s="555" t="s">
        <v>198</v>
      </c>
      <c r="D53" s="556"/>
      <c r="E53" s="555"/>
      <c r="F53" s="557"/>
      <c r="G53" s="554"/>
    </row>
    <row r="54" spans="1:7" ht="12.75" customHeight="1">
      <c r="A54" s="188" t="s">
        <v>130</v>
      </c>
      <c r="B54" s="549"/>
      <c r="C54" s="555" t="s">
        <v>322</v>
      </c>
      <c r="D54" s="556"/>
      <c r="E54" s="555">
        <v>800</v>
      </c>
      <c r="F54" s="557">
        <v>800</v>
      </c>
      <c r="G54" s="554"/>
    </row>
    <row r="55" spans="1:7" ht="12.75" customHeight="1">
      <c r="A55" s="188" t="s">
        <v>131</v>
      </c>
      <c r="B55" s="549"/>
      <c r="C55" s="555" t="s">
        <v>150</v>
      </c>
      <c r="D55" s="556"/>
      <c r="E55" s="555"/>
      <c r="F55" s="557"/>
      <c r="G55" s="554"/>
    </row>
    <row r="56" spans="1:7" ht="12.75" customHeight="1">
      <c r="A56" s="188" t="s">
        <v>133</v>
      </c>
      <c r="B56" s="558" t="s">
        <v>795</v>
      </c>
      <c r="C56" s="11" t="s">
        <v>796</v>
      </c>
      <c r="D56" s="306">
        <v>6</v>
      </c>
      <c r="E56" s="11">
        <v>23804</v>
      </c>
      <c r="F56" s="11">
        <v>23148</v>
      </c>
      <c r="G56" s="77"/>
    </row>
    <row r="57" spans="1:7" ht="12.75" customHeight="1">
      <c r="A57" s="188" t="s">
        <v>135</v>
      </c>
      <c r="B57" s="130"/>
      <c r="C57" s="210" t="s">
        <v>197</v>
      </c>
      <c r="D57" s="248"/>
      <c r="E57" s="76">
        <v>5700</v>
      </c>
      <c r="F57" s="76">
        <v>6183</v>
      </c>
      <c r="G57" s="77"/>
    </row>
    <row r="58" spans="1:7" ht="12.75" customHeight="1">
      <c r="A58" s="188" t="s">
        <v>137</v>
      </c>
      <c r="B58" s="130"/>
      <c r="C58" s="210" t="s">
        <v>198</v>
      </c>
      <c r="D58" s="248"/>
      <c r="E58" s="76">
        <v>1534</v>
      </c>
      <c r="F58" s="76">
        <v>1665</v>
      </c>
      <c r="G58" s="77"/>
    </row>
    <row r="59" spans="1:7" ht="12.75" customHeight="1">
      <c r="A59" s="188" t="s">
        <v>139</v>
      </c>
      <c r="B59" s="130"/>
      <c r="C59" s="210" t="s">
        <v>322</v>
      </c>
      <c r="D59" s="248"/>
      <c r="E59" s="76">
        <v>16570</v>
      </c>
      <c r="F59" s="76">
        <v>15300</v>
      </c>
      <c r="G59" s="77"/>
    </row>
    <row r="60" spans="1:7" ht="12.75" customHeight="1">
      <c r="A60" s="188" t="s">
        <v>141</v>
      </c>
      <c r="B60" s="130"/>
      <c r="C60" s="210" t="s">
        <v>349</v>
      </c>
      <c r="D60" s="248"/>
      <c r="E60" s="76"/>
      <c r="F60" s="76"/>
      <c r="G60" s="77"/>
    </row>
    <row r="61" spans="1:7" ht="12.75" customHeight="1">
      <c r="A61" s="188" t="s">
        <v>143</v>
      </c>
      <c r="B61" s="130"/>
      <c r="C61" s="76" t="s">
        <v>787</v>
      </c>
      <c r="D61" s="248"/>
      <c r="E61" s="76"/>
      <c r="F61" s="76"/>
      <c r="G61" s="77"/>
    </row>
    <row r="62" spans="1:7" ht="12.75" customHeight="1">
      <c r="A62" s="188" t="s">
        <v>145</v>
      </c>
      <c r="B62" s="69" t="s">
        <v>182</v>
      </c>
      <c r="C62" s="14" t="s">
        <v>499</v>
      </c>
      <c r="D62" s="541">
        <v>0</v>
      </c>
      <c r="E62" s="14"/>
      <c r="F62" s="14">
        <v>1397</v>
      </c>
      <c r="G62" s="77"/>
    </row>
    <row r="63" spans="1:7" ht="12.75" customHeight="1">
      <c r="A63" s="188" t="s">
        <v>147</v>
      </c>
      <c r="B63" s="130"/>
      <c r="C63" s="21" t="s">
        <v>797</v>
      </c>
      <c r="D63" s="238"/>
      <c r="E63" s="21"/>
      <c r="F63" s="21">
        <v>1397</v>
      </c>
      <c r="G63" s="77"/>
    </row>
    <row r="64" spans="1:7" ht="12.75" customHeight="1">
      <c r="A64" s="188" t="s">
        <v>149</v>
      </c>
      <c r="B64" s="130"/>
      <c r="C64" s="174"/>
      <c r="D64" s="238"/>
      <c r="E64" s="21"/>
      <c r="F64" s="21"/>
      <c r="G64" s="77"/>
    </row>
    <row r="65" spans="1:7" ht="12.75" customHeight="1">
      <c r="A65" s="188" t="s">
        <v>151</v>
      </c>
      <c r="B65" s="130"/>
      <c r="C65" s="14" t="s">
        <v>798</v>
      </c>
      <c r="D65" s="238"/>
      <c r="E65" s="14">
        <f>SUM(E66:E70)</f>
        <v>92607</v>
      </c>
      <c r="F65" s="14">
        <f>SUM(F66:F70)</f>
        <v>110991</v>
      </c>
      <c r="G65" s="77"/>
    </row>
    <row r="66" spans="1:7" ht="12.75" customHeight="1">
      <c r="A66" s="188" t="s">
        <v>345</v>
      </c>
      <c r="B66" s="542"/>
      <c r="C66" s="543" t="s">
        <v>774</v>
      </c>
      <c r="D66" s="559"/>
      <c r="E66" s="560">
        <f>E57+E48+E41+E20</f>
        <v>27360</v>
      </c>
      <c r="F66" s="560">
        <f>F57+F48+F41+F20</f>
        <v>36891</v>
      </c>
      <c r="G66" s="536"/>
    </row>
    <row r="67" spans="1:7" ht="12.75" customHeight="1">
      <c r="A67" s="188" t="s">
        <v>346</v>
      </c>
      <c r="B67" s="521"/>
      <c r="C67" s="524" t="s">
        <v>775</v>
      </c>
      <c r="D67" s="525"/>
      <c r="E67" s="561">
        <f>E58+E49+E42+E21</f>
        <v>7196</v>
      </c>
      <c r="F67" s="561">
        <f>F58+F49+F42+F21</f>
        <v>10192</v>
      </c>
      <c r="G67" s="536"/>
    </row>
    <row r="68" spans="1:7" ht="12.75" customHeight="1">
      <c r="A68" s="188" t="s">
        <v>348</v>
      </c>
      <c r="B68" s="521"/>
      <c r="C68" s="524" t="s">
        <v>125</v>
      </c>
      <c r="D68" s="525"/>
      <c r="E68" s="561">
        <f>E63+E59+E54+E50+E43+E36+E30+E22</f>
        <v>58051</v>
      </c>
      <c r="F68" s="561">
        <f>F63+F59+F54+F50+F43+F36+F30+F22</f>
        <v>63508</v>
      </c>
      <c r="G68" s="536"/>
    </row>
    <row r="69" spans="1:7" ht="12.75" customHeight="1">
      <c r="A69" s="188" t="s">
        <v>350</v>
      </c>
      <c r="B69" s="521"/>
      <c r="C69" s="524" t="s">
        <v>627</v>
      </c>
      <c r="D69" s="525"/>
      <c r="E69" s="561"/>
      <c r="F69" s="561">
        <v>400</v>
      </c>
      <c r="G69" s="536"/>
    </row>
    <row r="70" spans="1:7" ht="12.75" customHeight="1">
      <c r="A70" s="521"/>
      <c r="B70" s="521"/>
      <c r="C70" s="524"/>
      <c r="D70" s="525"/>
      <c r="E70" s="562"/>
      <c r="F70" s="561"/>
      <c r="G70" s="536"/>
    </row>
  </sheetData>
  <sheetProtection selectLockedCells="1" selectUnlockedCells="1"/>
  <mergeCells count="4">
    <mergeCell ref="D1:F1"/>
    <mergeCell ref="C2:F2"/>
    <mergeCell ref="A7:B7"/>
    <mergeCell ref="A17:B17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Footer>&amp;C&amp;"Times New Roman,Normál"&amp;12Oldal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N120"/>
  <sheetViews>
    <sheetView zoomScalePageLayoutView="0" workbookViewId="0" topLeftCell="A83">
      <selection activeCell="C123" sqref="C123"/>
    </sheetView>
  </sheetViews>
  <sheetFormatPr defaultColWidth="11.57421875" defaultRowHeight="12.75" customHeight="1"/>
  <cols>
    <col min="1" max="1" width="4.00390625" style="139" customWidth="1"/>
    <col min="2" max="2" width="3.28125" style="139" customWidth="1"/>
    <col min="3" max="3" width="31.00390625" style="139" customWidth="1"/>
    <col min="4" max="4" width="6.8515625" style="139" customWidth="1"/>
    <col min="5" max="6" width="12.00390625" style="139" customWidth="1"/>
    <col min="7" max="7" width="11.28125" style="222" customWidth="1"/>
    <col min="8" max="16384" width="11.57421875" style="139" customWidth="1"/>
  </cols>
  <sheetData>
    <row r="1" spans="3:5" s="464" customFormat="1" ht="18" customHeight="1">
      <c r="C1" s="715" t="s">
        <v>799</v>
      </c>
      <c r="D1" s="715"/>
      <c r="E1" s="715"/>
    </row>
    <row r="2" spans="3:6" ht="12.75" customHeight="1">
      <c r="C2" s="685" t="s">
        <v>959</v>
      </c>
      <c r="D2" s="685"/>
      <c r="E2" s="685"/>
      <c r="F2" s="685"/>
    </row>
    <row r="3" spans="3:6" ht="6" customHeight="1">
      <c r="C3" s="466"/>
      <c r="D3" s="466"/>
      <c r="E3" s="466"/>
      <c r="F3" s="466"/>
    </row>
    <row r="4" spans="3:6" ht="18" customHeight="1">
      <c r="C4" s="405" t="s">
        <v>800</v>
      </c>
      <c r="D4" s="405"/>
      <c r="E4" s="563"/>
      <c r="F4" s="563"/>
    </row>
    <row r="5" spans="5:6" ht="24.75" customHeight="1">
      <c r="E5" s="465"/>
      <c r="F5" s="465"/>
    </row>
    <row r="6" spans="1:6" ht="12.75" customHeight="1">
      <c r="A6" s="723"/>
      <c r="B6" s="723"/>
      <c r="C6" s="723"/>
      <c r="D6" s="564"/>
      <c r="E6" s="565"/>
      <c r="F6" s="7" t="s">
        <v>4</v>
      </c>
    </row>
    <row r="7" spans="1:7" ht="33.75" customHeight="1">
      <c r="A7" s="724" t="s">
        <v>156</v>
      </c>
      <c r="B7" s="724"/>
      <c r="C7" s="508" t="s">
        <v>157</v>
      </c>
      <c r="D7" s="566"/>
      <c r="E7" s="470" t="s">
        <v>158</v>
      </c>
      <c r="F7" s="65" t="s">
        <v>159</v>
      </c>
      <c r="G7" s="66" t="s">
        <v>160</v>
      </c>
    </row>
    <row r="8" spans="1:7" ht="12.75" customHeight="1">
      <c r="A8" s="724"/>
      <c r="B8" s="724"/>
      <c r="C8" s="471" t="s">
        <v>161</v>
      </c>
      <c r="D8" s="232"/>
      <c r="E8" s="127" t="s">
        <v>162</v>
      </c>
      <c r="F8" s="68" t="s">
        <v>163</v>
      </c>
      <c r="G8" s="69" t="s">
        <v>164</v>
      </c>
    </row>
    <row r="9" spans="1:7" ht="12.75" customHeight="1">
      <c r="A9" s="70" t="s">
        <v>38</v>
      </c>
      <c r="B9" s="68"/>
      <c r="C9" s="488" t="s">
        <v>269</v>
      </c>
      <c r="D9" s="567"/>
      <c r="E9" s="567"/>
      <c r="F9" s="567">
        <v>1529</v>
      </c>
      <c r="G9" s="77"/>
    </row>
    <row r="10" spans="1:7" ht="12.75" customHeight="1">
      <c r="A10" s="70" t="s">
        <v>40</v>
      </c>
      <c r="B10" s="568"/>
      <c r="C10" s="475" t="s">
        <v>801</v>
      </c>
      <c r="D10" s="75"/>
      <c r="E10" s="83">
        <v>145900</v>
      </c>
      <c r="F10" s="83">
        <v>150739</v>
      </c>
      <c r="G10" s="77">
        <f>F10/E10</f>
        <v>1.0331665524331735</v>
      </c>
    </row>
    <row r="11" spans="1:7" ht="12.75" customHeight="1">
      <c r="A11" s="70" t="s">
        <v>47</v>
      </c>
      <c r="B11" s="477"/>
      <c r="C11" s="475" t="s">
        <v>802</v>
      </c>
      <c r="D11" s="75"/>
      <c r="E11" s="97">
        <v>174882</v>
      </c>
      <c r="F11" s="97">
        <v>165911</v>
      </c>
      <c r="G11" s="77">
        <f>F11/E11</f>
        <v>0.9487025537219382</v>
      </c>
    </row>
    <row r="12" spans="1:7" ht="12.75" customHeight="1">
      <c r="A12" s="70" t="s">
        <v>49</v>
      </c>
      <c r="B12" s="477"/>
      <c r="C12" s="475" t="s">
        <v>803</v>
      </c>
      <c r="D12" s="75"/>
      <c r="E12" s="75">
        <v>33800</v>
      </c>
      <c r="F12" s="75">
        <v>6831</v>
      </c>
      <c r="G12" s="77">
        <f>F12/E12</f>
        <v>0.20210059171597633</v>
      </c>
    </row>
    <row r="13" spans="1:7" ht="12.75" customHeight="1">
      <c r="A13" s="70" t="s">
        <v>51</v>
      </c>
      <c r="B13" s="477"/>
      <c r="C13" s="545" t="s">
        <v>804</v>
      </c>
      <c r="D13" s="75"/>
      <c r="E13" s="75">
        <v>23200</v>
      </c>
      <c r="F13" s="75">
        <v>31020</v>
      </c>
      <c r="G13" s="77"/>
    </row>
    <row r="14" spans="1:14" ht="12.75" customHeight="1">
      <c r="A14" s="70" t="s">
        <v>53</v>
      </c>
      <c r="B14" s="477"/>
      <c r="C14" s="475" t="s">
        <v>285</v>
      </c>
      <c r="D14" s="75"/>
      <c r="E14" s="75">
        <v>1000</v>
      </c>
      <c r="F14" s="75"/>
      <c r="G14" s="77"/>
      <c r="N14" s="139" t="s">
        <v>771</v>
      </c>
    </row>
    <row r="15" spans="1:7" ht="12.75" customHeight="1">
      <c r="A15" s="70" t="s">
        <v>55</v>
      </c>
      <c r="B15" s="477"/>
      <c r="C15" s="475" t="s">
        <v>805</v>
      </c>
      <c r="D15" s="75"/>
      <c r="E15" s="75">
        <v>15000</v>
      </c>
      <c r="F15" s="75"/>
      <c r="G15" s="77"/>
    </row>
    <row r="16" spans="1:7" ht="12.75" customHeight="1">
      <c r="A16" s="70" t="s">
        <v>57</v>
      </c>
      <c r="B16" s="477"/>
      <c r="C16" s="475" t="s">
        <v>806</v>
      </c>
      <c r="D16" s="75"/>
      <c r="E16" s="75">
        <v>500</v>
      </c>
      <c r="F16" s="75">
        <v>12646</v>
      </c>
      <c r="G16" s="77">
        <f>F16/E16</f>
        <v>25.292</v>
      </c>
    </row>
    <row r="17" spans="1:7" ht="12.75" customHeight="1">
      <c r="A17" s="70" t="s">
        <v>86</v>
      </c>
      <c r="B17" s="477"/>
      <c r="C17" s="475" t="s">
        <v>807</v>
      </c>
      <c r="D17" s="75"/>
      <c r="E17" s="75"/>
      <c r="F17" s="75"/>
      <c r="G17" s="77"/>
    </row>
    <row r="18" spans="1:7" ht="12.75" customHeight="1">
      <c r="A18" s="70" t="s">
        <v>59</v>
      </c>
      <c r="B18" s="477"/>
      <c r="C18" s="475" t="s">
        <v>243</v>
      </c>
      <c r="D18" s="75"/>
      <c r="E18" s="75">
        <v>100</v>
      </c>
      <c r="F18" s="75"/>
      <c r="G18" s="77">
        <f>F18/E18</f>
        <v>0</v>
      </c>
    </row>
    <row r="19" spans="1:7" ht="12.75" customHeight="1">
      <c r="A19" s="70" t="s">
        <v>61</v>
      </c>
      <c r="B19" s="477"/>
      <c r="C19" s="475" t="s">
        <v>808</v>
      </c>
      <c r="D19" s="75"/>
      <c r="E19" s="75"/>
      <c r="F19" s="75"/>
      <c r="G19" s="77"/>
    </row>
    <row r="20" spans="1:7" ht="12.75" customHeight="1">
      <c r="A20" s="70" t="s">
        <v>63</v>
      </c>
      <c r="B20" s="477"/>
      <c r="C20" s="475" t="s">
        <v>809</v>
      </c>
      <c r="D20" s="75"/>
      <c r="E20" s="75"/>
      <c r="F20" s="75">
        <v>39094</v>
      </c>
      <c r="G20" s="77"/>
    </row>
    <row r="21" spans="1:7" ht="12.75" customHeight="1">
      <c r="A21" s="70" t="s">
        <v>65</v>
      </c>
      <c r="B21" s="477"/>
      <c r="C21" s="475" t="s">
        <v>218</v>
      </c>
      <c r="D21" s="75"/>
      <c r="E21" s="75">
        <v>100000</v>
      </c>
      <c r="F21" s="75">
        <v>122000</v>
      </c>
      <c r="G21" s="77">
        <f>F21/E21</f>
        <v>1.22</v>
      </c>
    </row>
    <row r="22" spans="1:7" ht="12.75" customHeight="1">
      <c r="A22" s="569" t="s">
        <v>92</v>
      </c>
      <c r="B22" s="570"/>
      <c r="C22" s="571" t="s">
        <v>116</v>
      </c>
      <c r="D22" s="572"/>
      <c r="E22" s="108">
        <f>SUM(E9:E21)</f>
        <v>494382</v>
      </c>
      <c r="F22" s="108">
        <f>SUM(F9:F21)</f>
        <v>529770</v>
      </c>
      <c r="G22" s="536">
        <f>F22/E22</f>
        <v>1.0715802759809216</v>
      </c>
    </row>
    <row r="23" spans="1:6" ht="12.75" customHeight="1">
      <c r="A23" s="565"/>
      <c r="B23" s="565"/>
      <c r="C23" s="565"/>
      <c r="D23" s="565"/>
      <c r="E23" s="565"/>
      <c r="F23" s="565"/>
    </row>
    <row r="24" spans="1:7" ht="33.75" customHeight="1">
      <c r="A24" s="687" t="s">
        <v>156</v>
      </c>
      <c r="B24" s="687"/>
      <c r="C24" s="537" t="s">
        <v>313</v>
      </c>
      <c r="D24" s="538" t="s">
        <v>780</v>
      </c>
      <c r="E24" s="470" t="s">
        <v>158</v>
      </c>
      <c r="F24" s="65" t="s">
        <v>159</v>
      </c>
      <c r="G24" s="66" t="s">
        <v>160</v>
      </c>
    </row>
    <row r="25" spans="1:7" ht="12.75" customHeight="1">
      <c r="A25" s="687"/>
      <c r="B25" s="687"/>
      <c r="C25" s="232" t="s">
        <v>161</v>
      </c>
      <c r="D25" s="127" t="s">
        <v>162</v>
      </c>
      <c r="E25" s="573" t="s">
        <v>213</v>
      </c>
      <c r="F25" s="573" t="s">
        <v>213</v>
      </c>
      <c r="G25" s="574" t="s">
        <v>810</v>
      </c>
    </row>
    <row r="26" spans="1:7" ht="0" customHeight="1" hidden="1">
      <c r="A26" s="95" t="s">
        <v>38</v>
      </c>
      <c r="B26" s="500"/>
      <c r="C26" s="11"/>
      <c r="D26" s="11"/>
      <c r="E26" s="11"/>
      <c r="F26" s="11"/>
      <c r="G26" s="77"/>
    </row>
    <row r="27" spans="1:7" ht="12.75" customHeight="1">
      <c r="A27" s="70" t="s">
        <v>38</v>
      </c>
      <c r="B27" s="500" t="s">
        <v>165</v>
      </c>
      <c r="C27" s="11" t="s">
        <v>811</v>
      </c>
      <c r="D27" s="11"/>
      <c r="E27" s="11">
        <f>E28</f>
        <v>610</v>
      </c>
      <c r="F27" s="11">
        <v>673</v>
      </c>
      <c r="G27" s="77">
        <f>F27/E27</f>
        <v>1.1032786885245902</v>
      </c>
    </row>
    <row r="28" spans="1:7" ht="12.75" customHeight="1">
      <c r="A28" s="95" t="s">
        <v>40</v>
      </c>
      <c r="B28" s="500"/>
      <c r="C28" s="210" t="s">
        <v>318</v>
      </c>
      <c r="D28" s="210"/>
      <c r="E28" s="76">
        <v>610</v>
      </c>
      <c r="F28" s="76">
        <v>673</v>
      </c>
      <c r="G28" s="77">
        <f>F28/E28</f>
        <v>1.1032786885245902</v>
      </c>
    </row>
    <row r="29" spans="1:7" ht="12.75" customHeight="1">
      <c r="A29" s="70" t="s">
        <v>47</v>
      </c>
      <c r="B29" s="500" t="s">
        <v>169</v>
      </c>
      <c r="C29" s="11" t="s">
        <v>319</v>
      </c>
      <c r="D29" s="11"/>
      <c r="E29" s="11">
        <f>SUM(E30:E31)</f>
        <v>563</v>
      </c>
      <c r="F29" s="11">
        <v>551</v>
      </c>
      <c r="G29" s="77">
        <f>F29/E29</f>
        <v>0.9786856127886323</v>
      </c>
    </row>
    <row r="30" spans="1:7" ht="12.75" customHeight="1">
      <c r="A30" s="95" t="s">
        <v>49</v>
      </c>
      <c r="B30" s="500"/>
      <c r="C30" s="210" t="s">
        <v>318</v>
      </c>
      <c r="D30" s="210"/>
      <c r="E30" s="76">
        <v>563</v>
      </c>
      <c r="F30" s="76">
        <v>551</v>
      </c>
      <c r="G30" s="77">
        <f>F30/E30</f>
        <v>0.9786856127886323</v>
      </c>
    </row>
    <row r="31" spans="1:7" ht="12.75" customHeight="1">
      <c r="A31" s="70" t="s">
        <v>51</v>
      </c>
      <c r="B31" s="500"/>
      <c r="C31" s="76" t="s">
        <v>320</v>
      </c>
      <c r="D31" s="76"/>
      <c r="E31" s="76"/>
      <c r="F31" s="76"/>
      <c r="G31" s="77"/>
    </row>
    <row r="32" spans="1:7" ht="12.75" customHeight="1">
      <c r="A32" s="95" t="s">
        <v>53</v>
      </c>
      <c r="B32" s="500" t="s">
        <v>171</v>
      </c>
      <c r="C32" s="11" t="s">
        <v>812</v>
      </c>
      <c r="D32" s="11"/>
      <c r="E32" s="11"/>
      <c r="F32" s="11">
        <f>SUM(F33:F36)</f>
        <v>70456</v>
      </c>
      <c r="G32" s="77"/>
    </row>
    <row r="33" spans="1:7" ht="12.75" customHeight="1">
      <c r="A33" s="70" t="s">
        <v>55</v>
      </c>
      <c r="B33" s="500"/>
      <c r="C33" s="210" t="s">
        <v>197</v>
      </c>
      <c r="D33" s="210"/>
      <c r="E33" s="210"/>
      <c r="F33" s="210">
        <v>0</v>
      </c>
      <c r="G33" s="77"/>
    </row>
    <row r="34" spans="1:7" ht="12.75" customHeight="1">
      <c r="A34" s="95" t="s">
        <v>57</v>
      </c>
      <c r="B34" s="500"/>
      <c r="C34" s="210" t="s">
        <v>198</v>
      </c>
      <c r="D34" s="210"/>
      <c r="E34" s="210"/>
      <c r="F34" s="210">
        <v>0</v>
      </c>
      <c r="G34" s="77"/>
    </row>
    <row r="35" spans="1:7" ht="12.75" customHeight="1">
      <c r="A35" s="70" t="s">
        <v>86</v>
      </c>
      <c r="B35" s="500"/>
      <c r="C35" s="281" t="s">
        <v>322</v>
      </c>
      <c r="D35" s="281"/>
      <c r="E35" s="210"/>
      <c r="F35" s="210">
        <v>4457</v>
      </c>
      <c r="G35" s="77"/>
    </row>
    <row r="36" spans="1:7" ht="12.75" customHeight="1">
      <c r="A36" s="95" t="s">
        <v>59</v>
      </c>
      <c r="B36" s="500"/>
      <c r="C36" s="76" t="s">
        <v>320</v>
      </c>
      <c r="D36" s="76"/>
      <c r="E36" s="210"/>
      <c r="F36" s="210">
        <v>65999</v>
      </c>
      <c r="G36" s="77"/>
    </row>
    <row r="37" spans="1:7" ht="12.75" customHeight="1">
      <c r="A37" s="70" t="s">
        <v>61</v>
      </c>
      <c r="B37" s="500" t="s">
        <v>175</v>
      </c>
      <c r="C37" s="11" t="s">
        <v>813</v>
      </c>
      <c r="D37" s="11"/>
      <c r="E37" s="11">
        <f>E38</f>
        <v>6700</v>
      </c>
      <c r="F37" s="11">
        <v>6740</v>
      </c>
      <c r="G37" s="77">
        <f aca="true" t="shared" si="0" ref="G37:G45">F37/E37</f>
        <v>1.0059701492537314</v>
      </c>
    </row>
    <row r="38" spans="1:7" ht="12.75" customHeight="1">
      <c r="A38" s="95" t="s">
        <v>63</v>
      </c>
      <c r="B38" s="500"/>
      <c r="C38" s="210" t="s">
        <v>318</v>
      </c>
      <c r="D38" s="210"/>
      <c r="E38" s="76">
        <v>6700</v>
      </c>
      <c r="F38" s="76">
        <v>6740</v>
      </c>
      <c r="G38" s="77">
        <f t="shared" si="0"/>
        <v>1.0059701492537314</v>
      </c>
    </row>
    <row r="39" spans="1:7" ht="12.75" customHeight="1">
      <c r="A39" s="70" t="s">
        <v>65</v>
      </c>
      <c r="B39" s="500" t="s">
        <v>177</v>
      </c>
      <c r="C39" s="11" t="s">
        <v>324</v>
      </c>
      <c r="D39" s="11"/>
      <c r="E39" s="11">
        <f>E40</f>
        <v>130</v>
      </c>
      <c r="F39" s="11">
        <v>130</v>
      </c>
      <c r="G39" s="77">
        <f t="shared" si="0"/>
        <v>1</v>
      </c>
    </row>
    <row r="40" spans="1:7" ht="12.75" customHeight="1">
      <c r="A40" s="95" t="s">
        <v>92</v>
      </c>
      <c r="B40" s="500"/>
      <c r="C40" s="210" t="s">
        <v>318</v>
      </c>
      <c r="D40" s="210"/>
      <c r="E40" s="76">
        <v>130</v>
      </c>
      <c r="F40" s="76">
        <v>130</v>
      </c>
      <c r="G40" s="77">
        <f t="shared" si="0"/>
        <v>1</v>
      </c>
    </row>
    <row r="41" spans="1:7" ht="12.75" customHeight="1">
      <c r="A41" s="70" t="s">
        <v>66</v>
      </c>
      <c r="B41" s="500" t="s">
        <v>180</v>
      </c>
      <c r="C41" s="11" t="s">
        <v>325</v>
      </c>
      <c r="D41" s="11"/>
      <c r="E41" s="11">
        <f>SUM(E42:E46)</f>
        <v>32595</v>
      </c>
      <c r="F41" s="11">
        <f>SUM(F42:F46)</f>
        <v>33074</v>
      </c>
      <c r="G41" s="77">
        <f t="shared" si="0"/>
        <v>1.0146955054456206</v>
      </c>
    </row>
    <row r="42" spans="1:7" ht="12.75" customHeight="1">
      <c r="A42" s="95" t="s">
        <v>67</v>
      </c>
      <c r="B42" s="500"/>
      <c r="C42" s="210" t="s">
        <v>197</v>
      </c>
      <c r="D42" s="210"/>
      <c r="E42" s="210">
        <v>20190</v>
      </c>
      <c r="F42" s="210">
        <v>19337</v>
      </c>
      <c r="G42" s="77">
        <f t="shared" si="0"/>
        <v>0.957751362060426</v>
      </c>
    </row>
    <row r="43" spans="1:7" ht="12.75" customHeight="1">
      <c r="A43" s="70" t="s">
        <v>68</v>
      </c>
      <c r="B43" s="500"/>
      <c r="C43" s="210" t="s">
        <v>198</v>
      </c>
      <c r="D43" s="210"/>
      <c r="E43" s="210">
        <v>5340</v>
      </c>
      <c r="F43" s="210">
        <v>5217</v>
      </c>
      <c r="G43" s="77">
        <f t="shared" si="0"/>
        <v>0.9769662921348314</v>
      </c>
    </row>
    <row r="44" spans="1:7" ht="12.75" customHeight="1">
      <c r="A44" s="95" t="s">
        <v>70</v>
      </c>
      <c r="B44" s="575"/>
      <c r="C44" s="281" t="s">
        <v>322</v>
      </c>
      <c r="D44" s="281"/>
      <c r="E44" s="210">
        <v>4450</v>
      </c>
      <c r="F44" s="210">
        <v>4380</v>
      </c>
      <c r="G44" s="77">
        <f t="shared" si="0"/>
        <v>0.9842696629213483</v>
      </c>
    </row>
    <row r="45" spans="1:7" ht="12.75" customHeight="1">
      <c r="A45" s="70" t="s">
        <v>97</v>
      </c>
      <c r="B45" s="575"/>
      <c r="C45" s="281" t="s">
        <v>224</v>
      </c>
      <c r="D45" s="281"/>
      <c r="E45" s="210">
        <v>2615</v>
      </c>
      <c r="F45" s="210">
        <v>4140</v>
      </c>
      <c r="G45" s="77">
        <f t="shared" si="0"/>
        <v>1.5831739961759081</v>
      </c>
    </row>
    <row r="46" spans="1:7" ht="12.75" customHeight="1">
      <c r="A46" s="95" t="s">
        <v>99</v>
      </c>
      <c r="B46" s="575"/>
      <c r="C46" s="281" t="s">
        <v>349</v>
      </c>
      <c r="D46" s="281"/>
      <c r="E46" s="210"/>
      <c r="F46" s="210"/>
      <c r="G46" s="77"/>
    </row>
    <row r="47" spans="1:7" ht="12.75" customHeight="1">
      <c r="A47" s="70" t="s">
        <v>101</v>
      </c>
      <c r="B47" s="575" t="s">
        <v>814</v>
      </c>
      <c r="C47" s="11" t="s">
        <v>327</v>
      </c>
      <c r="D47" s="11"/>
      <c r="E47" s="11">
        <f>SUM(E48:E50)</f>
        <v>768</v>
      </c>
      <c r="F47" s="11">
        <v>815</v>
      </c>
      <c r="G47" s="77">
        <f>F47/E47</f>
        <v>1.0611979166666667</v>
      </c>
    </row>
    <row r="48" spans="1:7" ht="12.75" customHeight="1">
      <c r="A48" s="95" t="s">
        <v>103</v>
      </c>
      <c r="B48" s="575"/>
      <c r="C48" s="210" t="s">
        <v>197</v>
      </c>
      <c r="D48" s="210"/>
      <c r="E48" s="76"/>
      <c r="F48" s="76"/>
      <c r="G48" s="77"/>
    </row>
    <row r="49" spans="1:7" ht="12.75" customHeight="1">
      <c r="A49" s="70" t="s">
        <v>105</v>
      </c>
      <c r="B49" s="575"/>
      <c r="C49" s="210" t="s">
        <v>198</v>
      </c>
      <c r="D49" s="210"/>
      <c r="E49" s="76"/>
      <c r="F49" s="76"/>
      <c r="G49" s="77"/>
    </row>
    <row r="50" spans="1:7" ht="12.75" customHeight="1">
      <c r="A50" s="95" t="s">
        <v>107</v>
      </c>
      <c r="B50" s="575"/>
      <c r="C50" s="210" t="s">
        <v>322</v>
      </c>
      <c r="D50" s="210"/>
      <c r="E50" s="76">
        <v>768</v>
      </c>
      <c r="F50" s="76">
        <v>815</v>
      </c>
      <c r="G50" s="77">
        <f>F50/E50</f>
        <v>1.0611979166666667</v>
      </c>
    </row>
    <row r="51" spans="1:7" ht="12.75" customHeight="1">
      <c r="A51" s="70" t="s">
        <v>109</v>
      </c>
      <c r="B51" s="575" t="s">
        <v>815</v>
      </c>
      <c r="C51" s="11" t="s">
        <v>816</v>
      </c>
      <c r="D51" s="11"/>
      <c r="E51" s="11">
        <f>SUM(E52:E54)</f>
        <v>0</v>
      </c>
      <c r="F51" s="11">
        <v>236</v>
      </c>
      <c r="G51" s="77"/>
    </row>
    <row r="52" spans="1:7" ht="12.75" customHeight="1">
      <c r="A52" s="95" t="s">
        <v>111</v>
      </c>
      <c r="B52" s="575"/>
      <c r="C52" s="210" t="s">
        <v>197</v>
      </c>
      <c r="D52" s="210"/>
      <c r="E52" s="76"/>
      <c r="F52" s="76">
        <v>185</v>
      </c>
      <c r="G52" s="77"/>
    </row>
    <row r="53" spans="1:7" ht="12.75" customHeight="1">
      <c r="A53" s="70" t="s">
        <v>113</v>
      </c>
      <c r="B53" s="575"/>
      <c r="C53" s="210" t="s">
        <v>198</v>
      </c>
      <c r="D53" s="210"/>
      <c r="E53" s="76"/>
      <c r="F53" s="76">
        <v>51</v>
      </c>
      <c r="G53" s="77"/>
    </row>
    <row r="54" spans="1:7" ht="12.75" customHeight="1">
      <c r="A54" s="95" t="s">
        <v>115</v>
      </c>
      <c r="B54" s="575"/>
      <c r="C54" s="76" t="s">
        <v>817</v>
      </c>
      <c r="D54" s="76"/>
      <c r="E54" s="76"/>
      <c r="F54" s="76"/>
      <c r="G54" s="77"/>
    </row>
    <row r="55" spans="1:7" ht="12.75" customHeight="1">
      <c r="A55" s="70" t="s">
        <v>117</v>
      </c>
      <c r="B55" s="575" t="s">
        <v>191</v>
      </c>
      <c r="C55" s="11" t="s">
        <v>329</v>
      </c>
      <c r="D55" s="11"/>
      <c r="E55" s="11">
        <v>25293</v>
      </c>
      <c r="F55" s="11">
        <f>SUM(F56:F58)</f>
        <v>28640</v>
      </c>
      <c r="G55" s="77">
        <f>F55/E55</f>
        <v>1.1323291029138496</v>
      </c>
    </row>
    <row r="56" spans="1:7" ht="12.75" customHeight="1">
      <c r="A56" s="95" t="s">
        <v>118</v>
      </c>
      <c r="B56" s="575"/>
      <c r="C56" s="76" t="s">
        <v>817</v>
      </c>
      <c r="D56" s="76"/>
      <c r="E56" s="76">
        <v>8850</v>
      </c>
      <c r="F56" s="76">
        <v>7000</v>
      </c>
      <c r="G56" s="77">
        <f>F56/E56</f>
        <v>0.7909604519774012</v>
      </c>
    </row>
    <row r="57" spans="1:7" ht="12.75" customHeight="1">
      <c r="A57" s="70" t="s">
        <v>120</v>
      </c>
      <c r="B57" s="575"/>
      <c r="C57" s="76" t="s">
        <v>818</v>
      </c>
      <c r="D57" s="76"/>
      <c r="E57" s="76">
        <v>16443</v>
      </c>
      <c r="F57" s="76">
        <v>17640</v>
      </c>
      <c r="G57" s="77"/>
    </row>
    <row r="58" spans="1:7" ht="12.75" customHeight="1">
      <c r="A58" s="95" t="s">
        <v>122</v>
      </c>
      <c r="B58" s="575"/>
      <c r="C58" s="76" t="s">
        <v>819</v>
      </c>
      <c r="D58" s="76"/>
      <c r="E58" s="76"/>
      <c r="F58" s="76">
        <v>4000</v>
      </c>
      <c r="G58" s="77"/>
    </row>
    <row r="59" spans="1:7" ht="12.75" customHeight="1">
      <c r="A59" s="70" t="s">
        <v>124</v>
      </c>
      <c r="B59" s="575"/>
      <c r="C59" s="76" t="s">
        <v>820</v>
      </c>
      <c r="D59" s="76"/>
      <c r="E59" s="76"/>
      <c r="F59" s="76"/>
      <c r="G59" s="77"/>
    </row>
    <row r="60" spans="1:7" ht="12.75" customHeight="1">
      <c r="A60" s="95" t="s">
        <v>126</v>
      </c>
      <c r="B60" s="575"/>
      <c r="C60" s="11" t="s">
        <v>821</v>
      </c>
      <c r="D60" s="11"/>
      <c r="E60" s="11">
        <f>SUM(E61:E76)</f>
        <v>10520</v>
      </c>
      <c r="F60" s="11">
        <f>SUM(F61:F77)</f>
        <v>6556</v>
      </c>
      <c r="G60" s="77">
        <f>F60/E60</f>
        <v>0.6231939163498099</v>
      </c>
    </row>
    <row r="61" spans="1:7" ht="12.75" customHeight="1">
      <c r="A61" s="70" t="s">
        <v>128</v>
      </c>
      <c r="B61" s="575"/>
      <c r="C61" s="76" t="s">
        <v>822</v>
      </c>
      <c r="D61" s="76"/>
      <c r="E61" s="210">
        <v>100</v>
      </c>
      <c r="F61" s="210">
        <v>200</v>
      </c>
      <c r="G61" s="77">
        <f>F61/E61</f>
        <v>2</v>
      </c>
    </row>
    <row r="62" spans="1:7" ht="12.75" customHeight="1">
      <c r="A62" s="95" t="s">
        <v>130</v>
      </c>
      <c r="B62" s="575"/>
      <c r="C62" s="76" t="s">
        <v>823</v>
      </c>
      <c r="D62" s="76"/>
      <c r="E62" s="210"/>
      <c r="F62" s="210">
        <v>1294</v>
      </c>
      <c r="G62" s="77"/>
    </row>
    <row r="63" spans="1:7" ht="12.75" customHeight="1">
      <c r="A63" s="70" t="s">
        <v>131</v>
      </c>
      <c r="B63" s="575"/>
      <c r="C63" s="210" t="s">
        <v>824</v>
      </c>
      <c r="D63" s="210"/>
      <c r="E63" s="210">
        <v>6000</v>
      </c>
      <c r="F63" s="210">
        <v>562</v>
      </c>
      <c r="G63" s="77">
        <f>F63/E63</f>
        <v>0.09366666666666666</v>
      </c>
    </row>
    <row r="64" spans="1:7" ht="12.75" customHeight="1">
      <c r="A64" s="95" t="s">
        <v>133</v>
      </c>
      <c r="B64" s="575"/>
      <c r="C64" s="210" t="s">
        <v>825</v>
      </c>
      <c r="D64" s="210"/>
      <c r="E64" s="210"/>
      <c r="F64" s="210"/>
      <c r="G64" s="77"/>
    </row>
    <row r="65" spans="1:7" ht="12.75" customHeight="1">
      <c r="A65" s="70" t="s">
        <v>135</v>
      </c>
      <c r="B65" s="575"/>
      <c r="C65" s="210" t="s">
        <v>335</v>
      </c>
      <c r="D65" s="210"/>
      <c r="E65" s="210">
        <v>1000</v>
      </c>
      <c r="F65" s="210">
        <v>750</v>
      </c>
      <c r="G65" s="77">
        <f>F65/E65</f>
        <v>0.75</v>
      </c>
    </row>
    <row r="66" spans="1:7" ht="12.75" customHeight="1">
      <c r="A66" s="95" t="s">
        <v>137</v>
      </c>
      <c r="B66" s="575"/>
      <c r="C66" s="210" t="s">
        <v>336</v>
      </c>
      <c r="D66" s="210"/>
      <c r="E66" s="210"/>
      <c r="F66" s="210"/>
      <c r="G66" s="77"/>
    </row>
    <row r="67" spans="1:7" ht="12.75" customHeight="1">
      <c r="A67" s="70" t="s">
        <v>139</v>
      </c>
      <c r="B67" s="575"/>
      <c r="C67" s="210" t="s">
        <v>826</v>
      </c>
      <c r="D67" s="210"/>
      <c r="E67" s="210"/>
      <c r="F67" s="210"/>
      <c r="G67" s="77"/>
    </row>
    <row r="68" spans="1:7" ht="12.75" customHeight="1">
      <c r="A68" s="95" t="s">
        <v>141</v>
      </c>
      <c r="B68" s="575"/>
      <c r="C68" s="210" t="s">
        <v>337</v>
      </c>
      <c r="D68" s="210"/>
      <c r="E68" s="210">
        <v>2800</v>
      </c>
      <c r="F68" s="210">
        <v>3350</v>
      </c>
      <c r="G68" s="77">
        <f>F68/E68</f>
        <v>1.1964285714285714</v>
      </c>
    </row>
    <row r="69" spans="1:7" ht="12.75" customHeight="1">
      <c r="A69" s="70" t="s">
        <v>143</v>
      </c>
      <c r="B69" s="575"/>
      <c r="C69" s="210" t="s">
        <v>827</v>
      </c>
      <c r="D69" s="210"/>
      <c r="E69" s="210"/>
      <c r="F69" s="210"/>
      <c r="G69" s="77"/>
    </row>
    <row r="70" spans="1:7" ht="12.75" customHeight="1">
      <c r="A70" s="95" t="s">
        <v>145</v>
      </c>
      <c r="B70" s="575"/>
      <c r="C70" s="210" t="s">
        <v>339</v>
      </c>
      <c r="D70" s="210"/>
      <c r="E70" s="210">
        <v>100</v>
      </c>
      <c r="F70" s="210"/>
      <c r="G70" s="77">
        <f>F70/E70</f>
        <v>0</v>
      </c>
    </row>
    <row r="71" spans="1:7" ht="12.75" customHeight="1">
      <c r="A71" s="70" t="s">
        <v>147</v>
      </c>
      <c r="B71" s="575"/>
      <c r="C71" s="210" t="s">
        <v>828</v>
      </c>
      <c r="D71" s="210"/>
      <c r="E71" s="210"/>
      <c r="F71" s="210"/>
      <c r="G71" s="77"/>
    </row>
    <row r="72" spans="1:7" ht="12.75" customHeight="1">
      <c r="A72" s="95" t="s">
        <v>149</v>
      </c>
      <c r="B72" s="575"/>
      <c r="C72" s="210" t="s">
        <v>829</v>
      </c>
      <c r="D72" s="210"/>
      <c r="E72" s="210"/>
      <c r="F72" s="210"/>
      <c r="G72" s="77"/>
    </row>
    <row r="73" spans="1:7" ht="12.75" customHeight="1">
      <c r="A73" s="70" t="s">
        <v>151</v>
      </c>
      <c r="B73" s="575"/>
      <c r="C73" s="210" t="s">
        <v>342</v>
      </c>
      <c r="D73" s="210"/>
      <c r="E73" s="210">
        <v>240</v>
      </c>
      <c r="F73" s="210"/>
      <c r="G73" s="77">
        <f>F73/E73</f>
        <v>0</v>
      </c>
    </row>
    <row r="74" spans="1:7" ht="12.75" customHeight="1">
      <c r="A74" s="95" t="s">
        <v>345</v>
      </c>
      <c r="B74" s="575"/>
      <c r="C74" s="210" t="s">
        <v>343</v>
      </c>
      <c r="D74" s="210"/>
      <c r="E74" s="210">
        <v>100</v>
      </c>
      <c r="F74" s="210">
        <v>100</v>
      </c>
      <c r="G74" s="77"/>
    </row>
    <row r="75" spans="1:7" ht="12.75" customHeight="1">
      <c r="A75" s="70" t="s">
        <v>346</v>
      </c>
      <c r="B75" s="575"/>
      <c r="C75" s="210" t="s">
        <v>830</v>
      </c>
      <c r="D75" s="210"/>
      <c r="E75" s="210">
        <v>180</v>
      </c>
      <c r="F75" s="210"/>
      <c r="G75" s="77"/>
    </row>
    <row r="76" spans="1:7" ht="12.75" customHeight="1">
      <c r="A76" s="95" t="s">
        <v>348</v>
      </c>
      <c r="B76" s="575"/>
      <c r="C76" s="210" t="s">
        <v>831</v>
      </c>
      <c r="D76" s="210"/>
      <c r="E76" s="210"/>
      <c r="F76" s="210"/>
      <c r="G76" s="77"/>
    </row>
    <row r="77" spans="1:7" ht="12.75" customHeight="1">
      <c r="A77" s="70" t="s">
        <v>350</v>
      </c>
      <c r="B77" s="575"/>
      <c r="C77" s="76" t="s">
        <v>832</v>
      </c>
      <c r="D77" s="76"/>
      <c r="E77" s="210"/>
      <c r="F77" s="210">
        <v>300</v>
      </c>
      <c r="G77" s="77"/>
    </row>
    <row r="78" spans="1:7" ht="12.75" customHeight="1">
      <c r="A78" s="95" t="s">
        <v>352</v>
      </c>
      <c r="B78" s="575"/>
      <c r="C78" s="275" t="s">
        <v>344</v>
      </c>
      <c r="D78" s="111"/>
      <c r="E78" s="11">
        <f>SUM(E79:E84)</f>
        <v>122272</v>
      </c>
      <c r="F78" s="11">
        <f>SUM(F79:F84)</f>
        <v>100756</v>
      </c>
      <c r="G78" s="77">
        <f>F78/E78</f>
        <v>0.8240316671028527</v>
      </c>
    </row>
    <row r="79" spans="1:7" ht="12.75" customHeight="1">
      <c r="A79" s="70" t="s">
        <v>353</v>
      </c>
      <c r="B79" s="575"/>
      <c r="C79" s="210" t="s">
        <v>197</v>
      </c>
      <c r="D79" s="210"/>
      <c r="E79" s="210">
        <v>6024</v>
      </c>
      <c r="F79" s="210">
        <v>14632</v>
      </c>
      <c r="G79" s="77">
        <f>F79/E79</f>
        <v>2.4289508632138115</v>
      </c>
    </row>
    <row r="80" spans="1:7" ht="12.75" customHeight="1">
      <c r="A80" s="95" t="s">
        <v>354</v>
      </c>
      <c r="B80" s="575"/>
      <c r="C80" s="210" t="s">
        <v>198</v>
      </c>
      <c r="D80" s="210"/>
      <c r="E80" s="210">
        <v>1626</v>
      </c>
      <c r="F80" s="210">
        <v>3682</v>
      </c>
      <c r="G80" s="77">
        <f>F80/E80</f>
        <v>2.2644526445264455</v>
      </c>
    </row>
    <row r="81" spans="1:7" ht="12.75" customHeight="1">
      <c r="A81" s="70" t="s">
        <v>355</v>
      </c>
      <c r="B81" s="575"/>
      <c r="C81" s="210" t="s">
        <v>322</v>
      </c>
      <c r="D81" s="210"/>
      <c r="E81" s="210">
        <v>11539</v>
      </c>
      <c r="F81" s="210">
        <v>11600</v>
      </c>
      <c r="G81" s="77">
        <f>F81/E81</f>
        <v>1.0052864199670681</v>
      </c>
    </row>
    <row r="82" spans="1:7" ht="12.75" customHeight="1">
      <c r="A82" s="95" t="s">
        <v>357</v>
      </c>
      <c r="B82" s="575"/>
      <c r="C82" s="76" t="s">
        <v>349</v>
      </c>
      <c r="D82" s="210"/>
      <c r="E82" s="210"/>
      <c r="F82" s="210">
        <v>1382</v>
      </c>
      <c r="G82" s="77"/>
    </row>
    <row r="83" spans="1:7" ht="12.75" customHeight="1">
      <c r="A83" s="70" t="s">
        <v>358</v>
      </c>
      <c r="B83" s="575"/>
      <c r="C83" s="76" t="s">
        <v>833</v>
      </c>
      <c r="D83" s="76"/>
      <c r="E83" s="210">
        <v>103083</v>
      </c>
      <c r="F83" s="210">
        <v>69460</v>
      </c>
      <c r="G83" s="77">
        <f>F83/E83</f>
        <v>0.6738259460822832</v>
      </c>
    </row>
    <row r="84" spans="1:7" ht="12.75" customHeight="1">
      <c r="A84" s="95" t="s">
        <v>359</v>
      </c>
      <c r="B84" s="575"/>
      <c r="C84" s="76" t="s">
        <v>834</v>
      </c>
      <c r="D84" s="76"/>
      <c r="E84" s="210"/>
      <c r="F84" s="210"/>
      <c r="G84" s="77"/>
    </row>
    <row r="85" spans="1:7" ht="12.75" customHeight="1">
      <c r="A85" s="70" t="s">
        <v>361</v>
      </c>
      <c r="B85" s="130"/>
      <c r="C85" s="11" t="s">
        <v>835</v>
      </c>
      <c r="D85" s="11"/>
      <c r="E85" s="11">
        <f>SUM(E86)</f>
        <v>0</v>
      </c>
      <c r="F85" s="11"/>
      <c r="G85" s="77"/>
    </row>
    <row r="86" spans="1:7" ht="12.75" customHeight="1">
      <c r="A86" s="95" t="s">
        <v>362</v>
      </c>
      <c r="B86" s="130"/>
      <c r="C86" s="76" t="s">
        <v>820</v>
      </c>
      <c r="D86" s="210"/>
      <c r="E86" s="210"/>
      <c r="F86" s="210"/>
      <c r="G86" s="77"/>
    </row>
    <row r="87" spans="1:7" s="223" customFormat="1" ht="12.75" customHeight="1">
      <c r="A87" s="70" t="s">
        <v>363</v>
      </c>
      <c r="B87" s="576"/>
      <c r="C87" s="430" t="s">
        <v>351</v>
      </c>
      <c r="D87" s="430"/>
      <c r="E87" s="430">
        <f>SUM(E88:E90)</f>
        <v>1900</v>
      </c>
      <c r="F87" s="430">
        <f>SUM(F88:F90)</f>
        <v>8132</v>
      </c>
      <c r="G87" s="77">
        <f>F87/E87</f>
        <v>4.28</v>
      </c>
    </row>
    <row r="88" spans="1:7" ht="12.75" customHeight="1">
      <c r="A88" s="95" t="s">
        <v>364</v>
      </c>
      <c r="B88" s="157"/>
      <c r="C88" s="210" t="s">
        <v>197</v>
      </c>
      <c r="D88" s="210"/>
      <c r="E88" s="76">
        <v>1500</v>
      </c>
      <c r="F88" s="76">
        <v>6988</v>
      </c>
      <c r="G88" s="77">
        <f>F88/E88</f>
        <v>4.658666666666667</v>
      </c>
    </row>
    <row r="89" spans="1:7" ht="12.75" customHeight="1">
      <c r="A89" s="70" t="s">
        <v>366</v>
      </c>
      <c r="B89" s="157"/>
      <c r="C89" s="210" t="s">
        <v>198</v>
      </c>
      <c r="D89" s="210"/>
      <c r="E89" s="76">
        <v>400</v>
      </c>
      <c r="F89" s="76">
        <v>944</v>
      </c>
      <c r="G89" s="77">
        <f>F89/E89</f>
        <v>2.36</v>
      </c>
    </row>
    <row r="90" spans="1:7" ht="12.75" customHeight="1">
      <c r="A90" s="95" t="s">
        <v>368</v>
      </c>
      <c r="B90" s="157"/>
      <c r="C90" s="210" t="s">
        <v>322</v>
      </c>
      <c r="D90" s="210"/>
      <c r="E90" s="76"/>
      <c r="F90" s="76">
        <v>200</v>
      </c>
      <c r="G90" s="77"/>
    </row>
    <row r="91" spans="1:7" ht="12.75" customHeight="1">
      <c r="A91" s="70" t="s">
        <v>369</v>
      </c>
      <c r="B91" s="157"/>
      <c r="C91" s="11" t="s">
        <v>836</v>
      </c>
      <c r="D91" s="11"/>
      <c r="E91" s="11">
        <f>SUM(E92:E93)</f>
        <v>17090</v>
      </c>
      <c r="F91" s="11">
        <v>0</v>
      </c>
      <c r="G91" s="77">
        <f>F91/E91</f>
        <v>0</v>
      </c>
    </row>
    <row r="92" spans="1:7" ht="12.75" customHeight="1">
      <c r="A92" s="95" t="s">
        <v>370</v>
      </c>
      <c r="B92" s="157"/>
      <c r="C92" s="76" t="s">
        <v>318</v>
      </c>
      <c r="D92" s="76"/>
      <c r="E92" s="76">
        <v>2090</v>
      </c>
      <c r="F92" s="76">
        <v>0</v>
      </c>
      <c r="G92" s="77">
        <f>F92/E92</f>
        <v>0</v>
      </c>
    </row>
    <row r="93" spans="1:7" ht="12.75" customHeight="1">
      <c r="A93" s="70" t="s">
        <v>371</v>
      </c>
      <c r="B93" s="157"/>
      <c r="C93" s="76" t="s">
        <v>349</v>
      </c>
      <c r="D93" s="76"/>
      <c r="E93" s="76">
        <v>15000</v>
      </c>
      <c r="F93" s="76"/>
      <c r="G93" s="77"/>
    </row>
    <row r="94" spans="1:7" ht="12.75" customHeight="1" hidden="1">
      <c r="A94" s="95" t="s">
        <v>372</v>
      </c>
      <c r="B94" s="130"/>
      <c r="C94" s="210"/>
      <c r="D94" s="210"/>
      <c r="E94" s="210"/>
      <c r="F94" s="210"/>
      <c r="G94" s="77"/>
    </row>
    <row r="95" spans="1:7" ht="12.75" customHeight="1" hidden="1">
      <c r="A95" s="70" t="s">
        <v>373</v>
      </c>
      <c r="B95" s="130"/>
      <c r="C95" s="210"/>
      <c r="D95" s="210"/>
      <c r="E95" s="210"/>
      <c r="F95" s="210"/>
      <c r="G95" s="77"/>
    </row>
    <row r="96" spans="1:7" ht="12.75" customHeight="1" hidden="1">
      <c r="A96" s="95" t="s">
        <v>375</v>
      </c>
      <c r="B96" s="130"/>
      <c r="C96" s="210"/>
      <c r="D96" s="210"/>
      <c r="E96" s="210"/>
      <c r="F96" s="210"/>
      <c r="G96" s="77"/>
    </row>
    <row r="97" spans="1:7" ht="12.75" customHeight="1" hidden="1">
      <c r="A97" s="70" t="s">
        <v>377</v>
      </c>
      <c r="B97" s="130"/>
      <c r="C97" s="11"/>
      <c r="D97" s="11"/>
      <c r="E97" s="11"/>
      <c r="F97" s="11"/>
      <c r="G97" s="77"/>
    </row>
    <row r="98" spans="1:7" ht="12.75" customHeight="1" hidden="1">
      <c r="A98" s="95" t="s">
        <v>379</v>
      </c>
      <c r="B98" s="130"/>
      <c r="C98" s="210"/>
      <c r="D98" s="210"/>
      <c r="E98" s="210"/>
      <c r="F98" s="210"/>
      <c r="G98" s="77"/>
    </row>
    <row r="99" spans="1:7" ht="12.75" customHeight="1" hidden="1">
      <c r="A99" s="70" t="s">
        <v>381</v>
      </c>
      <c r="B99" s="130"/>
      <c r="C99" s="210"/>
      <c r="D99" s="210"/>
      <c r="E99" s="210"/>
      <c r="F99" s="210"/>
      <c r="G99" s="77"/>
    </row>
    <row r="100" spans="1:7" ht="14.25" customHeight="1" hidden="1">
      <c r="A100" s="95" t="s">
        <v>383</v>
      </c>
      <c r="B100" s="130"/>
      <c r="C100" s="210"/>
      <c r="D100" s="210"/>
      <c r="E100" s="210"/>
      <c r="F100" s="210"/>
      <c r="G100" s="77"/>
    </row>
    <row r="101" spans="1:7" ht="12.75" customHeight="1" hidden="1">
      <c r="A101" s="70" t="s">
        <v>384</v>
      </c>
      <c r="B101" s="130"/>
      <c r="C101" s="11"/>
      <c r="D101" s="11"/>
      <c r="E101" s="11"/>
      <c r="F101" s="11"/>
      <c r="G101" s="77"/>
    </row>
    <row r="102" spans="1:7" s="223" customFormat="1" ht="12.75" customHeight="1" hidden="1">
      <c r="A102" s="95" t="s">
        <v>385</v>
      </c>
      <c r="B102" s="130"/>
      <c r="C102" s="210"/>
      <c r="D102" s="210"/>
      <c r="E102" s="210"/>
      <c r="F102" s="210"/>
      <c r="G102" s="77"/>
    </row>
    <row r="103" spans="1:7" ht="12.75" customHeight="1" hidden="1">
      <c r="A103" s="70" t="s">
        <v>386</v>
      </c>
      <c r="B103" s="130"/>
      <c r="C103" s="210"/>
      <c r="D103" s="210"/>
      <c r="E103" s="210"/>
      <c r="F103" s="210"/>
      <c r="G103" s="77"/>
    </row>
    <row r="104" spans="1:7" ht="12.75" customHeight="1" hidden="1">
      <c r="A104" s="95" t="s">
        <v>387</v>
      </c>
      <c r="B104" s="130"/>
      <c r="C104" s="210"/>
      <c r="D104" s="210"/>
      <c r="E104" s="210"/>
      <c r="F104" s="210"/>
      <c r="G104" s="77"/>
    </row>
    <row r="105" spans="1:7" ht="12.75" customHeight="1">
      <c r="A105" s="70" t="s">
        <v>388</v>
      </c>
      <c r="B105" s="130" t="s">
        <v>103</v>
      </c>
      <c r="C105" s="11" t="s">
        <v>360</v>
      </c>
      <c r="D105" s="210"/>
      <c r="E105" s="11">
        <f>SUM(E106:E108)</f>
        <v>20920</v>
      </c>
      <c r="F105" s="11">
        <v>0</v>
      </c>
      <c r="G105" s="77"/>
    </row>
    <row r="106" spans="1:7" ht="12.75" customHeight="1">
      <c r="A106" s="95" t="s">
        <v>389</v>
      </c>
      <c r="B106" s="130"/>
      <c r="C106" s="210" t="s">
        <v>197</v>
      </c>
      <c r="D106" s="210"/>
      <c r="E106" s="210">
        <v>15730</v>
      </c>
      <c r="F106" s="210"/>
      <c r="G106" s="77"/>
    </row>
    <row r="107" spans="1:7" ht="12.75" customHeight="1">
      <c r="A107" s="70" t="s">
        <v>390</v>
      </c>
      <c r="B107" s="130"/>
      <c r="C107" s="210" t="s">
        <v>198</v>
      </c>
      <c r="D107" s="210"/>
      <c r="E107" s="210">
        <v>4250</v>
      </c>
      <c r="F107" s="210"/>
      <c r="G107" s="77"/>
    </row>
    <row r="108" spans="1:7" ht="12.75" customHeight="1">
      <c r="A108" s="95" t="s">
        <v>391</v>
      </c>
      <c r="B108" s="130"/>
      <c r="C108" s="210" t="s">
        <v>322</v>
      </c>
      <c r="D108" s="210"/>
      <c r="E108" s="210">
        <v>940</v>
      </c>
      <c r="F108" s="210"/>
      <c r="G108" s="77"/>
    </row>
    <row r="109" spans="1:7" ht="12.75" customHeight="1">
      <c r="A109" s="70" t="s">
        <v>392</v>
      </c>
      <c r="B109" s="130" t="s">
        <v>105</v>
      </c>
      <c r="C109" s="111" t="s">
        <v>365</v>
      </c>
      <c r="D109" s="111"/>
      <c r="E109" s="11">
        <f>E110</f>
        <v>209460</v>
      </c>
      <c r="F109" s="11"/>
      <c r="G109" s="77">
        <f aca="true" t="shared" si="1" ref="G109:G119">F109/E109</f>
        <v>0</v>
      </c>
    </row>
    <row r="110" spans="1:7" ht="12.75" customHeight="1">
      <c r="A110" s="95" t="s">
        <v>393</v>
      </c>
      <c r="B110" s="130"/>
      <c r="C110" s="84" t="s">
        <v>837</v>
      </c>
      <c r="D110" s="84"/>
      <c r="E110" s="285">
        <v>209460</v>
      </c>
      <c r="F110" s="425">
        <v>273011</v>
      </c>
      <c r="G110" s="77">
        <f t="shared" si="1"/>
        <v>1.3034039912155064</v>
      </c>
    </row>
    <row r="111" spans="1:7" ht="12.75" customHeight="1">
      <c r="A111" s="70" t="s">
        <v>394</v>
      </c>
      <c r="B111" s="570"/>
      <c r="C111" s="543" t="s">
        <v>289</v>
      </c>
      <c r="D111" s="543"/>
      <c r="E111" s="518">
        <f>SUM(E112:E119)</f>
        <v>448821</v>
      </c>
      <c r="F111" s="518">
        <f>SUM(F112:F119)</f>
        <v>529770</v>
      </c>
      <c r="G111" s="536">
        <f t="shared" si="1"/>
        <v>1.1803592077910794</v>
      </c>
    </row>
    <row r="112" spans="1:7" ht="12.75" customHeight="1">
      <c r="A112" s="95" t="s">
        <v>395</v>
      </c>
      <c r="B112" s="577"/>
      <c r="C112" s="524" t="s">
        <v>197</v>
      </c>
      <c r="D112" s="524"/>
      <c r="E112" s="524">
        <f>SUM(E42+E52+E79+E88+E33+E106)</f>
        <v>43444</v>
      </c>
      <c r="F112" s="524">
        <f>SUM(F42+F52+F79+F88)</f>
        <v>41142</v>
      </c>
      <c r="G112" s="536">
        <f t="shared" si="1"/>
        <v>0.9470122456495719</v>
      </c>
    </row>
    <row r="113" spans="1:7" ht="12.75" customHeight="1">
      <c r="A113" s="70" t="s">
        <v>396</v>
      </c>
      <c r="B113" s="578"/>
      <c r="C113" s="524" t="s">
        <v>198</v>
      </c>
      <c r="D113" s="524"/>
      <c r="E113" s="524">
        <f>E43+E53+E80+E89+E34+E107</f>
        <v>11616</v>
      </c>
      <c r="F113" s="524">
        <f>F43+F53+F80+F89</f>
        <v>9894</v>
      </c>
      <c r="G113" s="536">
        <f t="shared" si="1"/>
        <v>0.8517561983471075</v>
      </c>
    </row>
    <row r="114" spans="1:7" ht="12.75" customHeight="1">
      <c r="A114" s="95" t="s">
        <v>397</v>
      </c>
      <c r="B114" s="578"/>
      <c r="C114" s="524" t="s">
        <v>322</v>
      </c>
      <c r="D114" s="524"/>
      <c r="E114" s="524">
        <f>E108+E92+E81+E50+E44+E40+E35+E30+E28+E38</f>
        <v>27790</v>
      </c>
      <c r="F114" s="524">
        <f>F28+F30+F35+F38+F40+F44+F50+F81+F90</f>
        <v>29546</v>
      </c>
      <c r="G114" s="536">
        <f t="shared" si="1"/>
        <v>1.0631881971932349</v>
      </c>
    </row>
    <row r="115" spans="1:7" ht="12.75" customHeight="1">
      <c r="A115" s="70" t="s">
        <v>398</v>
      </c>
      <c r="B115" s="578"/>
      <c r="C115" s="524" t="s">
        <v>817</v>
      </c>
      <c r="D115" s="524"/>
      <c r="E115" s="524">
        <f>E54+E56+E45+E57</f>
        <v>27908</v>
      </c>
      <c r="F115" s="524">
        <v>32780</v>
      </c>
      <c r="G115" s="536">
        <f t="shared" si="1"/>
        <v>1.174573598968038</v>
      </c>
    </row>
    <row r="116" spans="1:7" ht="12.75" customHeight="1">
      <c r="A116" s="95" t="s">
        <v>399</v>
      </c>
      <c r="B116" s="578"/>
      <c r="C116" s="524" t="s">
        <v>838</v>
      </c>
      <c r="D116" s="524"/>
      <c r="E116" s="524">
        <f>E60</f>
        <v>10520</v>
      </c>
      <c r="F116" s="524">
        <f>F60</f>
        <v>6556</v>
      </c>
      <c r="G116" s="536">
        <f t="shared" si="1"/>
        <v>0.6231939163498099</v>
      </c>
    </row>
    <row r="117" spans="1:7" ht="12.75" customHeight="1">
      <c r="A117" s="70" t="s">
        <v>400</v>
      </c>
      <c r="B117" s="578"/>
      <c r="C117" s="524" t="s">
        <v>376</v>
      </c>
      <c r="D117" s="524"/>
      <c r="E117" s="524">
        <v>15000</v>
      </c>
      <c r="F117" s="524">
        <f>F82+F36</f>
        <v>67381</v>
      </c>
      <c r="G117" s="536">
        <f t="shared" si="1"/>
        <v>4.492066666666667</v>
      </c>
    </row>
    <row r="118" spans="1:7" ht="12.75" customHeight="1">
      <c r="A118" s="95" t="s">
        <v>402</v>
      </c>
      <c r="B118" s="578"/>
      <c r="C118" s="524" t="s">
        <v>378</v>
      </c>
      <c r="D118" s="524"/>
      <c r="E118" s="524">
        <f>E110</f>
        <v>209460</v>
      </c>
      <c r="F118" s="524">
        <v>273011</v>
      </c>
      <c r="G118" s="536">
        <f t="shared" si="1"/>
        <v>1.3034039912155064</v>
      </c>
    </row>
    <row r="119" spans="1:7" ht="12.75" customHeight="1">
      <c r="A119" s="70" t="s">
        <v>404</v>
      </c>
      <c r="B119" s="578"/>
      <c r="C119" s="524" t="s">
        <v>839</v>
      </c>
      <c r="D119" s="524"/>
      <c r="E119" s="524">
        <f>E83</f>
        <v>103083</v>
      </c>
      <c r="F119" s="524">
        <v>69460</v>
      </c>
      <c r="G119" s="536">
        <f t="shared" si="1"/>
        <v>0.6738259460822832</v>
      </c>
    </row>
    <row r="120" spans="1:7" s="503" customFormat="1" ht="12.75" customHeight="1">
      <c r="A120" s="95" t="s">
        <v>405</v>
      </c>
      <c r="C120" s="503" t="s">
        <v>776</v>
      </c>
      <c r="E120" s="526"/>
      <c r="F120" s="526"/>
      <c r="G120" s="544"/>
    </row>
  </sheetData>
  <sheetProtection selectLockedCells="1" selectUnlockedCells="1"/>
  <mergeCells count="5">
    <mergeCell ref="C1:E1"/>
    <mergeCell ref="C2:F2"/>
    <mergeCell ref="A6:C6"/>
    <mergeCell ref="A7:B8"/>
    <mergeCell ref="A24:B25"/>
  </mergeCells>
  <printOptions/>
  <pageMargins left="1.229861111111111" right="0.12013888888888889" top="0.20972222222222223" bottom="0.5597222222222222" header="0.5118055555555555" footer="0.1701388888888889"/>
  <pageSetup horizontalDpi="300" verticalDpi="300" orientation="portrait" paperSize="9" scale="75" r:id="rId1"/>
  <headerFooter alignWithMargins="0">
    <oddFooter>&amp;C&amp;P. oldal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39">
      <selection activeCell="B59" sqref="B59"/>
    </sheetView>
  </sheetViews>
  <sheetFormatPr defaultColWidth="11.57421875" defaultRowHeight="15" customHeight="1"/>
  <cols>
    <col min="1" max="1" width="6.28125" style="0" customWidth="1"/>
    <col min="2" max="2" width="51.28125" style="0" customWidth="1"/>
    <col min="3" max="3" width="16.00390625" style="0" customWidth="1"/>
    <col min="4" max="6" width="13.7109375" style="0" customWidth="1"/>
    <col min="7" max="7" width="10.7109375" style="0" customWidth="1"/>
    <col min="8" max="8" width="9.00390625" style="0" customWidth="1"/>
    <col min="9" max="15" width="10.7109375" style="0" customWidth="1"/>
  </cols>
  <sheetData>
    <row r="1" spans="2:6" s="506" customFormat="1" ht="18" customHeight="1">
      <c r="B1" s="464"/>
      <c r="E1" s="725" t="s">
        <v>840</v>
      </c>
      <c r="F1" s="725"/>
    </row>
    <row r="2" spans="2:6" ht="12.75" customHeight="1">
      <c r="B2" s="685" t="s">
        <v>959</v>
      </c>
      <c r="C2" s="685"/>
      <c r="D2" s="685"/>
      <c r="E2" s="685"/>
      <c r="F2" s="60"/>
    </row>
    <row r="3" spans="2:6" ht="12.75" customHeight="1">
      <c r="B3" s="688" t="s">
        <v>2</v>
      </c>
      <c r="C3" s="688"/>
      <c r="D3" s="688"/>
      <c r="E3" s="688"/>
      <c r="F3" s="688"/>
    </row>
    <row r="4" spans="2:6" ht="15.75" customHeight="1">
      <c r="B4" s="726" t="s">
        <v>965</v>
      </c>
      <c r="C4" s="726"/>
      <c r="D4" s="726"/>
      <c r="E4" s="726"/>
      <c r="F4" s="726"/>
    </row>
    <row r="5" spans="2:4" ht="9" customHeight="1">
      <c r="B5" s="4"/>
      <c r="C5" s="4"/>
      <c r="D5" s="4"/>
    </row>
    <row r="6" spans="2:6" ht="13.5" customHeight="1">
      <c r="B6" s="4"/>
      <c r="C6" s="4"/>
      <c r="D6" s="4"/>
      <c r="E6" s="675" t="s">
        <v>5</v>
      </c>
      <c r="F6" s="675"/>
    </row>
    <row r="7" spans="1:6" ht="12.75" customHeight="1">
      <c r="A7" s="748"/>
      <c r="B7" s="738" t="s">
        <v>841</v>
      </c>
      <c r="C7" s="727" t="s">
        <v>842</v>
      </c>
      <c r="D7" s="728" t="s">
        <v>843</v>
      </c>
      <c r="E7" s="728"/>
      <c r="F7" s="728"/>
    </row>
    <row r="8" spans="1:6" ht="33.75" customHeight="1">
      <c r="A8" s="749"/>
      <c r="B8" s="738"/>
      <c r="C8" s="727"/>
      <c r="D8" s="580" t="s">
        <v>844</v>
      </c>
      <c r="E8" s="580" t="s">
        <v>845</v>
      </c>
      <c r="F8" s="581" t="s">
        <v>846</v>
      </c>
    </row>
    <row r="9" spans="1:7" ht="15" customHeight="1">
      <c r="A9" s="746" t="s">
        <v>38</v>
      </c>
      <c r="B9" s="739" t="s">
        <v>2</v>
      </c>
      <c r="C9" s="154">
        <v>298290</v>
      </c>
      <c r="D9" s="154">
        <v>275896</v>
      </c>
      <c r="E9" s="154">
        <v>22394</v>
      </c>
      <c r="F9" s="154"/>
      <c r="G9" s="396">
        <f>C9-D9-E9-F9</f>
        <v>0</v>
      </c>
    </row>
    <row r="10" spans="1:6" s="1" customFormat="1" ht="15" customHeight="1">
      <c r="A10" s="747" t="s">
        <v>40</v>
      </c>
      <c r="B10" s="740" t="s">
        <v>847</v>
      </c>
      <c r="C10" s="582">
        <v>6542</v>
      </c>
      <c r="D10" s="582">
        <v>6542</v>
      </c>
      <c r="E10" s="582"/>
      <c r="F10" s="583"/>
    </row>
    <row r="11" spans="1:6" s="1" customFormat="1" ht="15" customHeight="1">
      <c r="A11" s="747" t="s">
        <v>47</v>
      </c>
      <c r="B11" s="740" t="s">
        <v>848</v>
      </c>
      <c r="C11" s="582">
        <v>71007</v>
      </c>
      <c r="D11" s="582">
        <v>71007</v>
      </c>
      <c r="E11" s="582"/>
      <c r="F11" s="583"/>
    </row>
    <row r="12" spans="1:6" s="1" customFormat="1" ht="15" customHeight="1">
      <c r="A12" s="746" t="s">
        <v>49</v>
      </c>
      <c r="B12" s="740" t="s">
        <v>849</v>
      </c>
      <c r="C12" s="582">
        <v>23148</v>
      </c>
      <c r="D12" s="582">
        <v>23148</v>
      </c>
      <c r="E12" s="582"/>
      <c r="F12" s="583"/>
    </row>
    <row r="13" spans="1:6" s="1" customFormat="1" ht="15" customHeight="1">
      <c r="A13" s="747" t="s">
        <v>51</v>
      </c>
      <c r="B13" s="740" t="s">
        <v>850</v>
      </c>
      <c r="C13" s="582">
        <v>430</v>
      </c>
      <c r="D13" s="584">
        <v>430</v>
      </c>
      <c r="E13" s="582"/>
      <c r="F13" s="583"/>
    </row>
    <row r="14" spans="1:6" s="1" customFormat="1" ht="15" customHeight="1">
      <c r="A14" s="747" t="s">
        <v>53</v>
      </c>
      <c r="B14" s="740" t="s">
        <v>851</v>
      </c>
      <c r="C14" s="582">
        <v>6740</v>
      </c>
      <c r="D14" s="582">
        <v>6740</v>
      </c>
      <c r="E14" s="582"/>
      <c r="F14" s="583"/>
    </row>
    <row r="15" spans="1:6" s="1" customFormat="1" ht="15" customHeight="1">
      <c r="A15" s="746" t="s">
        <v>55</v>
      </c>
      <c r="B15" s="740" t="s">
        <v>852</v>
      </c>
      <c r="C15" s="582">
        <v>130</v>
      </c>
      <c r="D15" s="584">
        <v>130</v>
      </c>
      <c r="E15" s="582"/>
      <c r="F15" s="583"/>
    </row>
    <row r="16" spans="1:6" s="1" customFormat="1" ht="15" customHeight="1">
      <c r="A16" s="747" t="s">
        <v>57</v>
      </c>
      <c r="B16" s="740" t="s">
        <v>853</v>
      </c>
      <c r="C16" s="582">
        <v>34125</v>
      </c>
      <c r="D16" s="582">
        <v>34125</v>
      </c>
      <c r="E16" s="582"/>
      <c r="F16" s="583"/>
    </row>
    <row r="17" spans="1:6" s="1" customFormat="1" ht="15" customHeight="1">
      <c r="A17" s="747" t="s">
        <v>86</v>
      </c>
      <c r="B17" s="740" t="s">
        <v>854</v>
      </c>
      <c r="C17" s="582">
        <v>17640</v>
      </c>
      <c r="D17" s="582">
        <v>17640</v>
      </c>
      <c r="E17" s="582"/>
      <c r="F17" s="583"/>
    </row>
    <row r="18" spans="1:6" s="1" customFormat="1" ht="15" customHeight="1">
      <c r="A18" s="746" t="s">
        <v>59</v>
      </c>
      <c r="B18" s="740" t="s">
        <v>855</v>
      </c>
      <c r="C18" s="582">
        <v>6556</v>
      </c>
      <c r="D18" s="582">
        <v>6356</v>
      </c>
      <c r="E18" s="582">
        <v>200</v>
      </c>
      <c r="F18" s="583"/>
    </row>
    <row r="19" spans="1:6" s="1" customFormat="1" ht="15" customHeight="1">
      <c r="A19" s="747" t="s">
        <v>61</v>
      </c>
      <c r="B19" s="740" t="s">
        <v>856</v>
      </c>
      <c r="C19" s="582">
        <v>31296</v>
      </c>
      <c r="D19" s="582">
        <v>31296</v>
      </c>
      <c r="E19" s="582"/>
      <c r="F19" s="583"/>
    </row>
    <row r="20" spans="1:6" s="1" customFormat="1" ht="15" customHeight="1">
      <c r="A20" s="747" t="s">
        <v>63</v>
      </c>
      <c r="B20" s="740" t="s">
        <v>857</v>
      </c>
      <c r="C20" s="582">
        <v>8132</v>
      </c>
      <c r="D20" s="582">
        <v>8132</v>
      </c>
      <c r="E20" s="582"/>
      <c r="F20" s="583"/>
    </row>
    <row r="21" spans="1:6" s="1" customFormat="1" ht="15" customHeight="1">
      <c r="A21" s="746" t="s">
        <v>65</v>
      </c>
      <c r="B21" s="740" t="s">
        <v>858</v>
      </c>
      <c r="C21" s="582">
        <v>30259</v>
      </c>
      <c r="D21" s="582">
        <v>30259</v>
      </c>
      <c r="E21" s="582"/>
      <c r="F21" s="583"/>
    </row>
    <row r="22" spans="1:6" s="1" customFormat="1" ht="15" customHeight="1">
      <c r="A22" s="747" t="s">
        <v>92</v>
      </c>
      <c r="B22" s="740" t="s">
        <v>859</v>
      </c>
      <c r="C22" s="582">
        <v>1397</v>
      </c>
      <c r="D22" s="582">
        <v>1397</v>
      </c>
      <c r="E22" s="582"/>
      <c r="F22" s="583"/>
    </row>
    <row r="23" spans="1:6" s="1" customFormat="1" ht="15" customHeight="1">
      <c r="A23" s="747" t="s">
        <v>66</v>
      </c>
      <c r="B23" s="740" t="s">
        <v>860</v>
      </c>
      <c r="C23" s="582">
        <v>38694</v>
      </c>
      <c r="D23" s="582">
        <v>38694</v>
      </c>
      <c r="E23" s="582"/>
      <c r="F23" s="583"/>
    </row>
    <row r="24" spans="1:6" s="1" customFormat="1" ht="15" customHeight="1">
      <c r="A24" s="746" t="s">
        <v>67</v>
      </c>
      <c r="B24" s="740" t="s">
        <v>861</v>
      </c>
      <c r="C24" s="582">
        <v>9721</v>
      </c>
      <c r="D24" s="582"/>
      <c r="E24" s="582">
        <v>9721</v>
      </c>
      <c r="F24" s="583"/>
    </row>
    <row r="25" spans="1:6" s="195" customFormat="1" ht="15" customHeight="1">
      <c r="A25" s="747" t="s">
        <v>68</v>
      </c>
      <c r="B25" s="741" t="s">
        <v>862</v>
      </c>
      <c r="C25" s="585">
        <v>7000</v>
      </c>
      <c r="D25" s="585"/>
      <c r="E25" s="585">
        <v>7000</v>
      </c>
      <c r="F25" s="586"/>
    </row>
    <row r="26" spans="1:6" s="195" customFormat="1" ht="15" customHeight="1">
      <c r="A26" s="747" t="s">
        <v>70</v>
      </c>
      <c r="B26" s="741" t="s">
        <v>863</v>
      </c>
      <c r="C26" s="585">
        <v>673</v>
      </c>
      <c r="D26" s="585"/>
      <c r="E26" s="587">
        <v>673</v>
      </c>
      <c r="F26" s="586"/>
    </row>
    <row r="27" spans="1:9" s="195" customFormat="1" ht="15" customHeight="1">
      <c r="A27" s="746" t="s">
        <v>97</v>
      </c>
      <c r="B27" s="741" t="s">
        <v>864</v>
      </c>
      <c r="C27" s="585"/>
      <c r="D27" s="585"/>
      <c r="E27" s="585"/>
      <c r="F27" s="586" t="s">
        <v>771</v>
      </c>
      <c r="I27" s="588"/>
    </row>
    <row r="28" spans="1:9" s="195" customFormat="1" ht="17.25" customHeight="1">
      <c r="A28" s="747" t="s">
        <v>99</v>
      </c>
      <c r="B28" s="741" t="s">
        <v>865</v>
      </c>
      <c r="C28" s="585">
        <v>4000</v>
      </c>
      <c r="D28" s="585"/>
      <c r="E28" s="585">
        <v>4000</v>
      </c>
      <c r="F28" s="586"/>
      <c r="I28" s="588"/>
    </row>
    <row r="29" spans="1:8" s="195" customFormat="1" ht="7.5" customHeight="1">
      <c r="A29" s="747" t="s">
        <v>101</v>
      </c>
      <c r="B29" s="741"/>
      <c r="C29" s="585"/>
      <c r="D29" s="585"/>
      <c r="E29" s="585"/>
      <c r="F29" s="586"/>
      <c r="H29" s="588"/>
    </row>
    <row r="30" spans="1:6" s="195" customFormat="1" ht="7.5" customHeight="1">
      <c r="A30" s="746" t="s">
        <v>103</v>
      </c>
      <c r="B30" s="741"/>
      <c r="C30" s="585"/>
      <c r="D30" s="585"/>
      <c r="E30" s="585"/>
      <c r="F30" s="586"/>
    </row>
    <row r="31" spans="1:9" s="195" customFormat="1" ht="15" customHeight="1">
      <c r="A31" s="747" t="s">
        <v>105</v>
      </c>
      <c r="B31" s="741" t="s">
        <v>866</v>
      </c>
      <c r="C31" s="585"/>
      <c r="D31" s="585"/>
      <c r="E31" s="585"/>
      <c r="F31" s="586"/>
      <c r="I31" s="588"/>
    </row>
    <row r="32" spans="1:8" s="195" customFormat="1" ht="15" customHeight="1">
      <c r="A32" s="747" t="s">
        <v>107</v>
      </c>
      <c r="B32" s="741" t="s">
        <v>867</v>
      </c>
      <c r="C32" s="585"/>
      <c r="D32" s="585"/>
      <c r="E32" s="585"/>
      <c r="F32" s="586"/>
      <c r="H32" s="588"/>
    </row>
    <row r="33" spans="1:6" s="195" customFormat="1" ht="15" customHeight="1">
      <c r="A33" s="746" t="s">
        <v>109</v>
      </c>
      <c r="B33" s="741" t="s">
        <v>868</v>
      </c>
      <c r="C33" s="585">
        <v>800</v>
      </c>
      <c r="D33" s="585"/>
      <c r="E33" s="587">
        <v>800</v>
      </c>
      <c r="F33" s="586"/>
    </row>
    <row r="34" spans="1:8" s="195" customFormat="1" ht="15" customHeight="1">
      <c r="A34" s="747" t="s">
        <v>111</v>
      </c>
      <c r="B34" s="741" t="s">
        <v>869</v>
      </c>
      <c r="C34" s="585"/>
      <c r="D34" s="585"/>
      <c r="E34" s="585"/>
      <c r="F34" s="586"/>
      <c r="H34" s="588"/>
    </row>
    <row r="35" spans="1:8" s="195" customFormat="1" ht="15" customHeight="1">
      <c r="A35" s="747" t="s">
        <v>113</v>
      </c>
      <c r="B35" s="741"/>
      <c r="C35" s="585"/>
      <c r="D35" s="585"/>
      <c r="E35" s="585"/>
      <c r="F35" s="586"/>
      <c r="H35" s="588"/>
    </row>
    <row r="36" spans="1:6" s="195" customFormat="1" ht="15" customHeight="1">
      <c r="A36" s="746" t="s">
        <v>115</v>
      </c>
      <c r="B36" s="741" t="s">
        <v>870</v>
      </c>
      <c r="C36" s="585"/>
      <c r="D36" s="585"/>
      <c r="E36" s="585">
        <f>C36</f>
        <v>0</v>
      </c>
      <c r="F36" s="586"/>
    </row>
    <row r="37" spans="1:7" ht="15" customHeight="1">
      <c r="A37" s="747" t="s">
        <v>117</v>
      </c>
      <c r="B37" s="742" t="s">
        <v>290</v>
      </c>
      <c r="C37" s="154">
        <v>80586</v>
      </c>
      <c r="D37" s="154"/>
      <c r="E37" s="154">
        <f>SUM(E38:E39)</f>
        <v>0</v>
      </c>
      <c r="F37" s="589">
        <v>80586</v>
      </c>
      <c r="G37" s="396">
        <f>C37-D37-E37-F37</f>
        <v>0</v>
      </c>
    </row>
    <row r="38" spans="1:6" s="195" customFormat="1" ht="15" customHeight="1">
      <c r="A38" s="747" t="s">
        <v>118</v>
      </c>
      <c r="B38" s="743" t="s">
        <v>871</v>
      </c>
      <c r="C38" s="585">
        <v>80586</v>
      </c>
      <c r="D38" s="585"/>
      <c r="E38" s="136"/>
      <c r="F38" s="590">
        <v>80586</v>
      </c>
    </row>
    <row r="39" spans="1:6" s="195" customFormat="1" ht="15" customHeight="1">
      <c r="A39" s="746" t="s">
        <v>120</v>
      </c>
      <c r="B39" s="743" t="s">
        <v>872</v>
      </c>
      <c r="C39" s="585"/>
      <c r="D39" s="585"/>
      <c r="E39" s="136"/>
      <c r="F39" s="590"/>
    </row>
    <row r="40" spans="1:7" ht="15" customHeight="1">
      <c r="A40" s="747" t="s">
        <v>122</v>
      </c>
      <c r="B40" s="742" t="s">
        <v>873</v>
      </c>
      <c r="C40" s="591">
        <v>98307</v>
      </c>
      <c r="D40" s="591">
        <v>92503</v>
      </c>
      <c r="E40" s="591">
        <v>5804</v>
      </c>
      <c r="F40" s="592">
        <f>SUM(F41:F43)</f>
        <v>0</v>
      </c>
      <c r="G40" s="396">
        <f>C40-D40-E40-F40</f>
        <v>0</v>
      </c>
    </row>
    <row r="41" spans="1:6" s="195" customFormat="1" ht="15" customHeight="1">
      <c r="A41" s="747" t="s">
        <v>124</v>
      </c>
      <c r="B41" s="743" t="s">
        <v>874</v>
      </c>
      <c r="C41" s="585">
        <v>80086</v>
      </c>
      <c r="D41" s="585">
        <v>80086</v>
      </c>
      <c r="E41" s="136"/>
      <c r="F41" s="590"/>
    </row>
    <row r="42" spans="1:6" s="195" customFormat="1" ht="15" customHeight="1">
      <c r="A42" s="746" t="s">
        <v>126</v>
      </c>
      <c r="B42" s="743" t="s">
        <v>875</v>
      </c>
      <c r="C42" s="585">
        <v>12417</v>
      </c>
      <c r="D42" s="585">
        <v>12417</v>
      </c>
      <c r="E42" s="136"/>
      <c r="F42" s="590"/>
    </row>
    <row r="43" spans="1:6" s="195" customFormat="1" ht="15" customHeight="1">
      <c r="A43" s="747" t="s">
        <v>128</v>
      </c>
      <c r="B43" s="743" t="s">
        <v>876</v>
      </c>
      <c r="C43" s="585">
        <v>5804</v>
      </c>
      <c r="D43" s="585"/>
      <c r="E43" s="136">
        <v>5804</v>
      </c>
      <c r="F43" s="590"/>
    </row>
    <row r="44" spans="1:7" ht="15" customHeight="1">
      <c r="A44" s="747" t="s">
        <v>130</v>
      </c>
      <c r="B44" s="744" t="s">
        <v>304</v>
      </c>
      <c r="C44" s="593">
        <v>12228</v>
      </c>
      <c r="D44" s="593">
        <v>12228</v>
      </c>
      <c r="E44" s="593"/>
      <c r="F44" s="594"/>
      <c r="G44" s="396">
        <f>C44-D44-E44-F44</f>
        <v>0</v>
      </c>
    </row>
    <row r="45" spans="1:6" ht="15" customHeight="1">
      <c r="A45" s="746" t="s">
        <v>131</v>
      </c>
      <c r="B45" s="743" t="s">
        <v>877</v>
      </c>
      <c r="C45" s="151">
        <v>11508</v>
      </c>
      <c r="D45" s="151">
        <v>11508</v>
      </c>
      <c r="E45" s="136"/>
      <c r="F45" s="154"/>
    </row>
    <row r="46" spans="1:6" ht="7.5" customHeight="1" hidden="1">
      <c r="A46" s="747" t="s">
        <v>133</v>
      </c>
      <c r="B46" s="743" t="s">
        <v>878</v>
      </c>
      <c r="C46" s="154"/>
      <c r="D46" s="154"/>
      <c r="E46" s="136"/>
      <c r="F46" s="154"/>
    </row>
    <row r="47" spans="1:6" s="195" customFormat="1" ht="15" customHeight="1">
      <c r="A47" s="747" t="s">
        <v>135</v>
      </c>
      <c r="B47" s="743" t="s">
        <v>879</v>
      </c>
      <c r="C47" s="136">
        <v>720</v>
      </c>
      <c r="D47" s="595">
        <v>720</v>
      </c>
      <c r="E47" s="136"/>
      <c r="F47" s="136"/>
    </row>
    <row r="48" spans="1:6" s="13" customFormat="1" ht="15" customHeight="1">
      <c r="A48" s="746" t="s">
        <v>137</v>
      </c>
      <c r="B48" s="745" t="s">
        <v>25</v>
      </c>
      <c r="C48" s="596">
        <v>489411</v>
      </c>
      <c r="D48" s="596">
        <v>380627</v>
      </c>
      <c r="E48" s="596">
        <f>E9+E37+E40+E44</f>
        <v>28198</v>
      </c>
      <c r="F48" s="596">
        <f>F9+F37+F40+F44</f>
        <v>80586</v>
      </c>
    </row>
    <row r="50" spans="2:3" ht="15" customHeight="1">
      <c r="B50" t="s">
        <v>150</v>
      </c>
      <c r="C50">
        <v>69460</v>
      </c>
    </row>
    <row r="51" ht="15" customHeight="1">
      <c r="C51">
        <f>SUM(C48:C50)</f>
        <v>558871</v>
      </c>
    </row>
  </sheetData>
  <sheetProtection selectLockedCells="1" selectUnlockedCells="1"/>
  <mergeCells count="9">
    <mergeCell ref="A7:A8"/>
    <mergeCell ref="E1:F1"/>
    <mergeCell ref="B3:F3"/>
    <mergeCell ref="B4:F4"/>
    <mergeCell ref="E6:F6"/>
    <mergeCell ref="B7:B8"/>
    <mergeCell ref="C7:C8"/>
    <mergeCell ref="D7:F7"/>
    <mergeCell ref="B2:E2"/>
  </mergeCells>
  <printOptions/>
  <pageMargins left="0.6597222222222222" right="0.12013888888888889" top="0.9840277777777777" bottom="0.9840277777777777" header="0.5118055555555555" footer="0.5118055555555555"/>
  <pageSetup horizontalDpi="300" verticalDpi="300" orientation="portrait" paperSize="9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3">
      <selection activeCell="G12" sqref="G12"/>
    </sheetView>
  </sheetViews>
  <sheetFormatPr defaultColWidth="11.57421875" defaultRowHeight="12.75" customHeight="1"/>
  <cols>
    <col min="1" max="1" width="4.140625" style="0" customWidth="1"/>
    <col min="2" max="2" width="58.28125" style="0" customWidth="1"/>
    <col min="3" max="5" width="10.7109375" style="0" customWidth="1"/>
  </cols>
  <sheetData>
    <row r="1" spans="1:3" s="506" customFormat="1" ht="18" customHeight="1">
      <c r="A1" s="464"/>
      <c r="C1" s="579" t="s">
        <v>880</v>
      </c>
    </row>
    <row r="2" spans="2:4" ht="12.75" customHeight="1">
      <c r="B2" s="685" t="s">
        <v>959</v>
      </c>
      <c r="C2" s="685"/>
      <c r="D2" s="685"/>
    </row>
    <row r="3" spans="1:3" ht="15.75" customHeight="1">
      <c r="A3" s="729"/>
      <c r="B3" s="729"/>
      <c r="C3" s="729"/>
    </row>
    <row r="4" spans="1:3" ht="36.75" customHeight="1">
      <c r="A4" s="730" t="s">
        <v>881</v>
      </c>
      <c r="B4" s="730"/>
      <c r="C4" s="730"/>
    </row>
    <row r="5" spans="2:3" ht="20.25" customHeight="1">
      <c r="B5" s="597"/>
      <c r="C5" s="7" t="s">
        <v>4</v>
      </c>
    </row>
    <row r="6" spans="1:3" ht="40.5" customHeight="1">
      <c r="A6" s="598" t="s">
        <v>156</v>
      </c>
      <c r="B6" s="468" t="s">
        <v>157</v>
      </c>
      <c r="C6" s="65" t="s">
        <v>159</v>
      </c>
    </row>
    <row r="7" spans="1:3" s="218" customFormat="1" ht="22.5" customHeight="1">
      <c r="A7" s="131"/>
      <c r="B7" s="599" t="s">
        <v>882</v>
      </c>
      <c r="C7" s="600"/>
    </row>
    <row r="8" spans="1:3" ht="12.75" customHeight="1">
      <c r="A8" s="601" t="s">
        <v>38</v>
      </c>
      <c r="B8" s="191" t="s">
        <v>883</v>
      </c>
      <c r="C8" s="602">
        <v>1000</v>
      </c>
    </row>
    <row r="9" spans="1:3" ht="12.75" customHeight="1">
      <c r="A9" s="509" t="s">
        <v>40</v>
      </c>
      <c r="B9" s="191" t="s">
        <v>884</v>
      </c>
      <c r="C9" s="510">
        <v>500</v>
      </c>
    </row>
    <row r="10" spans="1:3" ht="12.75" customHeight="1">
      <c r="A10" s="601" t="s">
        <v>47</v>
      </c>
      <c r="B10" s="191" t="s">
        <v>885</v>
      </c>
      <c r="C10" s="344"/>
    </row>
    <row r="11" spans="1:3" ht="12.75" customHeight="1">
      <c r="A11" s="509" t="s">
        <v>49</v>
      </c>
      <c r="B11" s="191" t="s">
        <v>886</v>
      </c>
      <c r="C11" s="344"/>
    </row>
    <row r="12" spans="1:3" ht="12.75" customHeight="1">
      <c r="A12" s="601" t="s">
        <v>51</v>
      </c>
      <c r="B12" s="191" t="s">
        <v>887</v>
      </c>
      <c r="C12" s="344"/>
    </row>
    <row r="13" spans="1:3" ht="12.75" customHeight="1">
      <c r="A13" s="509" t="s">
        <v>53</v>
      </c>
      <c r="B13" s="191" t="s">
        <v>888</v>
      </c>
      <c r="C13" s="344">
        <v>22000</v>
      </c>
    </row>
    <row r="14" ht="12.75" customHeight="1">
      <c r="A14" s="601" t="s">
        <v>55</v>
      </c>
    </row>
    <row r="15" spans="1:3" ht="12.75" customHeight="1">
      <c r="A15" s="509" t="s">
        <v>57</v>
      </c>
      <c r="B15" s="191" t="s">
        <v>889</v>
      </c>
      <c r="C15" s="510">
        <v>4906</v>
      </c>
    </row>
    <row r="16" spans="1:3" ht="12.75" customHeight="1">
      <c r="A16" s="601" t="s">
        <v>86</v>
      </c>
      <c r="B16" s="191" t="s">
        <v>890</v>
      </c>
      <c r="C16" s="510">
        <v>1000</v>
      </c>
    </row>
    <row r="17" spans="1:3" ht="12.75" customHeight="1">
      <c r="A17" s="509" t="s">
        <v>59</v>
      </c>
      <c r="B17" s="603" t="s">
        <v>891</v>
      </c>
      <c r="C17" s="604">
        <f>SUM(C8:C16)</f>
        <v>29406</v>
      </c>
    </row>
    <row r="18" spans="1:3" ht="12.75" customHeight="1">
      <c r="A18" s="601" t="s">
        <v>61</v>
      </c>
      <c r="B18" s="69" t="s">
        <v>892</v>
      </c>
      <c r="C18" s="510"/>
    </row>
    <row r="19" spans="1:3" ht="12.75" customHeight="1">
      <c r="A19" s="509" t="s">
        <v>63</v>
      </c>
      <c r="B19" s="191"/>
      <c r="C19" s="510"/>
    </row>
    <row r="20" spans="1:3" ht="12.75" customHeight="1">
      <c r="A20" s="509"/>
      <c r="B20" s="191" t="s">
        <v>893</v>
      </c>
      <c r="C20" s="510">
        <v>400</v>
      </c>
    </row>
    <row r="21" spans="1:3" ht="12.75" customHeight="1">
      <c r="A21" s="509"/>
      <c r="B21" s="191" t="s">
        <v>894</v>
      </c>
      <c r="C21" s="510">
        <v>254</v>
      </c>
    </row>
    <row r="22" spans="1:3" ht="12.75" customHeight="1">
      <c r="A22" s="601" t="s">
        <v>65</v>
      </c>
      <c r="B22" s="603" t="s">
        <v>891</v>
      </c>
      <c r="C22" s="604">
        <v>654</v>
      </c>
    </row>
    <row r="23" spans="1:3" ht="12.75" customHeight="1">
      <c r="A23" s="509" t="s">
        <v>92</v>
      </c>
      <c r="B23" s="69" t="s">
        <v>895</v>
      </c>
      <c r="C23" s="510"/>
    </row>
    <row r="24" spans="1:3" ht="12.75" customHeight="1">
      <c r="A24" s="601" t="s">
        <v>66</v>
      </c>
      <c r="B24" s="605" t="s">
        <v>896</v>
      </c>
      <c r="C24" s="510">
        <v>4800</v>
      </c>
    </row>
    <row r="25" spans="1:3" ht="12.75" customHeight="1">
      <c r="A25" s="509" t="s">
        <v>67</v>
      </c>
      <c r="B25" s="605" t="s">
        <v>897</v>
      </c>
      <c r="C25" s="510"/>
    </row>
    <row r="26" spans="1:3" ht="12.75" customHeight="1">
      <c r="A26" s="601" t="s">
        <v>68</v>
      </c>
      <c r="B26" s="605" t="s">
        <v>898</v>
      </c>
      <c r="C26" s="510">
        <v>2400</v>
      </c>
    </row>
    <row r="27" spans="1:3" ht="12.75" customHeight="1">
      <c r="A27" s="509" t="s">
        <v>70</v>
      </c>
      <c r="B27" s="603" t="s">
        <v>891</v>
      </c>
      <c r="C27" s="604">
        <f>SUM(C24:C26)</f>
        <v>7200</v>
      </c>
    </row>
    <row r="28" spans="1:3" s="606" customFormat="1" ht="12.75" customHeight="1">
      <c r="A28" s="601" t="s">
        <v>97</v>
      </c>
      <c r="B28" s="212" t="s">
        <v>899</v>
      </c>
      <c r="C28" s="510"/>
    </row>
    <row r="29" spans="1:3" s="216" customFormat="1" ht="12.75" customHeight="1">
      <c r="A29" s="509" t="s">
        <v>99</v>
      </c>
      <c r="B29" s="191" t="s">
        <v>900</v>
      </c>
      <c r="C29" s="510">
        <v>30000</v>
      </c>
    </row>
    <row r="30" spans="1:3" s="216" customFormat="1" ht="12.75" customHeight="1">
      <c r="A30" s="601" t="s">
        <v>101</v>
      </c>
      <c r="B30" s="191" t="s">
        <v>901</v>
      </c>
      <c r="C30" s="510">
        <v>500</v>
      </c>
    </row>
    <row r="31" spans="1:3" s="216" customFormat="1" ht="12.75" customHeight="1">
      <c r="A31" s="509" t="s">
        <v>103</v>
      </c>
      <c r="B31" s="191" t="s">
        <v>902</v>
      </c>
      <c r="C31" s="510">
        <v>200</v>
      </c>
    </row>
    <row r="32" spans="1:3" s="216" customFormat="1" ht="26.25" customHeight="1">
      <c r="A32" s="601" t="s">
        <v>105</v>
      </c>
      <c r="B32" s="607" t="s">
        <v>903</v>
      </c>
      <c r="C32" s="510">
        <v>1500</v>
      </c>
    </row>
    <row r="33" spans="1:3" s="216" customFormat="1" ht="7.5" customHeight="1">
      <c r="A33" s="509" t="s">
        <v>107</v>
      </c>
      <c r="B33" s="191"/>
      <c r="C33" s="510"/>
    </row>
    <row r="34" spans="1:3" s="216" customFormat="1" ht="12.75" customHeight="1" hidden="1">
      <c r="A34" s="601" t="s">
        <v>109</v>
      </c>
      <c r="B34" s="191"/>
      <c r="C34" s="510"/>
    </row>
    <row r="35" spans="1:3" s="216" customFormat="1" ht="12.75" customHeight="1" hidden="1">
      <c r="A35" s="509" t="s">
        <v>111</v>
      </c>
      <c r="B35" s="191"/>
      <c r="C35" s="510"/>
    </row>
    <row r="36" spans="1:3" s="216" customFormat="1" ht="12.75" customHeight="1">
      <c r="A36" s="601" t="s">
        <v>113</v>
      </c>
      <c r="B36" s="191"/>
      <c r="C36" s="510"/>
    </row>
    <row r="37" spans="1:3" s="216" customFormat="1" ht="14.25" customHeight="1" hidden="1">
      <c r="A37" s="509" t="s">
        <v>115</v>
      </c>
      <c r="B37" s="608"/>
      <c r="C37" s="174"/>
    </row>
    <row r="38" spans="1:3" s="216" customFormat="1" ht="12.75" customHeight="1">
      <c r="A38" s="601" t="s">
        <v>117</v>
      </c>
      <c r="B38" s="478"/>
      <c r="C38" s="174"/>
    </row>
    <row r="39" spans="1:3" s="216" customFormat="1" ht="12.75" customHeight="1">
      <c r="A39" s="509" t="s">
        <v>118</v>
      </c>
      <c r="B39" s="603" t="s">
        <v>891</v>
      </c>
      <c r="C39" s="14">
        <f>SUM(C29:C38)</f>
        <v>32200</v>
      </c>
    </row>
    <row r="40" spans="1:3" s="216" customFormat="1" ht="7.5" customHeight="1">
      <c r="A40" s="601" t="s">
        <v>120</v>
      </c>
      <c r="B40" s="609"/>
      <c r="C40" s="510"/>
    </row>
    <row r="41" spans="1:3" s="216" customFormat="1" ht="12.75" customHeight="1">
      <c r="A41" s="509" t="s">
        <v>122</v>
      </c>
      <c r="B41" s="605"/>
      <c r="C41" s="510"/>
    </row>
    <row r="42" spans="1:3" s="216" customFormat="1" ht="26.25" customHeight="1" hidden="1">
      <c r="A42" s="601" t="s">
        <v>124</v>
      </c>
      <c r="B42" s="610"/>
      <c r="C42" s="174"/>
    </row>
    <row r="43" spans="1:3" s="216" customFormat="1" ht="12.75" customHeight="1" hidden="1">
      <c r="A43" s="509" t="s">
        <v>126</v>
      </c>
      <c r="B43" s="607"/>
      <c r="C43" s="510"/>
    </row>
    <row r="44" spans="1:4" s="216" customFormat="1" ht="12.75" customHeight="1" hidden="1">
      <c r="A44" s="601" t="s">
        <v>128</v>
      </c>
      <c r="B44" s="607"/>
      <c r="C44" s="510"/>
      <c r="D44" s="216">
        <v>103083</v>
      </c>
    </row>
    <row r="45" spans="1:3" s="216" customFormat="1" ht="12.75" customHeight="1">
      <c r="A45" s="509" t="s">
        <v>130</v>
      </c>
      <c r="B45" s="603"/>
      <c r="C45" s="14"/>
    </row>
    <row r="46" spans="1:4" s="216" customFormat="1" ht="12.75" customHeight="1">
      <c r="A46" s="601" t="s">
        <v>131</v>
      </c>
      <c r="B46" s="603" t="s">
        <v>904</v>
      </c>
      <c r="C46" s="14">
        <f>C17+C22+C27+C39+C45</f>
        <v>69460</v>
      </c>
      <c r="D46" s="611"/>
    </row>
  </sheetData>
  <sheetProtection selectLockedCells="1" selectUnlockedCells="1"/>
  <mergeCells count="3">
    <mergeCell ref="A3:C3"/>
    <mergeCell ref="A4:C4"/>
    <mergeCell ref="B2:D2"/>
  </mergeCells>
  <printOptions/>
  <pageMargins left="1.5597222222222222" right="0.12013888888888889" top="0.6798611111111111" bottom="0.6402777777777777" header="0.5118055555555555" footer="0.5118055555555555"/>
  <pageSetup horizontalDpi="300" verticalDpi="300" orientation="portrait" paperSize="9" scale="8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1" sqref="A1"/>
    </sheetView>
  </sheetViews>
  <sheetFormatPr defaultColWidth="11.57421875" defaultRowHeight="15" customHeight="1"/>
  <cols>
    <col min="1" max="1" width="59.28125" style="22" customWidth="1"/>
    <col min="2" max="2" width="16.00390625" style="22" customWidth="1"/>
    <col min="3" max="4" width="11.57421875" style="22" customWidth="1"/>
    <col min="5" max="5" width="13.7109375" style="22" customWidth="1"/>
    <col min="6" max="16384" width="11.57421875" style="22" customWidth="1"/>
  </cols>
  <sheetData>
    <row r="1" spans="4:5" ht="12.75" customHeight="1">
      <c r="D1" s="681" t="s">
        <v>880</v>
      </c>
      <c r="E1" s="681"/>
    </row>
    <row r="2" spans="2:5" ht="12.75" customHeight="1">
      <c r="B2" s="731" t="s">
        <v>1</v>
      </c>
      <c r="C2" s="731"/>
      <c r="D2" s="731"/>
      <c r="E2" s="731"/>
    </row>
    <row r="3" spans="1:2" ht="29.25" customHeight="1">
      <c r="A3" s="50"/>
      <c r="B3" s="50"/>
    </row>
    <row r="4" spans="1:5" ht="12.75" customHeight="1">
      <c r="A4" s="732" t="s">
        <v>2</v>
      </c>
      <c r="B4" s="732"/>
      <c r="C4" s="732"/>
      <c r="D4" s="732"/>
      <c r="E4" s="732"/>
    </row>
    <row r="5" spans="1:5" ht="12.75" customHeight="1">
      <c r="A5" s="682" t="s">
        <v>905</v>
      </c>
      <c r="B5" s="682"/>
      <c r="C5" s="682"/>
      <c r="D5" s="682"/>
      <c r="E5" s="682"/>
    </row>
    <row r="6" spans="1:3" ht="27" customHeight="1">
      <c r="A6" s="612"/>
      <c r="B6" s="612"/>
      <c r="C6" s="612"/>
    </row>
    <row r="7" spans="1:5" ht="13.5" customHeight="1">
      <c r="A7" s="612"/>
      <c r="B7" s="612"/>
      <c r="C7" s="612"/>
      <c r="D7" s="677" t="s">
        <v>5</v>
      </c>
      <c r="E7" s="677"/>
    </row>
    <row r="8" spans="1:5" ht="12.75" customHeight="1">
      <c r="A8" s="733" t="s">
        <v>841</v>
      </c>
      <c r="B8" s="734" t="s">
        <v>842</v>
      </c>
      <c r="C8" s="735" t="s">
        <v>843</v>
      </c>
      <c r="D8" s="735"/>
      <c r="E8" s="735"/>
    </row>
    <row r="9" spans="1:5" ht="33.75" customHeight="1">
      <c r="A9" s="733"/>
      <c r="B9" s="734"/>
      <c r="C9" s="613" t="s">
        <v>844</v>
      </c>
      <c r="D9" s="613" t="s">
        <v>845</v>
      </c>
      <c r="E9" s="614" t="s">
        <v>846</v>
      </c>
    </row>
    <row r="10" spans="1:5" ht="15" customHeight="1">
      <c r="A10" s="615" t="s">
        <v>2</v>
      </c>
      <c r="B10" s="616">
        <f>C10+D10+E10</f>
        <v>210979</v>
      </c>
      <c r="C10" s="617">
        <f>SUM(C11:C14)</f>
        <v>202719</v>
      </c>
      <c r="D10" s="617">
        <f>SUM(D11:D14)</f>
        <v>8260</v>
      </c>
      <c r="E10" s="618">
        <f>SUM(E11:E14)</f>
        <v>0</v>
      </c>
    </row>
    <row r="11" spans="1:5" s="622" customFormat="1" ht="15" customHeight="1">
      <c r="A11" s="619" t="s">
        <v>906</v>
      </c>
      <c r="B11" s="620"/>
      <c r="C11" s="620">
        <v>202719</v>
      </c>
      <c r="D11" s="620"/>
      <c r="E11" s="621"/>
    </row>
    <row r="12" spans="1:5" s="622" customFormat="1" ht="15" customHeight="1">
      <c r="A12" s="619" t="s">
        <v>907</v>
      </c>
      <c r="B12" s="620"/>
      <c r="C12" s="620"/>
      <c r="D12" s="620">
        <v>610</v>
      </c>
      <c r="E12" s="621"/>
    </row>
    <row r="13" spans="1:5" s="622" customFormat="1" ht="15" customHeight="1">
      <c r="A13" s="623" t="s">
        <v>908</v>
      </c>
      <c r="B13" s="624"/>
      <c r="C13" s="620"/>
      <c r="D13" s="624">
        <v>7650</v>
      </c>
      <c r="E13" s="621"/>
    </row>
    <row r="14" spans="1:5" s="622" customFormat="1" ht="15" customHeight="1">
      <c r="A14" s="619" t="s">
        <v>909</v>
      </c>
      <c r="B14" s="620"/>
      <c r="C14" s="620"/>
      <c r="D14" s="620"/>
      <c r="E14" s="621" t="s">
        <v>771</v>
      </c>
    </row>
    <row r="15" spans="1:5" ht="15" customHeight="1">
      <c r="A15" s="625" t="s">
        <v>290</v>
      </c>
      <c r="B15" s="616">
        <f>C15+D15+E15</f>
        <v>112004</v>
      </c>
      <c r="C15" s="616">
        <f>SUM(C16:C17)</f>
        <v>91520</v>
      </c>
      <c r="D15" s="616">
        <f>SUM(D16:D17)</f>
        <v>0</v>
      </c>
      <c r="E15" s="626">
        <f>SUM(E16:E17)</f>
        <v>20484</v>
      </c>
    </row>
    <row r="16" spans="1:5" s="622" customFormat="1" ht="15" customHeight="1">
      <c r="A16" s="623" t="s">
        <v>871</v>
      </c>
      <c r="B16" s="624"/>
      <c r="C16" s="620">
        <v>68282</v>
      </c>
      <c r="D16" s="624"/>
      <c r="E16" s="627">
        <v>20484</v>
      </c>
    </row>
    <row r="17" spans="1:5" s="622" customFormat="1" ht="15" customHeight="1">
      <c r="A17" s="623" t="s">
        <v>872</v>
      </c>
      <c r="B17" s="624"/>
      <c r="C17" s="620">
        <v>23238</v>
      </c>
      <c r="D17" s="624"/>
      <c r="E17" s="627"/>
    </row>
    <row r="18" spans="1:5" ht="15" customHeight="1">
      <c r="A18" s="625" t="s">
        <v>873</v>
      </c>
      <c r="B18" s="616">
        <v>80345</v>
      </c>
      <c r="C18" s="628">
        <f>SUM(C19:C20)</f>
        <v>72285</v>
      </c>
      <c r="D18" s="628">
        <f>SUM(D19:D20)</f>
        <v>8060</v>
      </c>
      <c r="E18" s="629">
        <f>SUM(E19:E20)</f>
        <v>0</v>
      </c>
    </row>
    <row r="19" spans="1:5" s="622" customFormat="1" ht="15" customHeight="1">
      <c r="A19" s="623" t="s">
        <v>910</v>
      </c>
      <c r="B19" s="624"/>
      <c r="C19" s="620">
        <v>72285</v>
      </c>
      <c r="D19" s="624"/>
      <c r="E19" s="627"/>
    </row>
    <row r="20" spans="1:5" s="622" customFormat="1" ht="15" customHeight="1">
      <c r="A20" s="623" t="s">
        <v>876</v>
      </c>
      <c r="B20" s="624"/>
      <c r="C20" s="620"/>
      <c r="D20" s="624">
        <v>8060</v>
      </c>
      <c r="E20" s="627"/>
    </row>
    <row r="21" spans="1:5" ht="15" customHeight="1">
      <c r="A21" s="625" t="s">
        <v>911</v>
      </c>
      <c r="B21" s="616">
        <v>16681</v>
      </c>
      <c r="C21" s="616">
        <f>B21</f>
        <v>16681</v>
      </c>
      <c r="D21" s="616"/>
      <c r="E21" s="626"/>
    </row>
    <row r="22" spans="1:5" ht="15" customHeight="1">
      <c r="A22" s="625" t="s">
        <v>304</v>
      </c>
      <c r="B22" s="616">
        <v>10850</v>
      </c>
      <c r="C22" s="616">
        <f>B22</f>
        <v>10850</v>
      </c>
      <c r="D22" s="616"/>
      <c r="E22" s="626"/>
    </row>
    <row r="23" spans="1:5" s="24" customFormat="1" ht="15" customHeight="1">
      <c r="A23" s="630" t="s">
        <v>25</v>
      </c>
      <c r="B23" s="631">
        <f>B10+B15+B18+B21+B22</f>
        <v>430859</v>
      </c>
      <c r="C23" s="631">
        <f>C10+C15+C18+C21+C22</f>
        <v>394055</v>
      </c>
      <c r="D23" s="631">
        <f>D10+D15+D18+D21+D22</f>
        <v>16320</v>
      </c>
      <c r="E23" s="631">
        <f>E10+E15+E18+E21+E22</f>
        <v>20484</v>
      </c>
    </row>
  </sheetData>
  <sheetProtection selectLockedCells="1" selectUnlockedCells="1"/>
  <mergeCells count="8">
    <mergeCell ref="D1:E1"/>
    <mergeCell ref="B2:E2"/>
    <mergeCell ref="A4:E4"/>
    <mergeCell ref="A5:E5"/>
    <mergeCell ref="D7:E7"/>
    <mergeCell ref="A8:A9"/>
    <mergeCell ref="B8:B9"/>
    <mergeCell ref="C8:E8"/>
  </mergeCells>
  <printOptions/>
  <pageMargins left="1.25" right="0.7479166666666667" top="0.20972222222222223" bottom="0.44027777777777777" header="0.5118055555555555" footer="0.1701388888888889"/>
  <pageSetup horizontalDpi="300" verticalDpi="300" orientation="landscape" paperSize="9" scale="95"/>
  <headerFooter alignWithMargins="0">
    <oddFooter>&amp;C&amp;P. oldal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H95"/>
  <sheetViews>
    <sheetView zoomScalePageLayoutView="0" workbookViewId="0" topLeftCell="A1">
      <selection activeCell="K15" sqref="K15"/>
    </sheetView>
  </sheetViews>
  <sheetFormatPr defaultColWidth="11.57421875" defaultRowHeight="12.75" customHeight="1"/>
  <cols>
    <col min="1" max="1" width="4.00390625" style="139" customWidth="1"/>
    <col min="2" max="2" width="3.28125" style="139" customWidth="1"/>
    <col min="3" max="3" width="25.57421875" style="139" customWidth="1"/>
    <col min="4" max="4" width="6.8515625" style="139" customWidth="1"/>
    <col min="5" max="5" width="11.7109375" style="139" customWidth="1"/>
    <col min="6" max="6" width="9.7109375" style="139" customWidth="1"/>
    <col min="7" max="7" width="6.7109375" style="222" customWidth="1"/>
    <col min="8" max="16384" width="11.57421875" style="139" customWidth="1"/>
  </cols>
  <sheetData>
    <row r="1" spans="3:5" s="464" customFormat="1" ht="18" customHeight="1">
      <c r="C1" s="715"/>
      <c r="D1" s="715"/>
      <c r="E1" s="715"/>
    </row>
    <row r="2" spans="3:5" ht="12.75" customHeight="1">
      <c r="C2" s="716"/>
      <c r="D2" s="716"/>
      <c r="E2" s="716"/>
    </row>
    <row r="3" spans="3:6" ht="6" customHeight="1">
      <c r="C3" s="466"/>
      <c r="D3" s="466"/>
      <c r="E3" s="466"/>
      <c r="F3" s="466"/>
    </row>
    <row r="4" spans="1:6" ht="18" customHeight="1">
      <c r="A4" s="405" t="s">
        <v>912</v>
      </c>
      <c r="C4" s="405"/>
      <c r="D4" s="405"/>
      <c r="E4" s="563"/>
      <c r="F4" s="563"/>
    </row>
    <row r="5" spans="3:6" ht="24.75" customHeight="1">
      <c r="C5" s="139" t="s">
        <v>913</v>
      </c>
      <c r="E5" s="465"/>
      <c r="F5" s="465"/>
    </row>
    <row r="6" spans="1:6" ht="12.75" customHeight="1">
      <c r="A6" s="723"/>
      <c r="B6" s="723"/>
      <c r="C6" s="723"/>
      <c r="D6" s="564"/>
      <c r="E6" s="565"/>
      <c r="F6" s="565"/>
    </row>
    <row r="7" spans="1:7" ht="33.75" customHeight="1">
      <c r="A7" s="724" t="s">
        <v>156</v>
      </c>
      <c r="B7" s="724"/>
      <c r="C7" s="508" t="s">
        <v>157</v>
      </c>
      <c r="D7" s="566"/>
      <c r="E7" s="470" t="s">
        <v>158</v>
      </c>
      <c r="F7" s="65" t="s">
        <v>159</v>
      </c>
      <c r="G7" s="66" t="s">
        <v>160</v>
      </c>
    </row>
    <row r="8" spans="1:7" ht="12.75" customHeight="1">
      <c r="A8" s="724"/>
      <c r="B8" s="724"/>
      <c r="C8" s="471" t="s">
        <v>161</v>
      </c>
      <c r="D8" s="232"/>
      <c r="E8" s="127" t="s">
        <v>162</v>
      </c>
      <c r="F8" s="68" t="s">
        <v>163</v>
      </c>
      <c r="G8" s="69" t="s">
        <v>164</v>
      </c>
    </row>
    <row r="9" spans="1:7" s="223" customFormat="1" ht="12.75" customHeight="1">
      <c r="A9" s="632" t="s">
        <v>38</v>
      </c>
      <c r="B9" s="500" t="s">
        <v>165</v>
      </c>
      <c r="C9" s="633" t="s">
        <v>558</v>
      </c>
      <c r="D9" s="634"/>
      <c r="E9" s="78">
        <f>SUM(E10:E12)</f>
        <v>98450</v>
      </c>
      <c r="F9" s="78">
        <f>SUM(F10:F12)</f>
        <v>98307</v>
      </c>
      <c r="G9" s="493">
        <f>F9/E9</f>
        <v>0.9985474860335195</v>
      </c>
    </row>
    <row r="10" spans="1:7" ht="12.75" customHeight="1">
      <c r="A10" s="70"/>
      <c r="B10" s="568"/>
      <c r="C10" s="488" t="s">
        <v>914</v>
      </c>
      <c r="D10" s="567"/>
      <c r="E10" s="75">
        <f>'15ovi2015'!E13</f>
        <v>7130</v>
      </c>
      <c r="F10" s="75">
        <f>'15ovi2015'!F13</f>
        <v>6693</v>
      </c>
      <c r="G10" s="77">
        <f>F10/E10</f>
        <v>0.9387096774193548</v>
      </c>
    </row>
    <row r="11" spans="1:7" ht="12.75" customHeight="1">
      <c r="A11" s="70"/>
      <c r="B11" s="568"/>
      <c r="C11" s="475" t="s">
        <v>915</v>
      </c>
      <c r="D11" s="75"/>
      <c r="E11" s="75">
        <f>'15ovi2015'!E18</f>
        <v>91320</v>
      </c>
      <c r="F11" s="75">
        <v>91614</v>
      </c>
      <c r="G11" s="77">
        <f>F11/E11</f>
        <v>1.0032194480946124</v>
      </c>
    </row>
    <row r="12" spans="1:7" ht="12.75" customHeight="1">
      <c r="A12" s="70"/>
      <c r="B12" s="568"/>
      <c r="C12" s="475"/>
      <c r="D12" s="75"/>
      <c r="E12" s="75"/>
      <c r="F12" s="210"/>
      <c r="G12" s="77"/>
    </row>
    <row r="13" spans="1:7" s="223" customFormat="1" ht="12.75" customHeight="1">
      <c r="A13" s="632" t="s">
        <v>40</v>
      </c>
      <c r="B13" s="68" t="s">
        <v>169</v>
      </c>
      <c r="C13" s="147" t="s">
        <v>304</v>
      </c>
      <c r="D13" s="78"/>
      <c r="E13" s="492">
        <f>SUM(E14:E15)</f>
        <v>13180</v>
      </c>
      <c r="F13" s="492">
        <f>SUM(F14:F15)</f>
        <v>12228</v>
      </c>
      <c r="G13" s="493">
        <f>F13/E13</f>
        <v>0.9277693474962063</v>
      </c>
    </row>
    <row r="14" spans="1:7" ht="12.75" customHeight="1">
      <c r="A14" s="70"/>
      <c r="B14" s="568"/>
      <c r="C14" s="488" t="s">
        <v>914</v>
      </c>
      <c r="D14" s="75"/>
      <c r="E14" s="83">
        <f>'16művh2015'!E8</f>
        <v>610</v>
      </c>
      <c r="F14" s="83">
        <f>'16művh2015'!F8</f>
        <v>500</v>
      </c>
      <c r="G14" s="77">
        <f>F14/E14</f>
        <v>0.819672131147541</v>
      </c>
    </row>
    <row r="15" spans="1:7" ht="12.75" customHeight="1">
      <c r="A15" s="70"/>
      <c r="B15" s="568"/>
      <c r="C15" s="475" t="s">
        <v>915</v>
      </c>
      <c r="D15" s="75"/>
      <c r="E15" s="210">
        <f>'16művh2015'!E9</f>
        <v>12570</v>
      </c>
      <c r="F15" s="210">
        <f>'16művh2015'!F9</f>
        <v>11728</v>
      </c>
      <c r="G15" s="77">
        <f>F15/E15</f>
        <v>0.9330151153540175</v>
      </c>
    </row>
    <row r="16" spans="1:7" ht="12.75" customHeight="1">
      <c r="A16" s="70"/>
      <c r="B16" s="477"/>
      <c r="C16" s="475"/>
      <c r="D16" s="75"/>
      <c r="E16" s="97"/>
      <c r="F16" s="97"/>
      <c r="G16" s="77"/>
    </row>
    <row r="17" spans="1:7" s="223" customFormat="1" ht="12.75" customHeight="1">
      <c r="A17" s="632" t="s">
        <v>47</v>
      </c>
      <c r="B17" s="134" t="s">
        <v>171</v>
      </c>
      <c r="C17" s="147" t="s">
        <v>290</v>
      </c>
      <c r="D17" s="78"/>
      <c r="E17" s="78">
        <f>SUM(E18:E20)</f>
        <v>107410</v>
      </c>
      <c r="F17" s="78">
        <f>SUM(F18:F20)</f>
        <v>80586</v>
      </c>
      <c r="G17" s="493">
        <f>F17/E17</f>
        <v>0.7502653384228657</v>
      </c>
    </row>
    <row r="18" spans="1:7" ht="12.75" customHeight="1">
      <c r="A18" s="70"/>
      <c r="B18" s="477"/>
      <c r="C18" s="488" t="s">
        <v>914</v>
      </c>
      <c r="D18" s="75"/>
      <c r="E18" s="75">
        <f>'17pmh2015'!E9+'17pmh2015'!E10</f>
        <v>1840</v>
      </c>
      <c r="F18" s="75">
        <f>'17pmh2015'!F9+'17pmh2015'!F10</f>
        <v>635</v>
      </c>
      <c r="G18" s="77">
        <f>F18/E18</f>
        <v>0.3451086956521739</v>
      </c>
    </row>
    <row r="19" spans="1:7" ht="12.75" customHeight="1">
      <c r="A19" s="70"/>
      <c r="B19" s="477"/>
      <c r="C19" s="475" t="s">
        <v>915</v>
      </c>
      <c r="D19" s="75"/>
      <c r="E19" s="75">
        <f>'17pmh2015'!E12</f>
        <v>105570</v>
      </c>
      <c r="F19" s="75">
        <f>'17pmh2015'!F12</f>
        <v>79951</v>
      </c>
      <c r="G19" s="77">
        <f>F19/E19</f>
        <v>0.7573268921095008</v>
      </c>
    </row>
    <row r="20" spans="1:7" ht="12.75" customHeight="1">
      <c r="A20" s="70"/>
      <c r="B20" s="477"/>
      <c r="C20" s="475" t="s">
        <v>916</v>
      </c>
      <c r="D20" s="75"/>
      <c r="E20" s="75">
        <f>'17pmh2015'!E11</f>
        <v>0</v>
      </c>
      <c r="F20" s="75">
        <f>'17pmh2015'!F11</f>
        <v>0</v>
      </c>
      <c r="G20" s="77"/>
    </row>
    <row r="21" spans="1:7" ht="12.75" customHeight="1">
      <c r="A21" s="70"/>
      <c r="B21" s="477"/>
      <c r="C21" s="475" t="s">
        <v>917</v>
      </c>
      <c r="D21" s="75"/>
      <c r="E21" s="75"/>
      <c r="F21" s="75"/>
      <c r="G21" s="77"/>
    </row>
    <row r="22" spans="1:7" s="223" customFormat="1" ht="12.75" customHeight="1">
      <c r="A22" s="632" t="s">
        <v>49</v>
      </c>
      <c r="B22" s="134" t="s">
        <v>175</v>
      </c>
      <c r="C22" s="147" t="s">
        <v>918</v>
      </c>
      <c r="D22" s="78"/>
      <c r="E22" s="78"/>
      <c r="F22" s="78">
        <f>SUM(F23:F24)</f>
        <v>110991</v>
      </c>
      <c r="G22" s="493"/>
    </row>
    <row r="23" spans="1:7" ht="12.75" customHeight="1">
      <c r="A23" s="70"/>
      <c r="B23" s="477"/>
      <c r="C23" s="488" t="s">
        <v>914</v>
      </c>
      <c r="D23" s="75"/>
      <c r="E23" s="75"/>
      <c r="F23" s="75">
        <v>21273</v>
      </c>
      <c r="G23" s="77"/>
    </row>
    <row r="24" spans="1:7" ht="12.75" customHeight="1">
      <c r="A24" s="70"/>
      <c r="B24" s="477"/>
      <c r="C24" s="475" t="s">
        <v>915</v>
      </c>
      <c r="D24" s="75"/>
      <c r="E24" s="75"/>
      <c r="F24" s="75">
        <v>89718</v>
      </c>
      <c r="G24" s="77"/>
    </row>
    <row r="25" spans="1:7" ht="12.75" customHeight="1">
      <c r="A25" s="70" t="s">
        <v>51</v>
      </c>
      <c r="B25" s="477"/>
      <c r="C25" s="147" t="s">
        <v>266</v>
      </c>
      <c r="D25" s="75"/>
      <c r="E25" s="75"/>
      <c r="F25" s="11">
        <f>SUM(F26:F31)</f>
        <v>529770</v>
      </c>
      <c r="G25" s="77"/>
    </row>
    <row r="26" spans="1:7" ht="12.75" customHeight="1">
      <c r="A26" s="70"/>
      <c r="B26" s="477"/>
      <c r="C26" s="488" t="s">
        <v>914</v>
      </c>
      <c r="D26" s="75"/>
      <c r="E26" s="75"/>
      <c r="F26" s="210">
        <v>1529</v>
      </c>
      <c r="G26" s="77"/>
    </row>
    <row r="27" spans="1:7" ht="12.75" customHeight="1">
      <c r="A27" s="70"/>
      <c r="B27" s="477"/>
      <c r="C27" s="488" t="s">
        <v>915</v>
      </c>
      <c r="D27" s="75"/>
      <c r="E27" s="75"/>
      <c r="F27" s="210">
        <v>165911</v>
      </c>
      <c r="G27" s="77"/>
    </row>
    <row r="28" spans="1:7" ht="12.75" customHeight="1">
      <c r="A28" s="70"/>
      <c r="B28" s="477"/>
      <c r="C28" s="488" t="s">
        <v>916</v>
      </c>
      <c r="D28" s="75"/>
      <c r="E28" s="75"/>
      <c r="F28" s="210">
        <v>51740</v>
      </c>
      <c r="G28" s="77"/>
    </row>
    <row r="29" spans="1:7" ht="12.75" customHeight="1">
      <c r="A29" s="70"/>
      <c r="B29" s="477"/>
      <c r="C29" s="488" t="s">
        <v>919</v>
      </c>
      <c r="D29" s="75"/>
      <c r="E29" s="75"/>
      <c r="F29" s="210">
        <v>37851</v>
      </c>
      <c r="G29" s="77"/>
    </row>
    <row r="30" spans="1:7" ht="12.75" customHeight="1">
      <c r="A30" s="70"/>
      <c r="B30" s="477"/>
      <c r="C30" s="488" t="s">
        <v>920</v>
      </c>
      <c r="D30" s="75"/>
      <c r="E30" s="75"/>
      <c r="F30" s="210">
        <v>150739</v>
      </c>
      <c r="G30" s="77"/>
    </row>
    <row r="31" spans="1:7" ht="12.75" customHeight="1">
      <c r="A31" s="70"/>
      <c r="B31" s="477"/>
      <c r="C31" s="545" t="s">
        <v>262</v>
      </c>
      <c r="D31" s="75"/>
      <c r="E31" s="75"/>
      <c r="F31" s="210">
        <v>122000</v>
      </c>
      <c r="G31" s="77"/>
    </row>
    <row r="32" spans="1:7" ht="12.75" customHeight="1">
      <c r="A32" s="70"/>
      <c r="B32" s="477"/>
      <c r="C32" s="635" t="s">
        <v>208</v>
      </c>
      <c r="D32" s="636"/>
      <c r="E32" s="636"/>
      <c r="F32" s="636">
        <v>-273011</v>
      </c>
      <c r="G32" s="77"/>
    </row>
    <row r="33" spans="1:8" ht="12.75" customHeight="1">
      <c r="A33" s="107"/>
      <c r="B33" s="570"/>
      <c r="C33" s="571" t="s">
        <v>116</v>
      </c>
      <c r="D33" s="572"/>
      <c r="E33" s="108">
        <f>E9+E13+E17+E22+E32</f>
        <v>219040</v>
      </c>
      <c r="F33" s="108">
        <v>558871</v>
      </c>
      <c r="G33" s="77">
        <f>F33/E33</f>
        <v>2.551456355003652</v>
      </c>
      <c r="H33" s="139">
        <v>831882</v>
      </c>
    </row>
    <row r="34" spans="1:6" ht="12.75" customHeight="1">
      <c r="A34" s="565"/>
      <c r="B34" s="565"/>
      <c r="C34" s="565"/>
      <c r="D34" s="565"/>
      <c r="E34" s="565"/>
      <c r="F34" s="565"/>
    </row>
    <row r="35" spans="1:7" ht="33.75" customHeight="1">
      <c r="A35" s="687" t="s">
        <v>156</v>
      </c>
      <c r="B35" s="687"/>
      <c r="C35" s="537" t="s">
        <v>921</v>
      </c>
      <c r="D35" s="538" t="s">
        <v>780</v>
      </c>
      <c r="E35" s="470" t="s">
        <v>158</v>
      </c>
      <c r="F35" s="65" t="s">
        <v>922</v>
      </c>
      <c r="G35" s="66" t="s">
        <v>160</v>
      </c>
    </row>
    <row r="36" spans="1:7" ht="12.75" customHeight="1">
      <c r="A36" s="687"/>
      <c r="B36" s="687"/>
      <c r="C36" s="232" t="s">
        <v>161</v>
      </c>
      <c r="D36" s="127" t="s">
        <v>162</v>
      </c>
      <c r="E36" s="573" t="s">
        <v>213</v>
      </c>
      <c r="F36" s="573" t="s">
        <v>213</v>
      </c>
      <c r="G36" s="574" t="s">
        <v>810</v>
      </c>
    </row>
    <row r="37" spans="1:7" ht="12.75" customHeight="1">
      <c r="A37" s="95" t="s">
        <v>38</v>
      </c>
      <c r="B37" s="637" t="s">
        <v>165</v>
      </c>
      <c r="C37" s="11" t="str">
        <f>'15ovi2015'!C4:E4</f>
        <v>Herendi Hétszínvilág Óvoda és Bölcsőde költségvetése</v>
      </c>
      <c r="D37" s="11">
        <f>'15ovi2015'!D55</f>
        <v>23</v>
      </c>
      <c r="E37" s="11">
        <f>SUM(E38:E40)</f>
        <v>93634</v>
      </c>
      <c r="F37" s="11">
        <v>98307</v>
      </c>
      <c r="G37" s="493">
        <f>F37/E37</f>
        <v>1.0499070850332144</v>
      </c>
    </row>
    <row r="38" spans="1:7" ht="12.75" customHeight="1">
      <c r="A38" s="70" t="s">
        <v>40</v>
      </c>
      <c r="B38" s="500"/>
      <c r="C38" s="210" t="str">
        <f>'15ovi2015'!C56</f>
        <v>Ebből: Személyi juttatás</v>
      </c>
      <c r="D38" s="210"/>
      <c r="E38" s="76">
        <f>'15ovi2015'!E56</f>
        <v>58823</v>
      </c>
      <c r="F38" s="76">
        <f>'15ovi2015'!F56</f>
        <v>62294</v>
      </c>
      <c r="G38" s="77">
        <f>F38/E38</f>
        <v>1.0590075310677796</v>
      </c>
    </row>
    <row r="39" spans="1:7" ht="12.75" customHeight="1">
      <c r="A39" s="95" t="s">
        <v>47</v>
      </c>
      <c r="B39" s="500"/>
      <c r="C39" s="210" t="str">
        <f>'15ovi2015'!C57</f>
        <v>          Járulékok</v>
      </c>
      <c r="D39" s="76"/>
      <c r="E39" s="76">
        <f>'15ovi2015'!E57</f>
        <v>15248</v>
      </c>
      <c r="F39" s="76">
        <f>'15ovi2015'!F57</f>
        <v>16862</v>
      </c>
      <c r="G39" s="77">
        <f>F39/E39</f>
        <v>1.1058499475341028</v>
      </c>
    </row>
    <row r="40" spans="1:7" ht="12.75" customHeight="1">
      <c r="A40" s="70" t="s">
        <v>49</v>
      </c>
      <c r="B40" s="500"/>
      <c r="C40" s="210" t="str">
        <f>'15ovi2015'!C58</f>
        <v>          Dologi kiadás</v>
      </c>
      <c r="D40" s="11"/>
      <c r="E40" s="76">
        <f>'15ovi2015'!E58</f>
        <v>19563</v>
      </c>
      <c r="F40" s="76">
        <f>'15ovi2015'!F58</f>
        <v>18071</v>
      </c>
      <c r="G40" s="77">
        <f>F40/E40</f>
        <v>0.9237335786944743</v>
      </c>
    </row>
    <row r="41" spans="1:7" ht="12.75" customHeight="1">
      <c r="A41" s="95"/>
      <c r="B41" s="500"/>
      <c r="C41" s="76" t="s">
        <v>349</v>
      </c>
      <c r="D41" s="210"/>
      <c r="E41" s="76"/>
      <c r="F41" s="76">
        <v>1080</v>
      </c>
      <c r="G41" s="77"/>
    </row>
    <row r="42" spans="1:7" ht="12.75" customHeight="1">
      <c r="A42" s="70" t="s">
        <v>53</v>
      </c>
      <c r="B42" s="637" t="s">
        <v>169</v>
      </c>
      <c r="C42" s="11" t="str">
        <f>'16művh2015'!C4:E4</f>
        <v>Művelődési Ház és Könyvtár  költségvetése</v>
      </c>
      <c r="D42" s="210">
        <f>'16művh2015'!D26</f>
        <v>2</v>
      </c>
      <c r="E42" s="11">
        <f>SUM(E43:E46)</f>
        <v>12915</v>
      </c>
      <c r="F42" s="11">
        <f>SUM(F43:F46)</f>
        <v>12228</v>
      </c>
      <c r="G42" s="493">
        <f>F42/E42</f>
        <v>0.9468060394889664</v>
      </c>
    </row>
    <row r="43" spans="1:7" ht="12.75" customHeight="1">
      <c r="A43" s="95" t="s">
        <v>55</v>
      </c>
      <c r="B43" s="637"/>
      <c r="C43" s="281" t="str">
        <f>'16művh2015'!C27</f>
        <v>Ebből: Személyi juttatás</v>
      </c>
      <c r="D43" s="281"/>
      <c r="E43" s="210">
        <f>'16művh2015'!E27</f>
        <v>5072</v>
      </c>
      <c r="F43" s="210">
        <f>'16művh2015'!F27</f>
        <v>5200</v>
      </c>
      <c r="G43" s="77">
        <f>F43/E43</f>
        <v>1.025236593059937</v>
      </c>
    </row>
    <row r="44" spans="1:7" ht="12.75" customHeight="1">
      <c r="A44" s="70" t="s">
        <v>57</v>
      </c>
      <c r="B44" s="637"/>
      <c r="C44" s="281" t="str">
        <f>'16művh2015'!C28</f>
        <v>          Járulékok</v>
      </c>
      <c r="D44" s="76"/>
      <c r="E44" s="210">
        <f>'16művh2015'!E28</f>
        <v>1250</v>
      </c>
      <c r="F44" s="210">
        <f>'16művh2015'!F28</f>
        <v>1443</v>
      </c>
      <c r="G44" s="77">
        <f>F44/E44</f>
        <v>1.1544</v>
      </c>
    </row>
    <row r="45" spans="1:7" ht="12.75" customHeight="1">
      <c r="A45" s="95" t="s">
        <v>86</v>
      </c>
      <c r="B45" s="637"/>
      <c r="C45" s="281" t="str">
        <f>'16művh2015'!C29</f>
        <v>          Dologi kiadás</v>
      </c>
      <c r="D45" s="11"/>
      <c r="E45" s="210">
        <f>'16művh2015'!E29</f>
        <v>6593</v>
      </c>
      <c r="F45" s="210">
        <f>'16művh2015'!F29</f>
        <v>5585</v>
      </c>
      <c r="G45" s="77">
        <f>F45/E45</f>
        <v>0.8471105718185955</v>
      </c>
    </row>
    <row r="46" spans="1:7" ht="12.75" customHeight="1">
      <c r="A46" s="95"/>
      <c r="B46" s="637"/>
      <c r="C46" s="281" t="s">
        <v>349</v>
      </c>
      <c r="D46" s="11"/>
      <c r="E46" s="210"/>
      <c r="F46" s="210">
        <v>0</v>
      </c>
      <c r="G46" s="77"/>
    </row>
    <row r="47" spans="1:7" ht="12.75" customHeight="1">
      <c r="A47" s="95" t="s">
        <v>61</v>
      </c>
      <c r="B47" s="637" t="s">
        <v>171</v>
      </c>
      <c r="C47" s="11" t="str">
        <f>'17pmh2015'!C4</f>
        <v>Herend Város Polgármesteri Hivatal  költségvetése</v>
      </c>
      <c r="D47" s="11">
        <f>'17pmh2015'!D28</f>
        <v>16</v>
      </c>
      <c r="E47" s="11">
        <f>SUM(E48:E51)</f>
        <v>85534</v>
      </c>
      <c r="F47" s="11">
        <f>SUM(F48:F51)</f>
        <v>80586</v>
      </c>
      <c r="G47" s="493">
        <f>F47/E47</f>
        <v>0.9421516589894077</v>
      </c>
    </row>
    <row r="48" spans="1:7" ht="12.75" customHeight="1">
      <c r="A48" s="70" t="s">
        <v>63</v>
      </c>
      <c r="B48" s="637"/>
      <c r="C48" s="210" t="str">
        <f>'17pmh2015'!C29</f>
        <v>Ebből: Személyi juttatás</v>
      </c>
      <c r="D48" s="210"/>
      <c r="E48" s="76">
        <f>'17pmh2015'!E29</f>
        <v>53490</v>
      </c>
      <c r="F48" s="76">
        <f>'17pmh2015'!F29</f>
        <v>50034</v>
      </c>
      <c r="G48" s="77">
        <f>F48/E48</f>
        <v>0.9353897924845765</v>
      </c>
    </row>
    <row r="49" spans="1:7" ht="12.75" customHeight="1">
      <c r="A49" s="95" t="s">
        <v>65</v>
      </c>
      <c r="B49" s="637"/>
      <c r="C49" s="210" t="str">
        <f>'17pmh2015'!C30</f>
        <v>          Járulékok</v>
      </c>
      <c r="D49" s="11"/>
      <c r="E49" s="76">
        <f>'17pmh2015'!E30</f>
        <v>13600</v>
      </c>
      <c r="F49" s="76">
        <f>'17pmh2015'!F30</f>
        <v>13302</v>
      </c>
      <c r="G49" s="77">
        <f>F49/E49</f>
        <v>0.9780882352941176</v>
      </c>
    </row>
    <row r="50" spans="1:7" ht="12.75" customHeight="1">
      <c r="A50" s="70" t="s">
        <v>92</v>
      </c>
      <c r="B50" s="637"/>
      <c r="C50" s="210" t="str">
        <f>'17pmh2015'!C31</f>
        <v>          Dologi kiadás</v>
      </c>
      <c r="D50" s="210"/>
      <c r="E50" s="76">
        <f>'17pmh2015'!E31</f>
        <v>18444</v>
      </c>
      <c r="F50" s="76">
        <f>'17pmh2015'!F31</f>
        <v>15980</v>
      </c>
      <c r="G50" s="77">
        <f>F50/E50</f>
        <v>0.8664064194317935</v>
      </c>
    </row>
    <row r="51" spans="1:7" ht="12.75" customHeight="1">
      <c r="A51" s="70"/>
      <c r="B51" s="637"/>
      <c r="C51" s="210" t="s">
        <v>349</v>
      </c>
      <c r="D51" s="210"/>
      <c r="E51" s="76"/>
      <c r="F51" s="76">
        <v>1270</v>
      </c>
      <c r="G51" s="77"/>
    </row>
    <row r="52" spans="1:7" s="223" customFormat="1" ht="12.75" customHeight="1">
      <c r="A52" s="638"/>
      <c r="B52" s="637" t="s">
        <v>175</v>
      </c>
      <c r="C52" s="11" t="s">
        <v>923</v>
      </c>
      <c r="D52" s="11"/>
      <c r="E52" s="11"/>
      <c r="F52" s="11">
        <f>SUM(F53:F56)</f>
        <v>110991</v>
      </c>
      <c r="G52" s="493"/>
    </row>
    <row r="53" spans="1:7" ht="12.75" customHeight="1">
      <c r="A53" s="95"/>
      <c r="B53" s="637"/>
      <c r="C53" s="76" t="s">
        <v>197</v>
      </c>
      <c r="D53" s="11"/>
      <c r="E53" s="210"/>
      <c r="F53" s="210">
        <v>36891</v>
      </c>
      <c r="G53" s="77"/>
    </row>
    <row r="54" spans="1:7" ht="12.75" customHeight="1">
      <c r="A54" s="95"/>
      <c r="B54" s="637"/>
      <c r="C54" s="76" t="s">
        <v>924</v>
      </c>
      <c r="D54" s="11"/>
      <c r="E54" s="210"/>
      <c r="F54" s="210">
        <v>10192</v>
      </c>
      <c r="G54" s="77"/>
    </row>
    <row r="55" spans="1:7" ht="12.75" customHeight="1">
      <c r="A55" s="95"/>
      <c r="B55" s="637"/>
      <c r="C55" s="76" t="s">
        <v>438</v>
      </c>
      <c r="D55" s="11"/>
      <c r="E55" s="210"/>
      <c r="F55" s="210">
        <v>63508</v>
      </c>
      <c r="G55" s="77"/>
    </row>
    <row r="56" spans="1:7" ht="12.75" customHeight="1">
      <c r="A56" s="95"/>
      <c r="B56" s="637"/>
      <c r="C56" s="76" t="s">
        <v>349</v>
      </c>
      <c r="D56" s="11"/>
      <c r="E56" s="210"/>
      <c r="F56" s="210">
        <v>400</v>
      </c>
      <c r="G56" s="77"/>
    </row>
    <row r="57" spans="1:7" ht="12.75" customHeight="1">
      <c r="A57" s="70" t="s">
        <v>67</v>
      </c>
      <c r="B57" s="637" t="s">
        <v>177</v>
      </c>
      <c r="C57" s="11" t="str">
        <f>'19önk2015'!C4</f>
        <v>Herend Város Önkormányzat  költségvetése</v>
      </c>
      <c r="D57" s="210">
        <f>'19önk2015'!D111</f>
        <v>0</v>
      </c>
      <c r="E57" s="11">
        <f>SUM(E58:E66)</f>
        <v>448821</v>
      </c>
      <c r="F57" s="11">
        <f>SUM(F58:F66)</f>
        <v>529770</v>
      </c>
      <c r="G57" s="493">
        <f aca="true" t="shared" si="0" ref="G57:G65">F57/E57</f>
        <v>1.1803592077910794</v>
      </c>
    </row>
    <row r="58" spans="1:7" ht="12.75" customHeight="1">
      <c r="A58" s="95" t="s">
        <v>68</v>
      </c>
      <c r="B58" s="637"/>
      <c r="C58" s="210" t="str">
        <f>'19önk2015'!C112</f>
        <v>Ebből: Személyi juttatás</v>
      </c>
      <c r="D58" s="11"/>
      <c r="E58" s="210">
        <f>'19önk2015'!E112</f>
        <v>43444</v>
      </c>
      <c r="F58" s="210">
        <f>'19önk2015'!F112</f>
        <v>41142</v>
      </c>
      <c r="G58" s="77">
        <f t="shared" si="0"/>
        <v>0.9470122456495719</v>
      </c>
    </row>
    <row r="59" spans="1:7" ht="12.75" customHeight="1">
      <c r="A59" s="70" t="s">
        <v>70</v>
      </c>
      <c r="B59" s="637"/>
      <c r="C59" s="210" t="str">
        <f>'19önk2015'!C113</f>
        <v>          Járulékok</v>
      </c>
      <c r="D59" s="210"/>
      <c r="E59" s="210">
        <f>'19önk2015'!E113</f>
        <v>11616</v>
      </c>
      <c r="F59" s="210">
        <f>'19önk2015'!F113</f>
        <v>9894</v>
      </c>
      <c r="G59" s="77">
        <f t="shared" si="0"/>
        <v>0.8517561983471075</v>
      </c>
    </row>
    <row r="60" spans="1:7" ht="12.75" customHeight="1">
      <c r="A60" s="95" t="s">
        <v>97</v>
      </c>
      <c r="B60" s="500"/>
      <c r="C60" s="210" t="str">
        <f>'19önk2015'!C114</f>
        <v>          Dologi kiadás</v>
      </c>
      <c r="D60" s="210"/>
      <c r="E60" s="210">
        <f>'19önk2015'!E114</f>
        <v>27790</v>
      </c>
      <c r="F60" s="210">
        <f>'19önk2015'!F114</f>
        <v>29546</v>
      </c>
      <c r="G60" s="77">
        <f t="shared" si="0"/>
        <v>1.0631881971932349</v>
      </c>
    </row>
    <row r="61" spans="1:7" ht="12.75" customHeight="1">
      <c r="A61" s="70" t="s">
        <v>99</v>
      </c>
      <c r="B61" s="575"/>
      <c r="C61" s="210" t="str">
        <f>'19önk2015'!C115</f>
        <v>          Működési célú pénzeszköz átadás</v>
      </c>
      <c r="D61" s="281"/>
      <c r="E61" s="210">
        <f>'19önk2015'!E115</f>
        <v>27908</v>
      </c>
      <c r="F61" s="210">
        <f>'19önk2015'!F115</f>
        <v>32780</v>
      </c>
      <c r="G61" s="77">
        <f t="shared" si="0"/>
        <v>1.174573598968038</v>
      </c>
    </row>
    <row r="62" spans="1:7" ht="12.75" customHeight="1">
      <c r="A62" s="95" t="s">
        <v>101</v>
      </c>
      <c r="B62" s="575"/>
      <c r="C62" s="210" t="str">
        <f>'19önk2015'!C116</f>
        <v>         Önkormányzat által folyósított ellátások</v>
      </c>
      <c r="D62" s="281"/>
      <c r="E62" s="210">
        <f>'19önk2015'!E116</f>
        <v>10520</v>
      </c>
      <c r="F62" s="210">
        <f>'19önk2015'!F116</f>
        <v>6556</v>
      </c>
      <c r="G62" s="77">
        <f t="shared" si="0"/>
        <v>0.6231939163498099</v>
      </c>
    </row>
    <row r="63" spans="1:7" ht="12.75" customHeight="1">
      <c r="A63" s="70" t="s">
        <v>103</v>
      </c>
      <c r="B63" s="575"/>
      <c r="C63" s="210" t="str">
        <f>'19önk2015'!C117</f>
        <v>         Felhalmozási kiadás</v>
      </c>
      <c r="D63" s="11"/>
      <c r="E63" s="210">
        <f>'19önk2015'!E117</f>
        <v>15000</v>
      </c>
      <c r="F63" s="210">
        <f>'19önk2015'!F117</f>
        <v>67381</v>
      </c>
      <c r="G63" s="77">
        <f t="shared" si="0"/>
        <v>4.492066666666667</v>
      </c>
    </row>
    <row r="64" spans="1:7" ht="12.75" customHeight="1">
      <c r="A64" s="95" t="s">
        <v>105</v>
      </c>
      <c r="B64" s="575"/>
      <c r="C64" s="210" t="str">
        <f>'19önk2015'!C118</f>
        <v>         Finanszírozási műveletek</v>
      </c>
      <c r="D64" s="210"/>
      <c r="E64" s="639">
        <f>'19önk2015'!E118</f>
        <v>209460</v>
      </c>
      <c r="F64" s="639">
        <f>'19önk2015'!F118</f>
        <v>273011</v>
      </c>
      <c r="G64" s="77">
        <f t="shared" si="0"/>
        <v>1.3034039912155064</v>
      </c>
    </row>
    <row r="65" spans="1:7" ht="12.75" customHeight="1">
      <c r="A65" s="70" t="s">
        <v>107</v>
      </c>
      <c r="B65" s="575"/>
      <c r="C65" s="210" t="s">
        <v>833</v>
      </c>
      <c r="D65" s="210"/>
      <c r="E65" s="210">
        <f>'19önk2015'!E119</f>
        <v>103083</v>
      </c>
      <c r="F65" s="210">
        <v>69460</v>
      </c>
      <c r="G65" s="77">
        <f t="shared" si="0"/>
        <v>0.6738259460822832</v>
      </c>
    </row>
    <row r="66" spans="1:7" ht="12.75" customHeight="1">
      <c r="A66" s="95" t="s">
        <v>109</v>
      </c>
      <c r="B66" s="575"/>
      <c r="C66" s="210"/>
      <c r="D66" s="210"/>
      <c r="E66" s="210"/>
      <c r="F66" s="210"/>
      <c r="G66" s="77"/>
    </row>
    <row r="67" spans="1:7" ht="12.75" customHeight="1">
      <c r="A67" s="70" t="s">
        <v>111</v>
      </c>
      <c r="B67" s="575"/>
      <c r="C67" s="210"/>
      <c r="D67" s="210"/>
      <c r="E67" s="76"/>
      <c r="F67" s="210"/>
      <c r="G67" s="77"/>
    </row>
    <row r="68" spans="1:7" s="223" customFormat="1" ht="12.75" customHeight="1">
      <c r="A68" s="95" t="s">
        <v>113</v>
      </c>
      <c r="B68" s="640"/>
      <c r="C68" s="425" t="s">
        <v>904</v>
      </c>
      <c r="D68" s="425"/>
      <c r="E68" s="425">
        <f>E37+E42+E47+E57-E64</f>
        <v>431444</v>
      </c>
      <c r="F68" s="425">
        <f>F37+F42+F47+F57-F64+F52</f>
        <v>558871</v>
      </c>
      <c r="G68" s="641">
        <f>F68/E68</f>
        <v>1.2953500338398494</v>
      </c>
    </row>
    <row r="69" spans="1:8" ht="12.75" customHeight="1">
      <c r="A69" s="354"/>
      <c r="B69" s="354"/>
      <c r="C69" s="642" t="s">
        <v>925</v>
      </c>
      <c r="D69" s="354"/>
      <c r="E69" s="11">
        <f>E68+E64</f>
        <v>640904</v>
      </c>
      <c r="F69" s="11">
        <f>F68+F64</f>
        <v>831882</v>
      </c>
      <c r="G69" s="643"/>
      <c r="H69" s="139">
        <v>832582</v>
      </c>
    </row>
    <row r="70" spans="3:7" s="503" customFormat="1" ht="12.75" customHeight="1" hidden="1">
      <c r="C70" s="503" t="s">
        <v>776</v>
      </c>
      <c r="E70" s="526">
        <f>E33-E68</f>
        <v>-212404</v>
      </c>
      <c r="F70" s="526">
        <f>F33-F68</f>
        <v>0</v>
      </c>
      <c r="G70" s="544"/>
    </row>
    <row r="71" spans="5:7" s="487" customFormat="1" ht="12.75" customHeight="1" hidden="1">
      <c r="E71" s="87"/>
      <c r="F71" s="87"/>
      <c r="G71" s="644"/>
    </row>
    <row r="72" spans="3:7" s="503" customFormat="1" ht="12.75" customHeight="1" hidden="1">
      <c r="C72" s="645" t="s">
        <v>926</v>
      </c>
      <c r="E72" s="526"/>
      <c r="F72" s="526"/>
      <c r="G72" s="544"/>
    </row>
    <row r="73" spans="3:7" s="503" customFormat="1" ht="12.75" customHeight="1" hidden="1">
      <c r="C73" s="645" t="s">
        <v>927</v>
      </c>
      <c r="E73" s="526"/>
      <c r="F73" s="526"/>
      <c r="G73" s="544"/>
    </row>
    <row r="74" spans="3:6" s="544" customFormat="1" ht="9.75" customHeight="1" hidden="1">
      <c r="C74" s="646"/>
      <c r="E74" s="647"/>
      <c r="F74" s="647"/>
    </row>
    <row r="75" spans="3:8" s="487" customFormat="1" ht="12.75" customHeight="1">
      <c r="C75" s="648"/>
      <c r="E75" s="87"/>
      <c r="F75" s="87"/>
      <c r="G75" s="644"/>
      <c r="H75" s="87">
        <f>F69-H69</f>
        <v>-700</v>
      </c>
    </row>
    <row r="76" spans="3:7" ht="12.75" customHeight="1">
      <c r="C76" s="649" t="s">
        <v>928</v>
      </c>
      <c r="D76" s="354"/>
      <c r="E76" s="354"/>
      <c r="F76" s="11"/>
      <c r="G76" s="643"/>
    </row>
    <row r="77" spans="3:7" ht="12.75" customHeight="1">
      <c r="C77" s="76" t="s">
        <v>929</v>
      </c>
      <c r="D77" s="354"/>
      <c r="E77" s="76">
        <f>E38+E43+E48+E58</f>
        <v>160829</v>
      </c>
      <c r="F77" s="76">
        <v>194381</v>
      </c>
      <c r="G77" s="643"/>
    </row>
    <row r="78" spans="3:7" ht="12.75" customHeight="1">
      <c r="C78" s="76" t="s">
        <v>930</v>
      </c>
      <c r="D78" s="354"/>
      <c r="E78" s="76">
        <f>E39+E44+E49+E59</f>
        <v>41714</v>
      </c>
      <c r="F78" s="76">
        <v>51273</v>
      </c>
      <c r="G78" s="643"/>
    </row>
    <row r="79" spans="3:7" ht="12.75" customHeight="1">
      <c r="C79" s="76" t="s">
        <v>931</v>
      </c>
      <c r="D79" s="354"/>
      <c r="E79" s="76">
        <f>E40+E45+E50+E60</f>
        <v>72390</v>
      </c>
      <c r="F79" s="76">
        <v>134290</v>
      </c>
      <c r="G79" s="643"/>
    </row>
    <row r="80" spans="3:7" s="223" customFormat="1" ht="12.75" customHeight="1">
      <c r="C80" s="425" t="s">
        <v>25</v>
      </c>
      <c r="D80" s="650"/>
      <c r="E80" s="425">
        <f>SUM(E77:E79)</f>
        <v>274933</v>
      </c>
      <c r="F80" s="425">
        <f>SUM(F77:F79)</f>
        <v>379944</v>
      </c>
      <c r="G80" s="651"/>
    </row>
    <row r="81" spans="3:7" s="223" customFormat="1" ht="12.75" customHeight="1">
      <c r="C81" s="210" t="s">
        <v>817</v>
      </c>
      <c r="D81" s="649"/>
      <c r="E81" s="210">
        <f>E61</f>
        <v>27908</v>
      </c>
      <c r="F81" s="210">
        <v>32780</v>
      </c>
      <c r="G81" s="652"/>
    </row>
    <row r="82" spans="3:7" s="223" customFormat="1" ht="12.75" customHeight="1">
      <c r="C82" s="210" t="s">
        <v>838</v>
      </c>
      <c r="D82" s="649"/>
      <c r="E82" s="210">
        <f>E62</f>
        <v>10520</v>
      </c>
      <c r="F82" s="210">
        <f>F62</f>
        <v>6556</v>
      </c>
      <c r="G82" s="652"/>
    </row>
    <row r="83" spans="3:7" s="223" customFormat="1" ht="12.75" customHeight="1">
      <c r="C83" s="210" t="s">
        <v>376</v>
      </c>
      <c r="D83" s="649"/>
      <c r="E83" s="210">
        <f>E63</f>
        <v>15000</v>
      </c>
      <c r="F83" s="210">
        <v>70131</v>
      </c>
      <c r="G83" s="652"/>
    </row>
    <row r="84" spans="3:7" s="223" customFormat="1" ht="12.75" customHeight="1">
      <c r="C84" s="210" t="s">
        <v>378</v>
      </c>
      <c r="D84" s="649"/>
      <c r="E84" s="210">
        <f>E64</f>
        <v>209460</v>
      </c>
      <c r="F84" s="210">
        <f>F64</f>
        <v>273011</v>
      </c>
      <c r="G84" s="652"/>
    </row>
    <row r="85" spans="3:7" s="223" customFormat="1" ht="12.75" customHeight="1">
      <c r="C85" s="210" t="s">
        <v>380</v>
      </c>
      <c r="D85" s="649"/>
      <c r="E85" s="210">
        <f>E65</f>
        <v>103083</v>
      </c>
      <c r="F85" s="210">
        <v>69460</v>
      </c>
      <c r="G85" s="652"/>
    </row>
    <row r="86" spans="3:7" s="223" customFormat="1" ht="12.75" customHeight="1">
      <c r="C86" s="11" t="s">
        <v>904</v>
      </c>
      <c r="D86" s="649"/>
      <c r="E86" s="11">
        <f>SUM(E80:E85)</f>
        <v>640904</v>
      </c>
      <c r="F86" s="11">
        <f>SUM(F80:F85)</f>
        <v>831882</v>
      </c>
      <c r="G86" s="652"/>
    </row>
    <row r="87" spans="3:7" s="223" customFormat="1" ht="12.75" customHeight="1">
      <c r="C87" s="111"/>
      <c r="D87" s="653"/>
      <c r="E87" s="111"/>
      <c r="F87" s="111"/>
      <c r="G87" s="654"/>
    </row>
    <row r="88" spans="1:7" s="656" customFormat="1" ht="12.75" customHeight="1">
      <c r="A88" s="655" t="s">
        <v>932</v>
      </c>
      <c r="C88" s="656" t="s">
        <v>933</v>
      </c>
      <c r="E88" s="657">
        <f>'KV 1 mell'!D39</f>
        <v>529132</v>
      </c>
      <c r="F88" s="657">
        <f>'KV 1 mell'!E39</f>
        <v>558871</v>
      </c>
      <c r="G88" s="658"/>
    </row>
    <row r="89" spans="1:7" s="660" customFormat="1" ht="12.75" customHeight="1">
      <c r="A89" s="659" t="s">
        <v>932</v>
      </c>
      <c r="C89" s="660" t="s">
        <v>934</v>
      </c>
      <c r="E89" s="254">
        <f>'KV 1 mell'!D60</f>
        <v>529132</v>
      </c>
      <c r="F89" s="254">
        <f>'KV 1 mell'!E60</f>
        <v>558871</v>
      </c>
      <c r="G89" s="29"/>
    </row>
    <row r="90" spans="1:7" s="660" customFormat="1" ht="12.75" customHeight="1">
      <c r="A90" s="29" t="s">
        <v>932</v>
      </c>
      <c r="C90" s="660" t="s">
        <v>935</v>
      </c>
      <c r="E90" s="254">
        <f>'KV 1 mell'!D63</f>
        <v>209460</v>
      </c>
      <c r="F90" s="254">
        <f>'KV 1 mell'!E63</f>
        <v>273011</v>
      </c>
      <c r="G90" s="29"/>
    </row>
    <row r="91" spans="1:7" s="660" customFormat="1" ht="12.75" customHeight="1">
      <c r="A91" s="29" t="s">
        <v>932</v>
      </c>
      <c r="C91" s="661" t="s">
        <v>936</v>
      </c>
      <c r="D91" s="661"/>
      <c r="E91" s="254" t="str">
        <f>"$'KV 1 mell'.$#REF!$#REF!"</f>
        <v>$'KV 1 mell'.$#REF!$#REF!</v>
      </c>
      <c r="F91" s="254" t="str">
        <f>"$'KV 1 mell'.$#REF!$#REF!"</f>
        <v>$'KV 1 mell'.$#REF!$#REF!</v>
      </c>
      <c r="G91" s="29"/>
    </row>
    <row r="92" spans="1:6" s="222" customFormat="1" ht="9.75" customHeight="1">
      <c r="A92" s="222" t="s">
        <v>937</v>
      </c>
      <c r="C92" s="222" t="s">
        <v>933</v>
      </c>
      <c r="E92" s="58">
        <f>E33-E88</f>
        <v>-310092</v>
      </c>
      <c r="F92" s="58">
        <f>F33-F88</f>
        <v>0</v>
      </c>
    </row>
    <row r="93" spans="1:6" s="222" customFormat="1" ht="9.75" customHeight="1">
      <c r="A93" s="222" t="s">
        <v>937</v>
      </c>
      <c r="C93" s="222" t="s">
        <v>934</v>
      </c>
      <c r="E93" s="58">
        <f>E68-E89</f>
        <v>-97688</v>
      </c>
      <c r="F93" s="58">
        <f>F68-F89</f>
        <v>0</v>
      </c>
    </row>
    <row r="94" spans="1:6" s="222" customFormat="1" ht="9.75" customHeight="1">
      <c r="A94" s="222" t="s">
        <v>937</v>
      </c>
      <c r="C94" s="222" t="s">
        <v>935</v>
      </c>
      <c r="E94" s="58">
        <f>E64-E90</f>
        <v>0</v>
      </c>
      <c r="F94" s="58">
        <f>F64-F90</f>
        <v>0</v>
      </c>
    </row>
    <row r="95" spans="1:6" s="222" customFormat="1" ht="9.75" customHeight="1">
      <c r="A95" s="222" t="s">
        <v>937</v>
      </c>
      <c r="C95" s="215" t="s">
        <v>936</v>
      </c>
      <c r="D95" s="215"/>
      <c r="E95" s="58" t="e">
        <f>E69-E91</f>
        <v>#VALUE!</v>
      </c>
      <c r="F95" s="58" t="e">
        <f>F69-F91</f>
        <v>#VALUE!</v>
      </c>
    </row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C1:E1"/>
    <mergeCell ref="C2:E2"/>
    <mergeCell ref="A6:C6"/>
    <mergeCell ref="A7:B8"/>
    <mergeCell ref="A35:B36"/>
  </mergeCells>
  <printOptions/>
  <pageMargins left="1.7" right="0.7479166666666667" top="0.20972222222222223" bottom="0.44027777777777777" header="0.5118055555555555" footer="0.1701388888888889"/>
  <pageSetup horizontalDpi="300" verticalDpi="300" orientation="portrait" paperSize="9" scale="75" r:id="rId1"/>
  <headerFooter alignWithMargins="0">
    <oddFooter>&amp;C&amp;P. oldal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K6" sqref="K6"/>
    </sheetView>
  </sheetViews>
  <sheetFormatPr defaultColWidth="11.57421875" defaultRowHeight="12.75" customHeight="1"/>
  <cols>
    <col min="1" max="1" width="4.140625" style="0" customWidth="1"/>
    <col min="2" max="2" width="3.7109375" style="0" customWidth="1"/>
    <col min="3" max="3" width="27.7109375" style="0" customWidth="1"/>
    <col min="4" max="4" width="5.7109375" style="0" customWidth="1"/>
    <col min="5" max="6" width="10.7109375" style="0" customWidth="1"/>
    <col min="7" max="7" width="9.00390625" style="0" customWidth="1"/>
    <col min="8" max="14" width="10.7109375" style="0" customWidth="1"/>
  </cols>
  <sheetData>
    <row r="1" spans="1:7" s="506" customFormat="1" ht="18" customHeight="1">
      <c r="A1" s="464"/>
      <c r="F1" s="725"/>
      <c r="G1" s="725"/>
    </row>
    <row r="2" spans="3:5" ht="12.75" customHeight="1">
      <c r="C2" s="675" t="s">
        <v>938</v>
      </c>
      <c r="D2" s="675"/>
      <c r="E2" s="675"/>
    </row>
    <row r="3" spans="1:7" ht="15.75" customHeight="1">
      <c r="A3" s="729" t="s">
        <v>939</v>
      </c>
      <c r="B3" s="729"/>
      <c r="C3" s="729"/>
      <c r="D3" s="729"/>
      <c r="E3" s="729"/>
      <c r="F3" s="729"/>
      <c r="G3" s="729"/>
    </row>
    <row r="4" spans="1:7" ht="36.75" customHeight="1">
      <c r="A4" s="730" t="s">
        <v>940</v>
      </c>
      <c r="B4" s="730"/>
      <c r="C4" s="730"/>
      <c r="D4" s="730"/>
      <c r="E4" s="730"/>
      <c r="F4" s="730"/>
      <c r="G4" s="730"/>
    </row>
    <row r="5" spans="3:7" ht="20.25" customHeight="1">
      <c r="C5" s="597"/>
      <c r="D5" s="597"/>
      <c r="E5" s="7" t="s">
        <v>4</v>
      </c>
      <c r="F5" s="7" t="s">
        <v>4</v>
      </c>
      <c r="G5" s="467"/>
    </row>
    <row r="6" spans="1:7" ht="40.5" customHeight="1">
      <c r="A6" s="736" t="s">
        <v>156</v>
      </c>
      <c r="B6" s="736"/>
      <c r="C6" s="468" t="s">
        <v>157</v>
      </c>
      <c r="D6" s="662"/>
      <c r="E6" s="470" t="s">
        <v>158</v>
      </c>
      <c r="F6" s="65" t="s">
        <v>159</v>
      </c>
      <c r="G6" s="66" t="s">
        <v>941</v>
      </c>
    </row>
    <row r="7" spans="1:7" ht="12.75" customHeight="1">
      <c r="A7" s="736"/>
      <c r="B7" s="736"/>
      <c r="C7" s="471" t="s">
        <v>161</v>
      </c>
      <c r="D7" s="472"/>
      <c r="E7" s="127" t="s">
        <v>162</v>
      </c>
      <c r="F7" s="68" t="s">
        <v>163</v>
      </c>
      <c r="G7" s="69" t="s">
        <v>164</v>
      </c>
    </row>
    <row r="8" spans="1:7" ht="12.75" customHeight="1">
      <c r="A8" s="458" t="s">
        <v>38</v>
      </c>
      <c r="B8" s="601"/>
      <c r="C8" s="663" t="s">
        <v>269</v>
      </c>
      <c r="D8" s="664"/>
      <c r="E8" s="604"/>
      <c r="F8" s="604"/>
      <c r="G8" s="493"/>
    </row>
    <row r="9" spans="1:7" ht="12.75" customHeight="1">
      <c r="A9" s="146" t="s">
        <v>40</v>
      </c>
      <c r="B9" s="509"/>
      <c r="C9" s="512" t="s">
        <v>942</v>
      </c>
      <c r="D9" s="480"/>
      <c r="E9" s="511">
        <v>15885</v>
      </c>
      <c r="F9" s="511">
        <v>15845</v>
      </c>
      <c r="G9" s="77">
        <f>F9/E9</f>
        <v>0.9974819011646208</v>
      </c>
    </row>
    <row r="10" spans="1:7" ht="12.75" customHeight="1">
      <c r="A10" s="458" t="s">
        <v>49</v>
      </c>
      <c r="B10" s="488"/>
      <c r="C10" s="665" t="s">
        <v>262</v>
      </c>
      <c r="D10" s="666"/>
      <c r="E10" s="476">
        <v>929</v>
      </c>
      <c r="F10" s="511"/>
      <c r="G10" s="77"/>
    </row>
    <row r="11" spans="1:7" ht="12.75" customHeight="1">
      <c r="A11" s="458" t="s">
        <v>53</v>
      </c>
      <c r="B11" s="488"/>
      <c r="C11" s="212" t="s">
        <v>302</v>
      </c>
      <c r="D11" s="664"/>
      <c r="E11" s="78">
        <v>929</v>
      </c>
      <c r="F11" s="78">
        <v>1785</v>
      </c>
      <c r="G11" s="77">
        <f>F11/E11</f>
        <v>1.9214208826695371</v>
      </c>
    </row>
    <row r="12" spans="1:7" ht="12.75" customHeight="1">
      <c r="A12" s="514" t="s">
        <v>55</v>
      </c>
      <c r="B12" s="667"/>
      <c r="C12" s="516" t="s">
        <v>116</v>
      </c>
      <c r="D12" s="517"/>
      <c r="E12" s="108">
        <v>16814</v>
      </c>
      <c r="F12" s="108">
        <v>17640</v>
      </c>
      <c r="G12" s="501">
        <f>F12/E12</f>
        <v>1.0491257285595337</v>
      </c>
    </row>
    <row r="13" spans="1:7" s="139" customFormat="1" ht="12.75" customHeight="1">
      <c r="A13" s="216"/>
      <c r="B13" s="216"/>
      <c r="C13" s="217"/>
      <c r="D13" s="217"/>
      <c r="G13" s="91"/>
    </row>
    <row r="14" spans="1:7" ht="40.5" customHeight="1">
      <c r="A14" s="718" t="s">
        <v>156</v>
      </c>
      <c r="B14" s="718"/>
      <c r="C14" s="495" t="s">
        <v>119</v>
      </c>
      <c r="D14" s="496" t="s">
        <v>769</v>
      </c>
      <c r="E14" s="470" t="s">
        <v>158</v>
      </c>
      <c r="F14" s="65" t="s">
        <v>159</v>
      </c>
      <c r="G14" s="66" t="s">
        <v>941</v>
      </c>
    </row>
    <row r="15" spans="1:7" ht="12.75" customHeight="1">
      <c r="A15" s="718"/>
      <c r="B15" s="718"/>
      <c r="C15" s="472" t="s">
        <v>161</v>
      </c>
      <c r="D15" s="127" t="s">
        <v>162</v>
      </c>
      <c r="E15" s="127" t="s">
        <v>213</v>
      </c>
      <c r="F15" s="69" t="s">
        <v>164</v>
      </c>
      <c r="G15" s="69" t="s">
        <v>770</v>
      </c>
    </row>
    <row r="16" spans="1:7" ht="12.75" customHeight="1">
      <c r="A16" s="458" t="s">
        <v>57</v>
      </c>
      <c r="B16" s="668" t="s">
        <v>165</v>
      </c>
      <c r="C16" s="14" t="s">
        <v>943</v>
      </c>
      <c r="D16" s="249">
        <v>3</v>
      </c>
      <c r="E16" s="14">
        <f>SUM(E17:E19)</f>
        <v>9871</v>
      </c>
      <c r="F16" s="14"/>
      <c r="G16" s="77">
        <f aca="true" t="shared" si="0" ref="G16:G26">F16/E16</f>
        <v>0</v>
      </c>
    </row>
    <row r="17" spans="1:7" ht="12.75" customHeight="1">
      <c r="A17" s="146" t="s">
        <v>86</v>
      </c>
      <c r="B17" s="188"/>
      <c r="C17" s="174" t="s">
        <v>197</v>
      </c>
      <c r="D17" s="238"/>
      <c r="E17" s="21">
        <v>7211</v>
      </c>
      <c r="F17" s="21"/>
      <c r="G17" s="77">
        <f t="shared" si="0"/>
        <v>0</v>
      </c>
    </row>
    <row r="18" spans="1:7" ht="12.75" customHeight="1">
      <c r="A18" s="458" t="s">
        <v>59</v>
      </c>
      <c r="B18" s="188"/>
      <c r="C18" s="174" t="s">
        <v>198</v>
      </c>
      <c r="D18" s="238"/>
      <c r="E18" s="21">
        <v>1750</v>
      </c>
      <c r="F18" s="21"/>
      <c r="G18" s="77">
        <f t="shared" si="0"/>
        <v>0</v>
      </c>
    </row>
    <row r="19" spans="1:7" ht="12.75" customHeight="1">
      <c r="A19" s="146" t="s">
        <v>61</v>
      </c>
      <c r="B19" s="188"/>
      <c r="C19" s="174" t="s">
        <v>322</v>
      </c>
      <c r="D19" s="238"/>
      <c r="E19" s="21">
        <v>910</v>
      </c>
      <c r="F19" s="21"/>
      <c r="G19" s="77">
        <f t="shared" si="0"/>
        <v>0</v>
      </c>
    </row>
    <row r="20" spans="1:7" ht="12.75" customHeight="1">
      <c r="A20" s="458" t="s">
        <v>63</v>
      </c>
      <c r="B20" s="188" t="s">
        <v>169</v>
      </c>
      <c r="C20" s="14" t="s">
        <v>944</v>
      </c>
      <c r="D20" s="249">
        <v>3</v>
      </c>
      <c r="E20" s="14">
        <f>SUM(E21:E23)</f>
        <v>8107</v>
      </c>
      <c r="F20" s="14"/>
      <c r="G20" s="77">
        <f t="shared" si="0"/>
        <v>0</v>
      </c>
    </row>
    <row r="21" spans="1:7" ht="12.75" customHeight="1">
      <c r="A21" s="146" t="s">
        <v>65</v>
      </c>
      <c r="B21" s="188"/>
      <c r="C21" s="174" t="s">
        <v>197</v>
      </c>
      <c r="D21" s="238"/>
      <c r="E21" s="21">
        <v>5764</v>
      </c>
      <c r="F21" s="21"/>
      <c r="G21" s="77">
        <f t="shared" si="0"/>
        <v>0</v>
      </c>
    </row>
    <row r="22" spans="1:7" ht="12.75" customHeight="1">
      <c r="A22" s="458" t="s">
        <v>92</v>
      </c>
      <c r="B22" s="188"/>
      <c r="C22" s="174" t="s">
        <v>198</v>
      </c>
      <c r="D22" s="238"/>
      <c r="E22" s="21">
        <v>1350</v>
      </c>
      <c r="F22" s="21"/>
      <c r="G22" s="77">
        <f t="shared" si="0"/>
        <v>0</v>
      </c>
    </row>
    <row r="23" spans="1:7" ht="12.75" customHeight="1">
      <c r="A23" s="146" t="s">
        <v>66</v>
      </c>
      <c r="B23" s="188"/>
      <c r="C23" s="174" t="s">
        <v>322</v>
      </c>
      <c r="D23" s="238"/>
      <c r="E23" s="21">
        <v>993</v>
      </c>
      <c r="F23" s="21"/>
      <c r="G23" s="77">
        <f t="shared" si="0"/>
        <v>0</v>
      </c>
    </row>
    <row r="24" spans="1:7" ht="26.25" customHeight="1">
      <c r="A24" s="669" t="s">
        <v>67</v>
      </c>
      <c r="B24" s="521" t="s">
        <v>171</v>
      </c>
      <c r="C24" s="522" t="s">
        <v>945</v>
      </c>
      <c r="D24" s="523">
        <f>SUM(D15:D23)</f>
        <v>6</v>
      </c>
      <c r="E24" s="518">
        <f>SUM(E25:E27)</f>
        <v>17978</v>
      </c>
      <c r="F24" s="518">
        <v>17640</v>
      </c>
      <c r="G24" s="77">
        <f t="shared" si="0"/>
        <v>0.9811992435198577</v>
      </c>
    </row>
    <row r="25" spans="1:7" ht="12.75" customHeight="1">
      <c r="A25" s="514" t="s">
        <v>68</v>
      </c>
      <c r="B25" s="521"/>
      <c r="C25" s="524" t="s">
        <v>197</v>
      </c>
      <c r="D25" s="525">
        <f>D24</f>
        <v>6</v>
      </c>
      <c r="E25" s="524">
        <f>E17+E21</f>
        <v>12975</v>
      </c>
      <c r="F25" s="524">
        <v>12050</v>
      </c>
      <c r="G25" s="77">
        <f t="shared" si="0"/>
        <v>0.928709055876686</v>
      </c>
    </row>
    <row r="26" spans="1:7" ht="12.75" customHeight="1">
      <c r="A26" s="669" t="s">
        <v>70</v>
      </c>
      <c r="B26" s="521"/>
      <c r="C26" s="524" t="s">
        <v>198</v>
      </c>
      <c r="D26" s="525"/>
      <c r="E26" s="524">
        <f>E18+E22</f>
        <v>3100</v>
      </c>
      <c r="F26" s="524">
        <v>3176</v>
      </c>
      <c r="G26" s="77">
        <f t="shared" si="0"/>
        <v>1.024516129032258</v>
      </c>
    </row>
    <row r="27" spans="1:6" ht="12.75" customHeight="1">
      <c r="A27" s="514" t="s">
        <v>97</v>
      </c>
      <c r="B27" s="521"/>
      <c r="C27" s="524" t="s">
        <v>322</v>
      </c>
      <c r="D27" s="525"/>
      <c r="E27" s="670">
        <f>E19+E23</f>
        <v>1903</v>
      </c>
      <c r="F27" s="670">
        <v>2164</v>
      </c>
    </row>
    <row r="28" spans="1:6" ht="12.75" customHeight="1">
      <c r="A28" s="514"/>
      <c r="B28" s="521"/>
      <c r="C28" s="524" t="s">
        <v>349</v>
      </c>
      <c r="D28" s="525"/>
      <c r="E28" s="670"/>
      <c r="F28" s="670">
        <v>150</v>
      </c>
    </row>
    <row r="29" spans="3:6" s="503" customFormat="1" ht="12.75" customHeight="1">
      <c r="C29" s="503" t="s">
        <v>946</v>
      </c>
      <c r="E29" s="671">
        <f>E12-E24</f>
        <v>-1164</v>
      </c>
      <c r="F29" s="671"/>
    </row>
    <row r="31" spans="3:7" ht="26.25" customHeight="1">
      <c r="C31" s="142" t="s">
        <v>947</v>
      </c>
      <c r="E31" s="426" t="s">
        <v>948</v>
      </c>
      <c r="F31" s="672">
        <f>(F29*-1)*1000</f>
        <v>0</v>
      </c>
      <c r="G31" s="673" t="s">
        <v>949</v>
      </c>
    </row>
    <row r="32" spans="3:7" ht="12.75" customHeight="1">
      <c r="C32" s="146" t="s">
        <v>950</v>
      </c>
      <c r="E32" s="146">
        <v>3547</v>
      </c>
      <c r="F32" s="674">
        <v>527</v>
      </c>
      <c r="G32" s="146" t="s">
        <v>638</v>
      </c>
    </row>
    <row r="33" spans="3:7" ht="12.75" customHeight="1">
      <c r="C33" s="146" t="s">
        <v>951</v>
      </c>
      <c r="E33" s="146">
        <v>693</v>
      </c>
      <c r="F33" s="674">
        <v>103</v>
      </c>
      <c r="G33" s="146" t="s">
        <v>638</v>
      </c>
    </row>
    <row r="34" spans="3:7" ht="12.75" customHeight="1">
      <c r="C34" s="146" t="s">
        <v>952</v>
      </c>
      <c r="E34" s="146">
        <v>293</v>
      </c>
      <c r="F34" s="674">
        <v>44</v>
      </c>
      <c r="G34" s="146" t="s">
        <v>638</v>
      </c>
    </row>
    <row r="35" spans="3:7" ht="12.75" customHeight="1">
      <c r="C35" s="146" t="s">
        <v>953</v>
      </c>
      <c r="E35" s="146">
        <v>681</v>
      </c>
      <c r="F35" s="674">
        <v>101</v>
      </c>
      <c r="G35" s="146" t="s">
        <v>638</v>
      </c>
    </row>
    <row r="36" spans="3:7" ht="12.75" customHeight="1">
      <c r="C36" s="146" t="s">
        <v>954</v>
      </c>
      <c r="E36" s="146">
        <v>1276</v>
      </c>
      <c r="F36" s="674">
        <v>190</v>
      </c>
      <c r="G36" s="146" t="s">
        <v>638</v>
      </c>
    </row>
    <row r="37" spans="3:7" ht="12.75" customHeight="1">
      <c r="C37" s="146" t="s">
        <v>955</v>
      </c>
      <c r="E37" s="146">
        <v>1293</v>
      </c>
      <c r="F37" s="674">
        <v>192</v>
      </c>
      <c r="G37" s="146" t="s">
        <v>638</v>
      </c>
    </row>
    <row r="38" spans="3:7" ht="12.75" customHeight="1">
      <c r="C38" s="146" t="s">
        <v>956</v>
      </c>
      <c r="E38" s="146">
        <v>2880</v>
      </c>
      <c r="F38" s="674">
        <v>428</v>
      </c>
      <c r="G38" s="146" t="s">
        <v>638</v>
      </c>
    </row>
    <row r="39" spans="3:7" ht="12.75" customHeight="1">
      <c r="C39" s="146" t="s">
        <v>957</v>
      </c>
      <c r="E39" s="146">
        <v>1416</v>
      </c>
      <c r="F39" s="674">
        <v>210</v>
      </c>
      <c r="G39" s="146" t="s">
        <v>638</v>
      </c>
    </row>
    <row r="40" spans="3:7" ht="12.75" customHeight="1">
      <c r="C40" s="142" t="s">
        <v>620</v>
      </c>
      <c r="E40" s="142">
        <f>SUM(E32:E39)</f>
        <v>12079</v>
      </c>
      <c r="F40" s="672">
        <f>SUM(F32:F39)</f>
        <v>1795</v>
      </c>
      <c r="G40" s="146"/>
    </row>
  </sheetData>
  <sheetProtection selectLockedCells="1" selectUnlockedCells="1"/>
  <mergeCells count="6">
    <mergeCell ref="F1:G1"/>
    <mergeCell ref="C2:E2"/>
    <mergeCell ref="A3:G3"/>
    <mergeCell ref="A4:G4"/>
    <mergeCell ref="A6:B7"/>
    <mergeCell ref="A14:B15"/>
  </mergeCells>
  <printOptions/>
  <pageMargins left="1.5597222222222222" right="0.12013888888888889" top="0.9840277777777777" bottom="0.9840277777777777" header="0.5118055555555555" footer="0.5118055555555555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1" sqref="A1"/>
    </sheetView>
  </sheetViews>
  <sheetFormatPr defaultColWidth="11.57421875" defaultRowHeight="12.75" customHeight="1"/>
  <cols>
    <col min="1" max="1" width="4.00390625" style="22" customWidth="1"/>
    <col min="2" max="2" width="37.57421875" style="22" customWidth="1"/>
    <col min="3" max="7" width="8.7109375" style="29" customWidth="1"/>
    <col min="8" max="16384" width="11.57421875" style="22" customWidth="1"/>
  </cols>
  <sheetData>
    <row r="1" ht="12.75" customHeight="1">
      <c r="F1" s="30" t="s">
        <v>30</v>
      </c>
    </row>
    <row r="2" ht="12.75" customHeight="1">
      <c r="E2" s="31" t="s">
        <v>1</v>
      </c>
    </row>
    <row r="3" ht="12.75" customHeight="1">
      <c r="C3" s="30"/>
    </row>
    <row r="4" spans="2:6" ht="22.5" customHeight="1">
      <c r="B4" s="678" t="s">
        <v>31</v>
      </c>
      <c r="C4" s="678"/>
      <c r="D4" s="678"/>
      <c r="E4" s="678"/>
      <c r="F4" s="678"/>
    </row>
    <row r="5" spans="2:6" ht="14.25" customHeight="1">
      <c r="B5" s="32"/>
      <c r="C5" s="32"/>
      <c r="D5" s="32"/>
      <c r="E5" s="32"/>
      <c r="F5" s="32"/>
    </row>
    <row r="6" spans="2:7" ht="58.5" customHeight="1">
      <c r="B6" s="679" t="s">
        <v>32</v>
      </c>
      <c r="C6" s="679"/>
      <c r="D6" s="679"/>
      <c r="E6" s="679"/>
      <c r="F6" s="679"/>
      <c r="G6" s="679"/>
    </row>
    <row r="7" spans="2:3" ht="12.75" customHeight="1">
      <c r="B7" s="33"/>
      <c r="C7" s="34"/>
    </row>
    <row r="8" ht="12.75" customHeight="1">
      <c r="G8" s="35" t="s">
        <v>5</v>
      </c>
    </row>
    <row r="9" spans="1:7" ht="50.25" customHeight="1">
      <c r="A9" s="36" t="s">
        <v>33</v>
      </c>
      <c r="B9" s="37" t="s">
        <v>24</v>
      </c>
      <c r="C9" s="38" t="s">
        <v>34</v>
      </c>
      <c r="D9" s="38" t="s">
        <v>35</v>
      </c>
      <c r="E9" s="38" t="s">
        <v>36</v>
      </c>
      <c r="F9" s="38" t="s">
        <v>37</v>
      </c>
      <c r="G9" s="39" t="s">
        <v>25</v>
      </c>
    </row>
    <row r="10" spans="1:7" s="24" customFormat="1" ht="27.75" customHeight="1">
      <c r="A10" s="40" t="s">
        <v>38</v>
      </c>
      <c r="B10" s="41" t="s">
        <v>39</v>
      </c>
      <c r="C10" s="42">
        <v>132230</v>
      </c>
      <c r="D10" s="42">
        <v>137916</v>
      </c>
      <c r="E10" s="42">
        <v>143846</v>
      </c>
      <c r="F10" s="42">
        <v>150031</v>
      </c>
      <c r="G10" s="42">
        <f aca="true" t="shared" si="0" ref="G10:G18">SUM(C10:F10)</f>
        <v>564023</v>
      </c>
    </row>
    <row r="11" spans="1:7" s="24" customFormat="1" ht="27.75" customHeight="1">
      <c r="A11" s="43" t="s">
        <v>40</v>
      </c>
      <c r="B11" s="44" t="s">
        <v>41</v>
      </c>
      <c r="C11" s="45"/>
      <c r="D11" s="45"/>
      <c r="E11" s="45"/>
      <c r="F11" s="45"/>
      <c r="G11" s="42">
        <f t="shared" si="0"/>
        <v>0</v>
      </c>
    </row>
    <row r="12" spans="1:7" ht="15" customHeight="1">
      <c r="A12" s="28"/>
      <c r="B12" s="46" t="s">
        <v>42</v>
      </c>
      <c r="C12" s="47">
        <v>100</v>
      </c>
      <c r="D12" s="47">
        <v>105</v>
      </c>
      <c r="E12" s="47">
        <v>110</v>
      </c>
      <c r="F12" s="47">
        <v>115</v>
      </c>
      <c r="G12" s="42">
        <f t="shared" si="0"/>
        <v>430</v>
      </c>
    </row>
    <row r="13" spans="1:7" ht="15" customHeight="1">
      <c r="A13" s="28"/>
      <c r="B13" s="46" t="s">
        <v>43</v>
      </c>
      <c r="C13" s="47"/>
      <c r="D13" s="47"/>
      <c r="E13" s="47"/>
      <c r="F13" s="47"/>
      <c r="G13" s="42">
        <f t="shared" si="0"/>
        <v>0</v>
      </c>
    </row>
    <row r="14" spans="1:7" ht="15" customHeight="1">
      <c r="A14" s="28"/>
      <c r="B14" s="46" t="s">
        <v>44</v>
      </c>
      <c r="C14" s="47">
        <v>4385</v>
      </c>
      <c r="D14" s="47">
        <v>4574</v>
      </c>
      <c r="E14" s="47">
        <v>4770</v>
      </c>
      <c r="F14" s="47">
        <v>4980</v>
      </c>
      <c r="G14" s="42">
        <f t="shared" si="0"/>
        <v>18709</v>
      </c>
    </row>
    <row r="15" spans="1:7" ht="15" customHeight="1">
      <c r="A15" s="28"/>
      <c r="B15" s="46" t="s">
        <v>45</v>
      </c>
      <c r="C15" s="47">
        <v>1240</v>
      </c>
      <c r="D15" s="47">
        <v>1300</v>
      </c>
      <c r="E15" s="47">
        <v>1360</v>
      </c>
      <c r="F15" s="47">
        <v>1420</v>
      </c>
      <c r="G15" s="42">
        <f t="shared" si="0"/>
        <v>5320</v>
      </c>
    </row>
    <row r="16" spans="1:7" ht="15" customHeight="1">
      <c r="A16" s="28"/>
      <c r="B16" s="46" t="s">
        <v>46</v>
      </c>
      <c r="C16" s="47"/>
      <c r="D16" s="47"/>
      <c r="E16" s="47"/>
      <c r="F16" s="47"/>
      <c r="G16" s="42">
        <f t="shared" si="0"/>
        <v>0</v>
      </c>
    </row>
    <row r="17" spans="1:7" ht="27.75" customHeight="1">
      <c r="A17" s="28" t="s">
        <v>47</v>
      </c>
      <c r="B17" s="46" t="s">
        <v>48</v>
      </c>
      <c r="C17" s="47"/>
      <c r="D17" s="47"/>
      <c r="E17" s="47"/>
      <c r="F17" s="47"/>
      <c r="G17" s="42">
        <f t="shared" si="0"/>
        <v>0</v>
      </c>
    </row>
    <row r="18" spans="1:7" ht="27.75" customHeight="1">
      <c r="A18" s="28" t="s">
        <v>49</v>
      </c>
      <c r="B18" s="46" t="s">
        <v>50</v>
      </c>
      <c r="C18" s="47"/>
      <c r="D18" s="47"/>
      <c r="E18" s="47"/>
      <c r="F18" s="47"/>
      <c r="G18" s="42">
        <f t="shared" si="0"/>
        <v>0</v>
      </c>
    </row>
    <row r="19" spans="1:7" s="24" customFormat="1" ht="27.75" customHeight="1">
      <c r="A19" s="28" t="s">
        <v>51</v>
      </c>
      <c r="B19" s="44" t="s">
        <v>52</v>
      </c>
      <c r="C19" s="45">
        <f>SUM(C10:C18)</f>
        <v>137955</v>
      </c>
      <c r="D19" s="45">
        <f>SUM(D10:D18)</f>
        <v>143895</v>
      </c>
      <c r="E19" s="45">
        <f>SUM(E10:E18)</f>
        <v>150086</v>
      </c>
      <c r="F19" s="45">
        <f>SUM(F10:F18)</f>
        <v>156546</v>
      </c>
      <c r="G19" s="45">
        <f>SUM(G10:G18)</f>
        <v>588482</v>
      </c>
    </row>
    <row r="20" spans="1:7" s="24" customFormat="1" ht="27.75" customHeight="1">
      <c r="A20" s="28" t="s">
        <v>53</v>
      </c>
      <c r="B20" s="44" t="s">
        <v>54</v>
      </c>
      <c r="C20" s="48">
        <f>C19/2</f>
        <v>68977.5</v>
      </c>
      <c r="D20" s="48">
        <f>D19/2</f>
        <v>71947.5</v>
      </c>
      <c r="E20" s="45">
        <f>E19/2</f>
        <v>75043</v>
      </c>
      <c r="F20" s="45">
        <f>F19/2</f>
        <v>78273</v>
      </c>
      <c r="G20" s="45">
        <f>G19/2</f>
        <v>294241</v>
      </c>
    </row>
    <row r="21" spans="1:7" s="24" customFormat="1" ht="27.75" customHeight="1">
      <c r="A21" s="28" t="s">
        <v>55</v>
      </c>
      <c r="B21" s="44" t="s">
        <v>56</v>
      </c>
      <c r="C21" s="45">
        <f>SUM(C22:C24)</f>
        <v>0</v>
      </c>
      <c r="D21" s="45">
        <f>SUM(D22:D24)</f>
        <v>0</v>
      </c>
      <c r="E21" s="45">
        <f>SUM(E22:E24)</f>
        <v>0</v>
      </c>
      <c r="F21" s="45">
        <f>SUM(F22:F24)</f>
        <v>0</v>
      </c>
      <c r="G21" s="45">
        <f>SUM(G22:G24)</f>
        <v>0</v>
      </c>
    </row>
    <row r="22" spans="1:7" ht="27.75" customHeight="1">
      <c r="A22" s="28" t="s">
        <v>57</v>
      </c>
      <c r="B22" s="46" t="s">
        <v>58</v>
      </c>
      <c r="C22" s="47"/>
      <c r="D22" s="47"/>
      <c r="E22" s="47"/>
      <c r="F22" s="47"/>
      <c r="G22" s="49">
        <f>SUM(C22:F22)</f>
        <v>0</v>
      </c>
    </row>
    <row r="23" spans="1:7" ht="27.75" customHeight="1">
      <c r="A23" s="28" t="s">
        <v>59</v>
      </c>
      <c r="B23" s="46" t="s">
        <v>60</v>
      </c>
      <c r="C23" s="47"/>
      <c r="D23" s="47"/>
      <c r="E23" s="47"/>
      <c r="F23" s="47"/>
      <c r="G23" s="49">
        <f>SUM(C23:F23)</f>
        <v>0</v>
      </c>
    </row>
    <row r="24" spans="1:7" ht="26.25" customHeight="1">
      <c r="A24" s="28" t="s">
        <v>61</v>
      </c>
      <c r="B24" s="46" t="s">
        <v>62</v>
      </c>
      <c r="C24" s="47"/>
      <c r="D24" s="47"/>
      <c r="E24" s="47"/>
      <c r="F24" s="47"/>
      <c r="G24" s="49">
        <f>SUM(C24:F24)</f>
        <v>0</v>
      </c>
    </row>
    <row r="25" spans="1:7" ht="26.25" customHeight="1">
      <c r="A25" s="28" t="s">
        <v>63</v>
      </c>
      <c r="B25" s="44" t="s">
        <v>64</v>
      </c>
      <c r="C25" s="45">
        <f>SUM(C26:C28)</f>
        <v>0</v>
      </c>
      <c r="D25" s="45">
        <f>SUM(D26:D28)</f>
        <v>0</v>
      </c>
      <c r="E25" s="45">
        <f>SUM(E26:E28)</f>
        <v>0</v>
      </c>
      <c r="F25" s="45">
        <f>SUM(F26:F28)</f>
        <v>0</v>
      </c>
      <c r="G25" s="45">
        <f>SUM(G26:G28)</f>
        <v>0</v>
      </c>
    </row>
    <row r="26" spans="1:7" ht="12.75" customHeight="1">
      <c r="A26" s="28" t="s">
        <v>65</v>
      </c>
      <c r="B26" s="46" t="s">
        <v>58</v>
      </c>
      <c r="C26" s="47"/>
      <c r="D26" s="47"/>
      <c r="E26" s="47"/>
      <c r="F26" s="47"/>
      <c r="G26" s="49">
        <f>SUM(C26:F26)</f>
        <v>0</v>
      </c>
    </row>
    <row r="27" spans="1:7" ht="12.75" customHeight="1">
      <c r="A27" s="28" t="s">
        <v>66</v>
      </c>
      <c r="B27" s="46" t="s">
        <v>60</v>
      </c>
      <c r="C27" s="47"/>
      <c r="D27" s="47"/>
      <c r="E27" s="47"/>
      <c r="F27" s="47"/>
      <c r="G27" s="49">
        <f>SUM(C27:F27)</f>
        <v>0</v>
      </c>
    </row>
    <row r="28" spans="1:7" ht="26.25" customHeight="1">
      <c r="A28" s="28" t="s">
        <v>67</v>
      </c>
      <c r="B28" s="46" t="s">
        <v>62</v>
      </c>
      <c r="C28" s="47"/>
      <c r="D28" s="47"/>
      <c r="E28" s="47"/>
      <c r="F28" s="47"/>
      <c r="G28" s="49">
        <f>SUM(C28:F28)</f>
        <v>0</v>
      </c>
    </row>
    <row r="29" spans="1:7" s="24" customFormat="1" ht="12.75" customHeight="1">
      <c r="A29" s="28" t="s">
        <v>68</v>
      </c>
      <c r="B29" s="44" t="s">
        <v>69</v>
      </c>
      <c r="C29" s="45">
        <f>C21+C25</f>
        <v>0</v>
      </c>
      <c r="D29" s="45">
        <f>D21+D25</f>
        <v>0</v>
      </c>
      <c r="E29" s="45">
        <f>E21+E25</f>
        <v>0</v>
      </c>
      <c r="F29" s="45">
        <f>F21+F25</f>
        <v>0</v>
      </c>
      <c r="G29" s="45">
        <f>G21+G25</f>
        <v>0</v>
      </c>
    </row>
    <row r="30" spans="1:7" ht="26.25" customHeight="1">
      <c r="A30" s="28" t="s">
        <v>70</v>
      </c>
      <c r="B30" s="44" t="s">
        <v>71</v>
      </c>
      <c r="C30" s="48">
        <f>C20-C29</f>
        <v>68977.5</v>
      </c>
      <c r="D30" s="48">
        <f>D20-D29</f>
        <v>71947.5</v>
      </c>
      <c r="E30" s="45">
        <f>E20-E29</f>
        <v>75043</v>
      </c>
      <c r="F30" s="45">
        <f>F20-F29</f>
        <v>78273</v>
      </c>
      <c r="G30" s="45">
        <f>G20-G29</f>
        <v>294241</v>
      </c>
    </row>
  </sheetData>
  <sheetProtection selectLockedCells="1" selectUnlockedCells="1"/>
  <mergeCells count="2">
    <mergeCell ref="B4:F4"/>
    <mergeCell ref="B6:G6"/>
  </mergeCells>
  <printOptions/>
  <pageMargins left="0.9" right="0.4597222222222222" top="0.6597222222222222" bottom="0.5201388888888889" header="0.5118055555555555" footer="0.5118055555555555"/>
  <pageSetup horizontalDpi="300" verticalDpi="300" orientation="portrait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.8515625" style="22" customWidth="1"/>
    <col min="2" max="2" width="42.8515625" style="22" customWidth="1"/>
    <col min="3" max="3" width="12.00390625" style="22" customWidth="1"/>
    <col min="4" max="4" width="11.140625" style="22" customWidth="1"/>
    <col min="5" max="5" width="11.00390625" style="22" customWidth="1"/>
    <col min="6" max="16384" width="9.140625" style="22" customWidth="1"/>
  </cols>
  <sheetData>
    <row r="1" spans="4:5" ht="12.75" customHeight="1">
      <c r="D1" s="681" t="s">
        <v>72</v>
      </c>
      <c r="E1" s="681"/>
    </row>
    <row r="2" spans="2:5" ht="12.75" customHeight="1">
      <c r="B2" s="677" t="s">
        <v>1</v>
      </c>
      <c r="C2" s="677"/>
      <c r="D2" s="677"/>
      <c r="E2" s="677"/>
    </row>
    <row r="3" spans="2:5" ht="12.75" customHeight="1">
      <c r="B3" s="50"/>
      <c r="C3" s="50"/>
      <c r="D3" s="50"/>
      <c r="E3" s="50"/>
    </row>
    <row r="4" spans="2:5" ht="12.75" customHeight="1">
      <c r="B4" s="682" t="s">
        <v>73</v>
      </c>
      <c r="C4" s="682"/>
      <c r="D4" s="682"/>
      <c r="E4" s="682"/>
    </row>
    <row r="5" spans="2:5" ht="12.75" customHeight="1">
      <c r="B5" s="682" t="s">
        <v>74</v>
      </c>
      <c r="C5" s="682"/>
      <c r="D5" s="682"/>
      <c r="E5" s="682"/>
    </row>
    <row r="6" spans="4:5" ht="12.75" customHeight="1">
      <c r="D6" s="681"/>
      <c r="E6" s="681"/>
    </row>
    <row r="7" spans="4:5" ht="12.75" customHeight="1">
      <c r="D7" s="683" t="s">
        <v>5</v>
      </c>
      <c r="E7" s="683"/>
    </row>
    <row r="8" spans="1:5" ht="12.75" customHeight="1">
      <c r="A8" s="680" t="s">
        <v>24</v>
      </c>
      <c r="B8" s="680"/>
      <c r="C8" s="51" t="s">
        <v>75</v>
      </c>
      <c r="D8" s="51" t="s">
        <v>76</v>
      </c>
      <c r="E8" s="51" t="s">
        <v>77</v>
      </c>
    </row>
    <row r="9" spans="1:5" ht="12.75" customHeight="1">
      <c r="A9" s="52" t="s">
        <v>38</v>
      </c>
      <c r="B9" s="53" t="s">
        <v>78</v>
      </c>
      <c r="C9" s="54"/>
      <c r="D9" s="54"/>
      <c r="E9" s="54"/>
    </row>
    <row r="10" spans="1:5" ht="12.75" customHeight="1">
      <c r="A10" s="28" t="s">
        <v>40</v>
      </c>
      <c r="B10" s="54" t="s">
        <v>79</v>
      </c>
      <c r="C10" s="55">
        <v>30602</v>
      </c>
      <c r="D10" s="55">
        <f>C10*1.043</f>
        <v>31917.886</v>
      </c>
      <c r="E10" s="55">
        <f>D10*1.043</f>
        <v>33290.35509799999</v>
      </c>
    </row>
    <row r="11" spans="1:5" ht="12.75" customHeight="1">
      <c r="A11" s="52" t="s">
        <v>47</v>
      </c>
      <c r="B11" s="54" t="s">
        <v>80</v>
      </c>
      <c r="C11" s="55"/>
      <c r="D11" s="55"/>
      <c r="E11" s="55"/>
    </row>
    <row r="12" spans="1:5" ht="12.75" customHeight="1">
      <c r="A12" s="28" t="s">
        <v>49</v>
      </c>
      <c r="B12" s="54" t="s">
        <v>81</v>
      </c>
      <c r="C12" s="55"/>
      <c r="D12" s="55"/>
      <c r="E12" s="55"/>
    </row>
    <row r="13" spans="1:5" ht="12.75" customHeight="1">
      <c r="A13" s="52" t="s">
        <v>51</v>
      </c>
      <c r="B13" s="54" t="s">
        <v>82</v>
      </c>
      <c r="C13" s="55"/>
      <c r="D13" s="55"/>
      <c r="E13" s="55"/>
    </row>
    <row r="14" spans="1:5" ht="12.75" customHeight="1">
      <c r="A14" s="28" t="s">
        <v>53</v>
      </c>
      <c r="B14" s="54" t="s">
        <v>83</v>
      </c>
      <c r="C14" s="55"/>
      <c r="D14" s="55"/>
      <c r="E14" s="55"/>
    </row>
    <row r="15" spans="1:5" ht="12.75" customHeight="1">
      <c r="A15" s="52" t="s">
        <v>55</v>
      </c>
      <c r="B15" s="26" t="s">
        <v>84</v>
      </c>
      <c r="C15" s="55"/>
      <c r="D15" s="55"/>
      <c r="E15" s="55"/>
    </row>
    <row r="16" spans="1:5" ht="12.75" customHeight="1">
      <c r="A16" s="28" t="s">
        <v>57</v>
      </c>
      <c r="B16" s="54" t="s">
        <v>85</v>
      </c>
      <c r="C16" s="55">
        <v>27004</v>
      </c>
      <c r="D16" s="55">
        <f>C16*1.043</f>
        <v>28165.172</v>
      </c>
      <c r="E16" s="55">
        <f>D16*1.043</f>
        <v>29376.274395999997</v>
      </c>
    </row>
    <row r="17" spans="1:5" ht="12.75" customHeight="1">
      <c r="A17" s="52" t="s">
        <v>86</v>
      </c>
      <c r="B17" s="54" t="s">
        <v>87</v>
      </c>
      <c r="C17" s="55"/>
      <c r="D17" s="55"/>
      <c r="E17" s="55"/>
    </row>
    <row r="18" spans="1:5" ht="12.75" customHeight="1">
      <c r="A18" s="28" t="s">
        <v>59</v>
      </c>
      <c r="B18" s="54" t="s">
        <v>88</v>
      </c>
      <c r="C18" s="55"/>
      <c r="D18" s="55"/>
      <c r="E18" s="55"/>
    </row>
    <row r="19" spans="1:5" ht="12.75" customHeight="1">
      <c r="A19" s="52" t="s">
        <v>61</v>
      </c>
      <c r="B19" s="54" t="s">
        <v>89</v>
      </c>
      <c r="C19" s="55">
        <v>166778</v>
      </c>
      <c r="D19" s="55">
        <f>C19*1.043</f>
        <v>173949.454</v>
      </c>
      <c r="E19" s="55">
        <f>D19*1.043</f>
        <v>181429.280522</v>
      </c>
    </row>
    <row r="20" spans="1:5" ht="12.75" customHeight="1">
      <c r="A20" s="28" t="s">
        <v>63</v>
      </c>
      <c r="B20" s="26" t="s">
        <v>90</v>
      </c>
      <c r="C20" s="55"/>
      <c r="D20" s="55"/>
      <c r="E20" s="55"/>
    </row>
    <row r="21" spans="1:5" ht="12.75" customHeight="1">
      <c r="A21" s="52" t="s">
        <v>65</v>
      </c>
      <c r="B21" s="54" t="s">
        <v>91</v>
      </c>
      <c r="C21" s="55"/>
      <c r="D21" s="55"/>
      <c r="E21" s="55"/>
    </row>
    <row r="22" spans="1:5" ht="12.75" customHeight="1">
      <c r="A22" s="28" t="s">
        <v>92</v>
      </c>
      <c r="B22" s="54" t="s">
        <v>39</v>
      </c>
      <c r="C22" s="55">
        <v>132230</v>
      </c>
      <c r="D22" s="55">
        <f aca="true" t="shared" si="0" ref="D22:E24">C22*1.043</f>
        <v>137915.88999999998</v>
      </c>
      <c r="E22" s="55">
        <f t="shared" si="0"/>
        <v>143846.27326999998</v>
      </c>
    </row>
    <row r="23" spans="1:5" ht="12.75" customHeight="1">
      <c r="A23" s="52" t="s">
        <v>66</v>
      </c>
      <c r="B23" s="54" t="s">
        <v>93</v>
      </c>
      <c r="C23" s="55">
        <v>6045</v>
      </c>
      <c r="D23" s="55">
        <f t="shared" si="0"/>
        <v>6304.9349999999995</v>
      </c>
      <c r="E23" s="55">
        <f t="shared" si="0"/>
        <v>6576.047204999999</v>
      </c>
    </row>
    <row r="24" spans="1:5" ht="12.75" customHeight="1">
      <c r="A24" s="28" t="s">
        <v>67</v>
      </c>
      <c r="B24" s="54" t="s">
        <v>94</v>
      </c>
      <c r="C24" s="55">
        <v>8000</v>
      </c>
      <c r="D24" s="55">
        <f t="shared" si="0"/>
        <v>8344</v>
      </c>
      <c r="E24" s="55">
        <f t="shared" si="0"/>
        <v>8702.792</v>
      </c>
    </row>
    <row r="25" spans="1:5" ht="12.75" customHeight="1">
      <c r="A25" s="52" t="s">
        <v>68</v>
      </c>
      <c r="B25" s="54" t="s">
        <v>95</v>
      </c>
      <c r="C25" s="55"/>
      <c r="D25" s="55"/>
      <c r="E25" s="55"/>
    </row>
    <row r="26" spans="1:5" ht="12.75" customHeight="1">
      <c r="A26" s="28" t="s">
        <v>70</v>
      </c>
      <c r="B26" s="54" t="s">
        <v>96</v>
      </c>
      <c r="C26" s="55">
        <v>100</v>
      </c>
      <c r="D26" s="55">
        <f>C26*1.043</f>
        <v>104.3</v>
      </c>
      <c r="E26" s="55">
        <f>D26*1.043</f>
        <v>108.7849</v>
      </c>
    </row>
    <row r="27" spans="1:5" ht="12.75" customHeight="1">
      <c r="A27" s="52" t="s">
        <v>97</v>
      </c>
      <c r="B27" s="26" t="s">
        <v>98</v>
      </c>
      <c r="C27" s="55"/>
      <c r="D27" s="55"/>
      <c r="E27" s="55"/>
    </row>
    <row r="28" spans="1:5" ht="12.75" customHeight="1">
      <c r="A28" s="28" t="s">
        <v>99</v>
      </c>
      <c r="B28" s="54" t="s">
        <v>100</v>
      </c>
      <c r="C28" s="55"/>
      <c r="D28" s="55"/>
      <c r="E28" s="55"/>
    </row>
    <row r="29" spans="1:5" ht="12.75" customHeight="1">
      <c r="A29" s="52" t="s">
        <v>101</v>
      </c>
      <c r="B29" s="54" t="s">
        <v>102</v>
      </c>
      <c r="C29" s="55"/>
      <c r="D29" s="55"/>
      <c r="E29" s="55"/>
    </row>
    <row r="30" spans="1:5" ht="12.75" customHeight="1">
      <c r="A30" s="28" t="s">
        <v>103</v>
      </c>
      <c r="B30" s="54" t="s">
        <v>104</v>
      </c>
      <c r="C30" s="55"/>
      <c r="D30" s="55"/>
      <c r="E30" s="55"/>
    </row>
    <row r="31" spans="1:5" ht="12.75" customHeight="1">
      <c r="A31" s="52" t="s">
        <v>105</v>
      </c>
      <c r="B31" s="26" t="s">
        <v>106</v>
      </c>
      <c r="C31" s="55"/>
      <c r="D31" s="55"/>
      <c r="E31" s="55"/>
    </row>
    <row r="32" spans="1:5" ht="12.75" customHeight="1">
      <c r="A32" s="28" t="s">
        <v>107</v>
      </c>
      <c r="B32" s="54" t="s">
        <v>108</v>
      </c>
      <c r="C32" s="55">
        <v>60</v>
      </c>
      <c r="D32" s="55">
        <f>C32*1.043</f>
        <v>62.58</v>
      </c>
      <c r="E32" s="55">
        <f>D32*1.043</f>
        <v>65.27094</v>
      </c>
    </row>
    <row r="33" spans="1:5" ht="12.75" customHeight="1">
      <c r="A33" s="52" t="s">
        <v>109</v>
      </c>
      <c r="B33" s="54" t="s">
        <v>110</v>
      </c>
      <c r="C33" s="55"/>
      <c r="D33" s="55"/>
      <c r="E33" s="55"/>
    </row>
    <row r="34" spans="1:5" ht="12.75" customHeight="1">
      <c r="A34" s="28" t="s">
        <v>111</v>
      </c>
      <c r="B34" s="54" t="s">
        <v>112</v>
      </c>
      <c r="C34" s="55">
        <v>40</v>
      </c>
      <c r="D34" s="55">
        <f>C34*1.043</f>
        <v>41.72</v>
      </c>
      <c r="E34" s="55">
        <f>D34*1.043</f>
        <v>43.51396</v>
      </c>
    </row>
    <row r="35" spans="1:5" ht="12.75" customHeight="1">
      <c r="A35" s="52" t="s">
        <v>113</v>
      </c>
      <c r="B35" s="54" t="s">
        <v>114</v>
      </c>
      <c r="C35" s="55">
        <v>60000</v>
      </c>
      <c r="D35" s="55">
        <f>C54</f>
        <v>52500</v>
      </c>
      <c r="E35" s="55">
        <f>D54</f>
        <v>56359</v>
      </c>
    </row>
    <row r="36" spans="1:5" ht="12.75" customHeight="1">
      <c r="A36" s="28" t="s">
        <v>115</v>
      </c>
      <c r="B36" s="26" t="s">
        <v>116</v>
      </c>
      <c r="C36" s="56">
        <f>SUM(C9:C35)</f>
        <v>430859</v>
      </c>
      <c r="D36" s="56">
        <f>SUM(D9:D35)</f>
        <v>439305.937</v>
      </c>
      <c r="E36" s="56">
        <f>SUM(E9:E35)</f>
        <v>459797.592291</v>
      </c>
    </row>
    <row r="37" spans="1:5" ht="12.75" customHeight="1">
      <c r="A37" s="52" t="s">
        <v>117</v>
      </c>
      <c r="B37" s="54"/>
      <c r="C37" s="55"/>
      <c r="D37" s="55"/>
      <c r="E37" s="55"/>
    </row>
    <row r="38" spans="1:5" ht="12.75" customHeight="1">
      <c r="A38" s="28" t="s">
        <v>118</v>
      </c>
      <c r="B38" s="26" t="s">
        <v>119</v>
      </c>
      <c r="C38" s="55"/>
      <c r="D38" s="55"/>
      <c r="E38" s="55"/>
    </row>
    <row r="39" spans="1:5" ht="12.75" customHeight="1">
      <c r="A39" s="52" t="s">
        <v>120</v>
      </c>
      <c r="B39" s="54" t="s">
        <v>121</v>
      </c>
      <c r="C39" s="55">
        <v>169901</v>
      </c>
      <c r="D39" s="55">
        <f aca="true" t="shared" si="1" ref="D39:E43">C39*1.043</f>
        <v>177206.743</v>
      </c>
      <c r="E39" s="55">
        <f t="shared" si="1"/>
        <v>184826.63294899996</v>
      </c>
    </row>
    <row r="40" spans="1:5" ht="12.75" customHeight="1">
      <c r="A40" s="28" t="s">
        <v>122</v>
      </c>
      <c r="B40" s="54" t="s">
        <v>123</v>
      </c>
      <c r="C40" s="55">
        <v>43754</v>
      </c>
      <c r="D40" s="55">
        <f t="shared" si="1"/>
        <v>45635.422</v>
      </c>
      <c r="E40" s="55">
        <f t="shared" si="1"/>
        <v>47597.745145999994</v>
      </c>
    </row>
    <row r="41" spans="1:5" ht="12.75" customHeight="1">
      <c r="A41" s="52" t="s">
        <v>124</v>
      </c>
      <c r="B41" s="54" t="s">
        <v>125</v>
      </c>
      <c r="C41" s="55">
        <v>134174</v>
      </c>
      <c r="D41" s="55">
        <f t="shared" si="1"/>
        <v>139943.482</v>
      </c>
      <c r="E41" s="55">
        <f t="shared" si="1"/>
        <v>145961.05172599998</v>
      </c>
    </row>
    <row r="42" spans="1:5" ht="12.75" customHeight="1">
      <c r="A42" s="28" t="s">
        <v>126</v>
      </c>
      <c r="B42" s="54" t="s">
        <v>127</v>
      </c>
      <c r="C42" s="55">
        <v>8850</v>
      </c>
      <c r="D42" s="55">
        <f t="shared" si="1"/>
        <v>9230.55</v>
      </c>
      <c r="E42" s="55">
        <f t="shared" si="1"/>
        <v>9627.463649999998</v>
      </c>
    </row>
    <row r="43" spans="1:5" ht="12.75" customHeight="1">
      <c r="A43" s="52" t="s">
        <v>128</v>
      </c>
      <c r="B43" s="54" t="s">
        <v>129</v>
      </c>
      <c r="C43" s="55">
        <v>10480</v>
      </c>
      <c r="D43" s="55">
        <f t="shared" si="1"/>
        <v>10930.64</v>
      </c>
      <c r="E43" s="55">
        <f t="shared" si="1"/>
        <v>11400.657519999999</v>
      </c>
    </row>
    <row r="44" spans="1:5" ht="12.75" customHeight="1">
      <c r="A44" s="28" t="s">
        <v>130</v>
      </c>
      <c r="B44" s="26" t="s">
        <v>15</v>
      </c>
      <c r="C44" s="55"/>
      <c r="D44" s="55"/>
      <c r="E44" s="55"/>
    </row>
    <row r="45" spans="1:5" ht="12.75" customHeight="1">
      <c r="A45" s="52" t="s">
        <v>131</v>
      </c>
      <c r="B45" s="54" t="s">
        <v>132</v>
      </c>
      <c r="C45" s="55">
        <v>1000</v>
      </c>
      <c r="D45" s="55"/>
      <c r="E45" s="55"/>
    </row>
    <row r="46" spans="1:5" ht="12.75" customHeight="1">
      <c r="A46" s="28" t="s">
        <v>133</v>
      </c>
      <c r="B46" s="54" t="s">
        <v>134</v>
      </c>
      <c r="C46" s="55">
        <v>10200</v>
      </c>
      <c r="D46" s="55"/>
      <c r="E46" s="55"/>
    </row>
    <row r="47" spans="1:5" ht="12.75" customHeight="1">
      <c r="A47" s="52" t="s">
        <v>135</v>
      </c>
      <c r="B47" s="54" t="s">
        <v>136</v>
      </c>
      <c r="C47" s="55"/>
      <c r="D47" s="55"/>
      <c r="E47" s="55"/>
    </row>
    <row r="48" spans="1:5" ht="12.75" customHeight="1">
      <c r="A48" s="28" t="s">
        <v>137</v>
      </c>
      <c r="B48" s="54" t="s">
        <v>138</v>
      </c>
      <c r="C48" s="55"/>
      <c r="D48" s="55"/>
      <c r="E48" s="55"/>
    </row>
    <row r="49" spans="1:5" ht="12.75" customHeight="1">
      <c r="A49" s="52" t="s">
        <v>139</v>
      </c>
      <c r="B49" s="54" t="s">
        <v>140</v>
      </c>
      <c r="C49" s="55"/>
      <c r="D49" s="55"/>
      <c r="E49" s="55"/>
    </row>
    <row r="50" spans="1:5" ht="12.75" customHeight="1">
      <c r="A50" s="28" t="s">
        <v>141</v>
      </c>
      <c r="B50" s="54" t="s">
        <v>142</v>
      </c>
      <c r="C50" s="55"/>
      <c r="D50" s="55"/>
      <c r="E50" s="55"/>
    </row>
    <row r="51" spans="1:5" ht="12.75" customHeight="1">
      <c r="A51" s="52" t="s">
        <v>143</v>
      </c>
      <c r="B51" s="54" t="s">
        <v>144</v>
      </c>
      <c r="C51" s="55"/>
      <c r="D51" s="55"/>
      <c r="E51" s="55"/>
    </row>
    <row r="52" spans="1:5" ht="12.75" customHeight="1">
      <c r="A52" s="28" t="s">
        <v>145</v>
      </c>
      <c r="B52" s="54" t="s">
        <v>146</v>
      </c>
      <c r="C52" s="55"/>
      <c r="D52" s="55"/>
      <c r="E52" s="55"/>
    </row>
    <row r="53" spans="1:5" ht="12.75" customHeight="1">
      <c r="A53" s="52" t="s">
        <v>147</v>
      </c>
      <c r="B53" s="54" t="s">
        <v>148</v>
      </c>
      <c r="C53" s="55"/>
      <c r="D53" s="55"/>
      <c r="E53" s="55"/>
    </row>
    <row r="54" spans="1:5" ht="12.75" customHeight="1">
      <c r="A54" s="28" t="s">
        <v>149</v>
      </c>
      <c r="B54" s="26" t="s">
        <v>150</v>
      </c>
      <c r="C54" s="55">
        <v>52500</v>
      </c>
      <c r="D54" s="55">
        <v>56359</v>
      </c>
      <c r="E54" s="55">
        <v>60384</v>
      </c>
    </row>
    <row r="55" spans="1:5" ht="12.75" customHeight="1">
      <c r="A55" s="52" t="s">
        <v>151</v>
      </c>
      <c r="B55" s="26" t="s">
        <v>152</v>
      </c>
      <c r="C55" s="56">
        <f>SUM(C39:C54)</f>
        <v>430859</v>
      </c>
      <c r="D55" s="56">
        <f>SUM(D39:D54)</f>
        <v>439305.837</v>
      </c>
      <c r="E55" s="56">
        <f>SUM(E39:E54)</f>
        <v>459797.55099099997</v>
      </c>
    </row>
    <row r="57" spans="4:5" ht="12.75" customHeight="1">
      <c r="D57" s="25">
        <f>D55-D36</f>
        <v>-0.09999999997671694</v>
      </c>
      <c r="E57" s="25">
        <f>E55-E36</f>
        <v>-0.04130000004079193</v>
      </c>
    </row>
    <row r="59" ht="12.75" customHeight="1">
      <c r="C59" s="22">
        <v>430859</v>
      </c>
    </row>
    <row r="60" ht="12.75" customHeight="1">
      <c r="C60" s="25">
        <f>C59-C36</f>
        <v>0</v>
      </c>
    </row>
  </sheetData>
  <sheetProtection selectLockedCells="1" selectUnlockedCells="1"/>
  <mergeCells count="7">
    <mergeCell ref="A8:B8"/>
    <mergeCell ref="D1:E1"/>
    <mergeCell ref="B2:E2"/>
    <mergeCell ref="B4:E4"/>
    <mergeCell ref="B5:E5"/>
    <mergeCell ref="D6:E6"/>
    <mergeCell ref="D7:E7"/>
  </mergeCells>
  <printOptions/>
  <pageMargins left="1.1597222222222223" right="0.7479166666666667" top="0.9840277777777777" bottom="0.9840277777777777" header="0.5118055555555555" footer="0.5118055555555555"/>
  <pageSetup horizontalDpi="300" verticalDpi="300" orientation="portrait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4"/>
  <sheetViews>
    <sheetView showGridLines="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5" sqref="I15"/>
    </sheetView>
  </sheetViews>
  <sheetFormatPr defaultColWidth="11.7109375" defaultRowHeight="12.75" customHeight="1"/>
  <cols>
    <col min="1" max="2" width="3.8515625" style="57" customWidth="1"/>
    <col min="3" max="3" width="31.57421875" style="57" customWidth="1"/>
    <col min="4" max="5" width="10.7109375" style="57" customWidth="1"/>
    <col min="6" max="6" width="7.421875" style="58" customWidth="1"/>
    <col min="7" max="16384" width="11.7109375" style="57" customWidth="1"/>
  </cols>
  <sheetData>
    <row r="1" spans="1:4" s="59" customFormat="1" ht="18" customHeight="1">
      <c r="A1" s="684" t="s">
        <v>153</v>
      </c>
      <c r="B1" s="684"/>
      <c r="C1" s="684"/>
      <c r="D1" s="684"/>
    </row>
    <row r="2" spans="1:4" ht="12.75" customHeight="1">
      <c r="A2" s="685" t="s">
        <v>958</v>
      </c>
      <c r="B2" s="685"/>
      <c r="C2" s="685"/>
      <c r="D2" s="685"/>
    </row>
    <row r="3" spans="1:5" ht="6.75" customHeight="1">
      <c r="A3" s="61"/>
      <c r="B3" s="60"/>
      <c r="C3" s="60"/>
      <c r="D3" s="60"/>
      <c r="E3" s="60"/>
    </row>
    <row r="4" spans="1:4" ht="12.75" customHeight="1">
      <c r="A4" s="686" t="s">
        <v>2</v>
      </c>
      <c r="B4" s="686"/>
      <c r="C4" s="686"/>
      <c r="D4" s="686"/>
    </row>
    <row r="5" spans="1:4" ht="15.75" customHeight="1">
      <c r="A5" s="686" t="s">
        <v>154</v>
      </c>
      <c r="B5" s="686"/>
      <c r="C5" s="686"/>
      <c r="D5" s="686"/>
    </row>
    <row r="6" spans="2:3" ht="7.5" customHeight="1">
      <c r="B6" s="62" t="s">
        <v>155</v>
      </c>
      <c r="C6" s="62"/>
    </row>
    <row r="7" spans="4:5" ht="12.75" customHeight="1">
      <c r="D7" s="57" t="s">
        <v>4</v>
      </c>
      <c r="E7" s="57" t="s">
        <v>4</v>
      </c>
    </row>
    <row r="8" spans="1:6" ht="48" customHeight="1">
      <c r="A8" s="687" t="s">
        <v>156</v>
      </c>
      <c r="B8" s="687"/>
      <c r="C8" s="63" t="s">
        <v>157</v>
      </c>
      <c r="D8" s="64" t="s">
        <v>158</v>
      </c>
      <c r="E8" s="65" t="s">
        <v>159</v>
      </c>
      <c r="F8" s="66" t="s">
        <v>160</v>
      </c>
    </row>
    <row r="9" spans="1:6" ht="12.75" customHeight="1">
      <c r="A9" s="687"/>
      <c r="B9" s="687"/>
      <c r="C9" s="67" t="s">
        <v>161</v>
      </c>
      <c r="D9" s="68" t="s">
        <v>162</v>
      </c>
      <c r="E9" s="68" t="s">
        <v>163</v>
      </c>
      <c r="F9" s="69" t="s">
        <v>164</v>
      </c>
    </row>
    <row r="10" spans="1:6" ht="12.75" customHeight="1">
      <c r="A10" s="70" t="s">
        <v>38</v>
      </c>
      <c r="B10" s="71" t="s">
        <v>165</v>
      </c>
      <c r="C10" s="72" t="s">
        <v>78</v>
      </c>
      <c r="D10" s="73"/>
      <c r="E10" s="73"/>
      <c r="F10" s="74"/>
    </row>
    <row r="11" spans="1:6" ht="12.75" customHeight="1">
      <c r="A11" s="70" t="s">
        <v>40</v>
      </c>
      <c r="B11" s="70"/>
      <c r="C11" s="75"/>
      <c r="D11" s="76"/>
      <c r="E11" s="76"/>
      <c r="F11" s="77"/>
    </row>
    <row r="12" spans="1:6" ht="12.75" customHeight="1">
      <c r="A12" s="70" t="s">
        <v>47</v>
      </c>
      <c r="B12" s="70"/>
      <c r="C12" s="75" t="s">
        <v>166</v>
      </c>
      <c r="D12" s="76">
        <v>23660</v>
      </c>
      <c r="E12" s="76">
        <v>23200</v>
      </c>
      <c r="F12" s="77">
        <f>E12/D12</f>
        <v>0.9805579036348268</v>
      </c>
    </row>
    <row r="13" spans="1:6" ht="12.75" customHeight="1">
      <c r="A13" s="70" t="s">
        <v>49</v>
      </c>
      <c r="B13" s="70"/>
      <c r="C13" s="75" t="s">
        <v>167</v>
      </c>
      <c r="D13" s="76">
        <v>5950</v>
      </c>
      <c r="E13" s="76">
        <v>6130</v>
      </c>
      <c r="F13" s="77">
        <f>E13/D13</f>
        <v>1.030252100840336</v>
      </c>
    </row>
    <row r="14" spans="1:6" ht="12.75" customHeight="1">
      <c r="A14" s="70" t="s">
        <v>51</v>
      </c>
      <c r="B14" s="70"/>
      <c r="C14" s="75" t="s">
        <v>168</v>
      </c>
      <c r="D14" s="76">
        <v>1000</v>
      </c>
      <c r="E14" s="76">
        <v>1300</v>
      </c>
      <c r="F14" s="77">
        <f>E14/D14</f>
        <v>1.3</v>
      </c>
    </row>
    <row r="15" spans="1:6" s="80" customFormat="1" ht="12.75" customHeight="1">
      <c r="A15" s="70" t="s">
        <v>53</v>
      </c>
      <c r="B15" s="70"/>
      <c r="C15" s="78" t="s">
        <v>25</v>
      </c>
      <c r="D15" s="79">
        <f>SUM(D11:D14)</f>
        <v>30610</v>
      </c>
      <c r="E15" s="79">
        <f>SUM(E12:E14)</f>
        <v>30630</v>
      </c>
      <c r="F15" s="77">
        <f>E15/D15</f>
        <v>1.000653381247958</v>
      </c>
    </row>
    <row r="16" spans="1:6" ht="12.75" customHeight="1">
      <c r="A16" s="70" t="s">
        <v>55</v>
      </c>
      <c r="B16" s="70" t="s">
        <v>169</v>
      </c>
      <c r="C16" s="81" t="s">
        <v>170</v>
      </c>
      <c r="D16" s="76"/>
      <c r="E16" s="76"/>
      <c r="F16" s="77"/>
    </row>
    <row r="17" spans="1:6" ht="12.75" customHeight="1">
      <c r="A17" s="70" t="s">
        <v>57</v>
      </c>
      <c r="B17" s="70" t="s">
        <v>171</v>
      </c>
      <c r="C17" s="78" t="s">
        <v>172</v>
      </c>
      <c r="D17" s="76"/>
      <c r="E17" s="76"/>
      <c r="F17" s="77"/>
    </row>
    <row r="18" spans="1:6" ht="12.75" customHeight="1">
      <c r="A18" s="70" t="s">
        <v>86</v>
      </c>
      <c r="B18" s="70"/>
      <c r="C18" s="75" t="s">
        <v>39</v>
      </c>
      <c r="D18" s="76">
        <v>136900</v>
      </c>
      <c r="E18" s="76">
        <v>133570</v>
      </c>
      <c r="F18" s="77">
        <f>E18/D18</f>
        <v>0.9756756756756757</v>
      </c>
    </row>
    <row r="19" spans="1:6" ht="12.75" customHeight="1">
      <c r="A19" s="70" t="s">
        <v>59</v>
      </c>
      <c r="B19" s="70"/>
      <c r="C19" s="75" t="s">
        <v>94</v>
      </c>
      <c r="D19" s="76">
        <v>8000</v>
      </c>
      <c r="E19" s="76">
        <v>8072</v>
      </c>
      <c r="F19" s="77">
        <f>E19/D19</f>
        <v>1.009</v>
      </c>
    </row>
    <row r="20" spans="1:6" ht="12.75" customHeight="1">
      <c r="A20" s="70" t="s">
        <v>61</v>
      </c>
      <c r="B20" s="70"/>
      <c r="C20" s="75" t="s">
        <v>96</v>
      </c>
      <c r="D20" s="76">
        <v>300</v>
      </c>
      <c r="E20" s="76">
        <v>0</v>
      </c>
      <c r="F20" s="77">
        <f>E20/D20</f>
        <v>0</v>
      </c>
    </row>
    <row r="21" spans="1:6" s="80" customFormat="1" ht="12.75" customHeight="1">
      <c r="A21" s="70" t="s">
        <v>63</v>
      </c>
      <c r="B21" s="70"/>
      <c r="C21" s="75" t="s">
        <v>173</v>
      </c>
      <c r="D21" s="76">
        <v>5340</v>
      </c>
      <c r="E21" s="76">
        <v>8097</v>
      </c>
      <c r="F21" s="77">
        <f>E21/D21</f>
        <v>1.5162921348314606</v>
      </c>
    </row>
    <row r="22" spans="1:6" ht="12.75" customHeight="1">
      <c r="A22" s="70" t="s">
        <v>65</v>
      </c>
      <c r="B22" s="70"/>
      <c r="C22" s="75" t="s">
        <v>174</v>
      </c>
      <c r="D22" s="76"/>
      <c r="E22" s="76">
        <v>1000</v>
      </c>
      <c r="F22" s="77"/>
    </row>
    <row r="23" spans="1:6" ht="12.75" customHeight="1">
      <c r="A23" s="70" t="s">
        <v>92</v>
      </c>
      <c r="B23" s="70"/>
      <c r="C23" s="78" t="s">
        <v>25</v>
      </c>
      <c r="D23" s="11">
        <f>SUM(D17:D22)</f>
        <v>150540</v>
      </c>
      <c r="E23" s="11">
        <f>SUM(E18:E22)</f>
        <v>150739</v>
      </c>
      <c r="F23" s="77">
        <f>E23/D23</f>
        <v>1.0013219077985918</v>
      </c>
    </row>
    <row r="24" spans="1:6" ht="12.75" customHeight="1">
      <c r="A24" s="70" t="s">
        <v>66</v>
      </c>
      <c r="B24" s="70" t="s">
        <v>175</v>
      </c>
      <c r="C24" s="78" t="s">
        <v>176</v>
      </c>
      <c r="D24" s="11">
        <v>174882</v>
      </c>
      <c r="E24" s="11">
        <v>165911</v>
      </c>
      <c r="F24" s="77">
        <f>E24/D24</f>
        <v>0.9487025537219382</v>
      </c>
    </row>
    <row r="25" spans="1:6" ht="12.75" customHeight="1">
      <c r="A25" s="70" t="s">
        <v>67</v>
      </c>
      <c r="B25" s="70" t="s">
        <v>177</v>
      </c>
      <c r="C25" s="78" t="s">
        <v>106</v>
      </c>
      <c r="D25" s="11">
        <v>15000</v>
      </c>
      <c r="E25" s="11">
        <v>12646</v>
      </c>
      <c r="F25" s="77">
        <f>E25/D25</f>
        <v>0.8430666666666666</v>
      </c>
    </row>
    <row r="26" spans="1:6" ht="12.75" customHeight="1">
      <c r="A26" s="70" t="s">
        <v>68</v>
      </c>
      <c r="B26" s="70" t="s">
        <v>178</v>
      </c>
      <c r="C26" s="78" t="s">
        <v>179</v>
      </c>
      <c r="D26" s="11">
        <v>10000</v>
      </c>
      <c r="E26" s="11">
        <v>39094</v>
      </c>
      <c r="F26" s="77">
        <f>E26/D26</f>
        <v>3.9094</v>
      </c>
    </row>
    <row r="27" spans="1:6" ht="12.75" customHeight="1">
      <c r="A27" s="70" t="s">
        <v>70</v>
      </c>
      <c r="B27" s="70" t="s">
        <v>180</v>
      </c>
      <c r="C27" s="78" t="s">
        <v>181</v>
      </c>
      <c r="D27" s="11">
        <v>600</v>
      </c>
      <c r="E27" s="11">
        <v>0</v>
      </c>
      <c r="F27" s="77">
        <f>E27/D27</f>
        <v>0</v>
      </c>
    </row>
    <row r="28" spans="1:6" ht="12.75" customHeight="1">
      <c r="A28" s="70" t="s">
        <v>97</v>
      </c>
      <c r="B28" s="70" t="s">
        <v>182</v>
      </c>
      <c r="C28" s="78" t="s">
        <v>183</v>
      </c>
      <c r="D28" s="11"/>
      <c r="E28" s="11"/>
      <c r="F28" s="77"/>
    </row>
    <row r="29" spans="1:6" ht="12.75" customHeight="1">
      <c r="A29" s="70" t="s">
        <v>99</v>
      </c>
      <c r="B29" s="70" t="s">
        <v>184</v>
      </c>
      <c r="C29" s="78" t="s">
        <v>185</v>
      </c>
      <c r="D29" s="76"/>
      <c r="E29" s="76"/>
      <c r="F29" s="77"/>
    </row>
    <row r="30" spans="1:6" ht="12.75" customHeight="1">
      <c r="A30" s="70" t="s">
        <v>101</v>
      </c>
      <c r="B30" s="82"/>
      <c r="C30" s="75" t="s">
        <v>186</v>
      </c>
      <c r="D30" s="76">
        <v>47500</v>
      </c>
      <c r="E30" s="76">
        <v>37851</v>
      </c>
      <c r="F30" s="77">
        <f>E30/D30</f>
        <v>0.7968631578947368</v>
      </c>
    </row>
    <row r="31" spans="1:6" ht="12.75" customHeight="1">
      <c r="A31" s="70" t="s">
        <v>103</v>
      </c>
      <c r="B31" s="70"/>
      <c r="C31" s="75" t="s">
        <v>187</v>
      </c>
      <c r="D31" s="76"/>
      <c r="E31" s="76"/>
      <c r="F31" s="77"/>
    </row>
    <row r="32" spans="1:6" ht="12.75" customHeight="1">
      <c r="A32" s="70" t="s">
        <v>105</v>
      </c>
      <c r="B32" s="70"/>
      <c r="C32" s="78" t="s">
        <v>25</v>
      </c>
      <c r="D32" s="11">
        <f>SUM(D30:D31)</f>
        <v>47500</v>
      </c>
      <c r="E32" s="11">
        <v>37851</v>
      </c>
      <c r="F32" s="77">
        <f>E32/D32</f>
        <v>0.7968631578947368</v>
      </c>
    </row>
    <row r="33" spans="1:6" ht="12.75" customHeight="1">
      <c r="A33" s="70" t="s">
        <v>107</v>
      </c>
      <c r="B33" s="70"/>
      <c r="C33" s="78" t="s">
        <v>188</v>
      </c>
      <c r="D33" s="11">
        <v>429132</v>
      </c>
      <c r="E33" s="11">
        <v>436871</v>
      </c>
      <c r="F33" s="77"/>
    </row>
    <row r="34" spans="1:6" ht="12.75" customHeight="1">
      <c r="A34" s="70" t="s">
        <v>109</v>
      </c>
      <c r="B34" s="70" t="s">
        <v>184</v>
      </c>
      <c r="C34" s="78" t="s">
        <v>189</v>
      </c>
      <c r="D34" s="76"/>
      <c r="E34" s="76"/>
      <c r="F34" s="77"/>
    </row>
    <row r="35" spans="1:6" ht="12.75" customHeight="1">
      <c r="A35" s="70" t="s">
        <v>111</v>
      </c>
      <c r="B35" s="70"/>
      <c r="C35" s="75" t="s">
        <v>190</v>
      </c>
      <c r="D35" s="76"/>
      <c r="E35" s="76"/>
      <c r="F35" s="77"/>
    </row>
    <row r="36" spans="1:6" ht="12.75" customHeight="1">
      <c r="A36" s="70" t="s">
        <v>113</v>
      </c>
      <c r="B36" s="70" t="s">
        <v>191</v>
      </c>
      <c r="C36" s="83" t="s">
        <v>192</v>
      </c>
      <c r="D36" s="84">
        <v>100000</v>
      </c>
      <c r="E36" s="84">
        <v>122000</v>
      </c>
      <c r="F36" s="77">
        <f>E36/D36</f>
        <v>1.22</v>
      </c>
    </row>
    <row r="37" spans="1:6" s="87" customFormat="1" ht="12.75" customHeight="1">
      <c r="A37" s="70" t="s">
        <v>115</v>
      </c>
      <c r="B37" s="85"/>
      <c r="C37" s="86" t="s">
        <v>193</v>
      </c>
      <c r="D37" s="86"/>
      <c r="E37" s="86"/>
      <c r="F37" s="77" t="e">
        <f>E37/D37</f>
        <v>#DIV/0!</v>
      </c>
    </row>
    <row r="38" spans="1:6" s="87" customFormat="1" ht="12.75" customHeight="1">
      <c r="A38" s="70" t="s">
        <v>117</v>
      </c>
      <c r="B38" s="85"/>
      <c r="C38" s="86" t="s">
        <v>194</v>
      </c>
      <c r="D38" s="86"/>
      <c r="E38" s="86"/>
      <c r="F38" s="77" t="e">
        <f>E38/D38</f>
        <v>#DIV/0!</v>
      </c>
    </row>
    <row r="39" spans="1:6" ht="12.75" customHeight="1">
      <c r="A39" s="88" t="s">
        <v>118</v>
      </c>
      <c r="B39" s="88"/>
      <c r="C39" s="89" t="s">
        <v>116</v>
      </c>
      <c r="D39" s="89">
        <f>D15+D23+D24+D25+D32+D36+D35+D27+D16+D28+D26</f>
        <v>529132</v>
      </c>
      <c r="E39" s="89">
        <v>558871</v>
      </c>
      <c r="F39" s="77">
        <f>E39/D39</f>
        <v>1.0562033670237294</v>
      </c>
    </row>
    <row r="40" spans="1:3" ht="12.75" customHeight="1">
      <c r="A40" s="90"/>
      <c r="B40" s="91"/>
      <c r="C40" s="92"/>
    </row>
    <row r="41" spans="1:6" ht="12.75" customHeight="1">
      <c r="A41" s="90"/>
      <c r="B41" s="91"/>
      <c r="C41" s="92"/>
      <c r="F41" s="57"/>
    </row>
    <row r="42" spans="1:3" ht="1.5" customHeight="1">
      <c r="A42" s="90"/>
      <c r="B42" s="91"/>
      <c r="C42" s="92"/>
    </row>
    <row r="43" spans="1:6" ht="41.25" customHeight="1">
      <c r="A43" s="687" t="s">
        <v>156</v>
      </c>
      <c r="B43" s="687"/>
      <c r="C43" s="93" t="s">
        <v>119</v>
      </c>
      <c r="D43" s="64" t="s">
        <v>158</v>
      </c>
      <c r="E43" s="65" t="s">
        <v>159</v>
      </c>
      <c r="F43" s="66" t="s">
        <v>160</v>
      </c>
    </row>
    <row r="44" spans="1:6" ht="12.75" customHeight="1">
      <c r="A44" s="687"/>
      <c r="B44" s="687"/>
      <c r="C44" s="94" t="s">
        <v>161</v>
      </c>
      <c r="D44" s="68" t="s">
        <v>162</v>
      </c>
      <c r="E44" s="68" t="s">
        <v>162</v>
      </c>
      <c r="F44" s="69" t="s">
        <v>195</v>
      </c>
    </row>
    <row r="45" spans="1:6" ht="12.75" customHeight="1">
      <c r="A45" s="95" t="s">
        <v>38</v>
      </c>
      <c r="B45" s="95" t="s">
        <v>165</v>
      </c>
      <c r="C45" s="96" t="s">
        <v>196</v>
      </c>
      <c r="D45" s="11">
        <f>SUM(D46:D48)</f>
        <v>368241</v>
      </c>
      <c r="E45" s="11">
        <f>SUM(E46:E48)</f>
        <v>379944</v>
      </c>
      <c r="F45" s="77">
        <f aca="true" t="shared" si="0" ref="F45:F52">E45/D45</f>
        <v>1.031780817453787</v>
      </c>
    </row>
    <row r="46" spans="1:6" ht="12.75" customHeight="1">
      <c r="A46" s="70" t="s">
        <v>40</v>
      </c>
      <c r="B46" s="70"/>
      <c r="C46" s="97" t="s">
        <v>197</v>
      </c>
      <c r="D46" s="76">
        <v>188189</v>
      </c>
      <c r="E46" s="76">
        <v>195561</v>
      </c>
      <c r="F46" s="77">
        <f t="shared" si="0"/>
        <v>1.0391733842041777</v>
      </c>
    </row>
    <row r="47" spans="1:6" ht="12.75" customHeight="1">
      <c r="A47" s="70" t="s">
        <v>47</v>
      </c>
      <c r="B47" s="70"/>
      <c r="C47" s="75" t="s">
        <v>198</v>
      </c>
      <c r="D47" s="76">
        <v>48910</v>
      </c>
      <c r="E47" s="76">
        <v>51693</v>
      </c>
      <c r="F47" s="77">
        <f t="shared" si="0"/>
        <v>1.056900429360049</v>
      </c>
    </row>
    <row r="48" spans="1:6" ht="12.75" customHeight="1">
      <c r="A48" s="70" t="s">
        <v>49</v>
      </c>
      <c r="B48" s="70"/>
      <c r="C48" s="75" t="s">
        <v>199</v>
      </c>
      <c r="D48" s="76">
        <v>131142</v>
      </c>
      <c r="E48" s="76">
        <v>132690</v>
      </c>
      <c r="F48" s="77">
        <f t="shared" si="0"/>
        <v>1.0118039987189458</v>
      </c>
    </row>
    <row r="49" spans="1:6" ht="12.75" customHeight="1">
      <c r="A49" s="70" t="s">
        <v>51</v>
      </c>
      <c r="B49" s="70" t="s">
        <v>169</v>
      </c>
      <c r="C49" s="78" t="s">
        <v>200</v>
      </c>
      <c r="D49" s="11">
        <f>SUM(D50:D52)</f>
        <v>38428</v>
      </c>
      <c r="E49" s="11">
        <f>SUM(E50:E52)</f>
        <v>39336</v>
      </c>
      <c r="F49" s="77">
        <f t="shared" si="0"/>
        <v>1.0236286041428124</v>
      </c>
    </row>
    <row r="50" spans="1:6" ht="12.75" customHeight="1">
      <c r="A50" s="70" t="s">
        <v>53</v>
      </c>
      <c r="B50" s="70"/>
      <c r="C50" s="75" t="s">
        <v>201</v>
      </c>
      <c r="D50" s="76">
        <v>26058</v>
      </c>
      <c r="E50" s="76">
        <v>28780</v>
      </c>
      <c r="F50" s="77">
        <f t="shared" si="0"/>
        <v>1.104459283137616</v>
      </c>
    </row>
    <row r="51" spans="1:6" ht="12.75" customHeight="1">
      <c r="A51" s="70" t="s">
        <v>55</v>
      </c>
      <c r="B51" s="70"/>
      <c r="C51" s="75" t="s">
        <v>202</v>
      </c>
      <c r="D51" s="76">
        <v>1850</v>
      </c>
      <c r="E51" s="76">
        <v>4000</v>
      </c>
      <c r="F51" s="77">
        <f t="shared" si="0"/>
        <v>2.1621621621621623</v>
      </c>
    </row>
    <row r="52" spans="1:6" ht="12.75" customHeight="1">
      <c r="A52" s="70" t="s">
        <v>57</v>
      </c>
      <c r="B52" s="70"/>
      <c r="C52" s="75" t="s">
        <v>203</v>
      </c>
      <c r="D52" s="76">
        <v>10520</v>
      </c>
      <c r="E52" s="76">
        <v>6556</v>
      </c>
      <c r="F52" s="77">
        <f t="shared" si="0"/>
        <v>0.6231939163498099</v>
      </c>
    </row>
    <row r="53" spans="1:6" ht="12.75" customHeight="1">
      <c r="A53" s="70" t="s">
        <v>86</v>
      </c>
      <c r="B53" s="70" t="s">
        <v>171</v>
      </c>
      <c r="C53" s="78" t="s">
        <v>204</v>
      </c>
      <c r="D53" s="76"/>
      <c r="E53" s="76"/>
      <c r="F53" s="77"/>
    </row>
    <row r="54" spans="1:6" ht="12.75" customHeight="1">
      <c r="A54" s="70" t="s">
        <v>59</v>
      </c>
      <c r="B54" s="70" t="s">
        <v>175</v>
      </c>
      <c r="C54" s="78" t="s">
        <v>15</v>
      </c>
      <c r="D54" s="11">
        <v>15000</v>
      </c>
      <c r="E54" s="11">
        <v>70131</v>
      </c>
      <c r="F54" s="77">
        <f>E54/D54</f>
        <v>4.6754</v>
      </c>
    </row>
    <row r="55" spans="1:6" ht="12.75" customHeight="1">
      <c r="A55" s="70" t="s">
        <v>61</v>
      </c>
      <c r="B55" s="70" t="s">
        <v>177</v>
      </c>
      <c r="C55" s="78" t="s">
        <v>150</v>
      </c>
      <c r="D55" s="11">
        <v>107463</v>
      </c>
      <c r="E55" s="11">
        <v>69460</v>
      </c>
      <c r="F55" s="77">
        <f>E55/D55</f>
        <v>0.6463620036663782</v>
      </c>
    </row>
    <row r="56" spans="1:6" s="87" customFormat="1" ht="12.75" customHeight="1">
      <c r="A56" s="98"/>
      <c r="B56" s="99"/>
      <c r="C56" s="100" t="s">
        <v>193</v>
      </c>
      <c r="D56" s="100">
        <v>103083</v>
      </c>
      <c r="E56" s="100">
        <v>69460</v>
      </c>
      <c r="F56" s="77">
        <f>E56/D56</f>
        <v>0.6738259460822832</v>
      </c>
    </row>
    <row r="57" spans="1:6" s="105" customFormat="1" ht="31.5" customHeight="1">
      <c r="A57" s="101"/>
      <c r="B57" s="102"/>
      <c r="C57" s="103" t="s">
        <v>205</v>
      </c>
      <c r="D57" s="104"/>
      <c r="E57" s="104"/>
      <c r="F57" s="77"/>
    </row>
    <row r="58" spans="1:6" s="105" customFormat="1" ht="30" customHeight="1">
      <c r="A58" s="101"/>
      <c r="B58" s="102"/>
      <c r="C58" s="103" t="s">
        <v>206</v>
      </c>
      <c r="D58" s="104"/>
      <c r="E58" s="104"/>
      <c r="F58" s="77"/>
    </row>
    <row r="59" spans="1:6" s="87" customFormat="1" ht="12" customHeight="1">
      <c r="A59" s="98"/>
      <c r="B59" s="99"/>
      <c r="C59" s="100" t="s">
        <v>194</v>
      </c>
      <c r="D59" s="100">
        <v>4380</v>
      </c>
      <c r="E59" s="100"/>
      <c r="F59" s="77">
        <f>E59/D59</f>
        <v>0</v>
      </c>
    </row>
    <row r="60" spans="1:6" ht="12" customHeight="1">
      <c r="A60" s="106" t="s">
        <v>63</v>
      </c>
      <c r="B60" s="107"/>
      <c r="C60" s="108" t="s">
        <v>207</v>
      </c>
      <c r="D60" s="109">
        <f>D54+D53+D49+D45+D55</f>
        <v>529132</v>
      </c>
      <c r="E60" s="109">
        <f>E54+E53+E49+E45+E55</f>
        <v>558871</v>
      </c>
      <c r="F60" s="77">
        <f>E60/D60</f>
        <v>1.0562033670237294</v>
      </c>
    </row>
    <row r="61" spans="1:6" ht="12.75" customHeight="1">
      <c r="A61" s="110"/>
      <c r="B61" s="90"/>
      <c r="C61" s="111"/>
      <c r="D61" s="111"/>
      <c r="E61" s="111"/>
      <c r="F61" s="112"/>
    </row>
    <row r="62" spans="1:6" ht="4.5" customHeight="1">
      <c r="A62" s="110"/>
      <c r="B62" s="90"/>
      <c r="C62" s="111"/>
      <c r="D62" s="111"/>
      <c r="E62" s="111"/>
      <c r="F62" s="112"/>
    </row>
    <row r="63" spans="3:6" s="113" customFormat="1" ht="12.75" customHeight="1">
      <c r="C63" s="114" t="s">
        <v>208</v>
      </c>
      <c r="D63" s="115">
        <v>209460</v>
      </c>
      <c r="E63" s="115">
        <v>273011</v>
      </c>
      <c r="F63" s="116"/>
    </row>
    <row r="64" spans="4:5" ht="12.75" customHeight="1">
      <c r="D64" s="57">
        <f>D60+D63</f>
        <v>738592</v>
      </c>
      <c r="E64" s="57">
        <f>E60+E63</f>
        <v>831882</v>
      </c>
    </row>
    <row r="65" ht="3" customHeight="1"/>
    <row r="65535" ht="12.75" customHeight="1"/>
    <row r="65536" ht="12.75" customHeight="1"/>
  </sheetData>
  <sheetProtection selectLockedCells="1" selectUnlockedCells="1"/>
  <mergeCells count="6">
    <mergeCell ref="A1:D1"/>
    <mergeCell ref="A2:D2"/>
    <mergeCell ref="A4:D4"/>
    <mergeCell ref="A5:D5"/>
    <mergeCell ref="A8:B9"/>
    <mergeCell ref="A43:B44"/>
  </mergeCells>
  <printOptions/>
  <pageMargins left="0.25" right="0.25" top="0.75" bottom="0.75" header="0.3" footer="0.3"/>
  <pageSetup firstPageNumber="1" useFirstPageNumber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I18" sqref="I18"/>
    </sheetView>
  </sheetViews>
  <sheetFormatPr defaultColWidth="11.7109375" defaultRowHeight="12.75" customHeight="1"/>
  <cols>
    <col min="1" max="2" width="3.8515625" style="57" customWidth="1"/>
    <col min="3" max="3" width="31.57421875" style="57" customWidth="1"/>
    <col min="4" max="5" width="11.57421875" style="57" customWidth="1"/>
    <col min="6" max="6" width="10.28125" style="58" customWidth="1"/>
    <col min="7" max="16384" width="11.7109375" style="57" customWidth="1"/>
  </cols>
  <sheetData>
    <row r="1" spans="1:6" s="59" customFormat="1" ht="18" customHeight="1">
      <c r="A1" s="684" t="s">
        <v>0</v>
      </c>
      <c r="B1" s="684"/>
      <c r="C1" s="684"/>
      <c r="D1" s="684"/>
      <c r="F1" s="117"/>
    </row>
    <row r="2" spans="1:4" ht="12.75" customHeight="1">
      <c r="A2" s="685" t="s">
        <v>959</v>
      </c>
      <c r="B2" s="685"/>
      <c r="C2" s="685"/>
      <c r="D2" s="685"/>
    </row>
    <row r="3" spans="1:5" ht="6.75" customHeight="1">
      <c r="A3" s="61"/>
      <c r="B3" s="60"/>
      <c r="C3" s="60"/>
      <c r="D3" s="60"/>
      <c r="E3" s="60"/>
    </row>
    <row r="4" spans="3:6" s="1" customFormat="1" ht="27" customHeight="1">
      <c r="C4" s="688" t="s">
        <v>209</v>
      </c>
      <c r="D4" s="688"/>
      <c r="E4" s="688"/>
      <c r="F4" s="688"/>
    </row>
    <row r="5" spans="3:6" s="1" customFormat="1" ht="6.75" customHeight="1">
      <c r="C5" s="118"/>
      <c r="D5" s="118"/>
      <c r="E5" s="118"/>
      <c r="F5" s="119"/>
    </row>
    <row r="6" spans="1:6" s="1" customFormat="1" ht="5.25" customHeight="1">
      <c r="A6" s="7"/>
      <c r="B6" s="120" t="s">
        <v>155</v>
      </c>
      <c r="F6" s="119"/>
    </row>
    <row r="7" spans="1:6" s="1" customFormat="1" ht="9.75" customHeight="1">
      <c r="A7" s="7"/>
      <c r="B7" s="7"/>
      <c r="C7" s="121" t="s">
        <v>5</v>
      </c>
      <c r="D7" s="122"/>
      <c r="E7" s="122"/>
      <c r="F7" s="119"/>
    </row>
    <row r="8" spans="1:6" s="1" customFormat="1" ht="12.75" customHeight="1">
      <c r="A8" s="689" t="s">
        <v>156</v>
      </c>
      <c r="B8" s="689"/>
      <c r="C8" s="690" t="s">
        <v>210</v>
      </c>
      <c r="D8" s="123">
        <v>2014</v>
      </c>
      <c r="E8" s="123">
        <v>2015</v>
      </c>
      <c r="F8" s="691" t="s">
        <v>211</v>
      </c>
    </row>
    <row r="9" spans="1:6" s="1" customFormat="1" ht="33" customHeight="1">
      <c r="A9" s="689"/>
      <c r="B9" s="689"/>
      <c r="C9" s="690"/>
      <c r="D9" s="125" t="s">
        <v>212</v>
      </c>
      <c r="E9" s="125" t="s">
        <v>212</v>
      </c>
      <c r="F9" s="691"/>
    </row>
    <row r="10" spans="1:6" s="1" customFormat="1" ht="12.75" customHeight="1">
      <c r="A10" s="126"/>
      <c r="B10" s="127"/>
      <c r="C10" s="67" t="s">
        <v>161</v>
      </c>
      <c r="D10" s="128" t="s">
        <v>162</v>
      </c>
      <c r="E10" s="128" t="s">
        <v>213</v>
      </c>
      <c r="F10" s="129" t="s">
        <v>214</v>
      </c>
    </row>
    <row r="11" spans="1:6" s="1" customFormat="1" ht="12.75" customHeight="1">
      <c r="A11" s="130"/>
      <c r="B11" s="131" t="s">
        <v>165</v>
      </c>
      <c r="C11" s="121" t="s">
        <v>78</v>
      </c>
      <c r="D11" s="132"/>
      <c r="E11" s="132"/>
      <c r="F11" s="133"/>
    </row>
    <row r="12" spans="1:6" s="1" customFormat="1" ht="12.75" customHeight="1">
      <c r="A12" s="130" t="s">
        <v>38</v>
      </c>
      <c r="B12" s="134"/>
      <c r="C12" s="135" t="s">
        <v>215</v>
      </c>
      <c r="D12" s="136">
        <v>30610</v>
      </c>
      <c r="E12" s="136">
        <v>30630</v>
      </c>
      <c r="F12" s="137">
        <f>E12/D12</f>
        <v>1.000653381247958</v>
      </c>
    </row>
    <row r="13" spans="1:9" s="1" customFormat="1" ht="21" customHeight="1">
      <c r="A13" s="130" t="s">
        <v>40</v>
      </c>
      <c r="B13" s="134"/>
      <c r="C13" s="138" t="s">
        <v>216</v>
      </c>
      <c r="D13" s="136">
        <v>143640</v>
      </c>
      <c r="E13" s="136">
        <v>143779</v>
      </c>
      <c r="F13" s="137">
        <f>E13/D13</f>
        <v>1.0009676970203285</v>
      </c>
      <c r="H13" s="139"/>
      <c r="I13" s="139"/>
    </row>
    <row r="14" spans="1:6" s="1" customFormat="1" ht="12.75" customHeight="1">
      <c r="A14" s="130" t="s">
        <v>47</v>
      </c>
      <c r="B14" s="134"/>
      <c r="C14" s="138" t="s">
        <v>217</v>
      </c>
      <c r="D14" s="136">
        <v>174882</v>
      </c>
      <c r="E14" s="136">
        <v>165911</v>
      </c>
      <c r="F14" s="137">
        <f>E14/D14</f>
        <v>0.9487025537219382</v>
      </c>
    </row>
    <row r="15" spans="1:6" s="1" customFormat="1" ht="12.75" customHeight="1">
      <c r="A15" s="130" t="s">
        <v>49</v>
      </c>
      <c r="B15" s="134"/>
      <c r="C15" s="138" t="s">
        <v>185</v>
      </c>
      <c r="D15" s="136">
        <v>47500</v>
      </c>
      <c r="E15" s="136">
        <v>37851</v>
      </c>
      <c r="F15" s="137">
        <f>E15/D15</f>
        <v>0.7968631578947368</v>
      </c>
    </row>
    <row r="16" spans="1:6" s="139" customFormat="1" ht="12.75" customHeight="1">
      <c r="A16" s="130" t="s">
        <v>51</v>
      </c>
      <c r="B16" s="134"/>
      <c r="C16" s="140" t="s">
        <v>218</v>
      </c>
      <c r="D16" s="136"/>
      <c r="E16" s="136"/>
      <c r="F16" s="141"/>
    </row>
    <row r="17" spans="1:6" s="1" customFormat="1" ht="12.75" customHeight="1">
      <c r="A17" s="130" t="s">
        <v>53</v>
      </c>
      <c r="B17" s="134"/>
      <c r="C17" s="140" t="s">
        <v>219</v>
      </c>
      <c r="D17" s="136">
        <v>600</v>
      </c>
      <c r="E17" s="136">
        <v>0</v>
      </c>
      <c r="F17" s="137">
        <f>E17/D17</f>
        <v>0</v>
      </c>
    </row>
    <row r="18" spans="1:6" s="1" customFormat="1" ht="12.75" customHeight="1">
      <c r="A18" s="130" t="s">
        <v>55</v>
      </c>
      <c r="B18" s="134"/>
      <c r="C18" s="142" t="s">
        <v>220</v>
      </c>
      <c r="D18" s="143">
        <f>SUM(D12:D17)</f>
        <v>397232</v>
      </c>
      <c r="E18" s="143">
        <f>SUM(E12:E17)</f>
        <v>378171</v>
      </c>
      <c r="F18" s="137">
        <f>E18/D18</f>
        <v>0.9520154468924961</v>
      </c>
    </row>
    <row r="19" spans="1:6" s="1" customFormat="1" ht="15" customHeight="1">
      <c r="A19" s="130" t="s">
        <v>57</v>
      </c>
      <c r="B19" s="69" t="s">
        <v>169</v>
      </c>
      <c r="C19" s="121" t="s">
        <v>221</v>
      </c>
      <c r="D19" s="144"/>
      <c r="E19" s="144"/>
      <c r="F19" s="145"/>
    </row>
    <row r="20" spans="1:6" s="1" customFormat="1" ht="12.75" customHeight="1">
      <c r="A20" s="130" t="s">
        <v>86</v>
      </c>
      <c r="B20" s="134"/>
      <c r="C20" s="146" t="s">
        <v>121</v>
      </c>
      <c r="D20" s="136">
        <v>188189</v>
      </c>
      <c r="E20" s="76">
        <v>195561</v>
      </c>
      <c r="F20" s="137">
        <f aca="true" t="shared" si="0" ref="F20:F25">E20/D20</f>
        <v>1.0391733842041777</v>
      </c>
    </row>
    <row r="21" spans="1:6" s="1" customFormat="1" ht="12.75" customHeight="1">
      <c r="A21" s="130" t="s">
        <v>59</v>
      </c>
      <c r="B21" s="134"/>
      <c r="C21" s="146" t="s">
        <v>222</v>
      </c>
      <c r="D21" s="136">
        <v>48910</v>
      </c>
      <c r="E21" s="76">
        <v>51693</v>
      </c>
      <c r="F21" s="137">
        <f t="shared" si="0"/>
        <v>1.056900429360049</v>
      </c>
    </row>
    <row r="22" spans="1:6" s="1" customFormat="1" ht="12.75" customHeight="1">
      <c r="A22" s="130" t="s">
        <v>61</v>
      </c>
      <c r="B22" s="134"/>
      <c r="C22" s="146" t="s">
        <v>223</v>
      </c>
      <c r="D22" s="136">
        <v>131142</v>
      </c>
      <c r="E22" s="76">
        <v>132690</v>
      </c>
      <c r="F22" s="137">
        <f t="shared" si="0"/>
        <v>1.0118039987189458</v>
      </c>
    </row>
    <row r="23" spans="1:6" s="1" customFormat="1" ht="12.75" customHeight="1">
      <c r="A23" s="130" t="s">
        <v>63</v>
      </c>
      <c r="B23" s="147"/>
      <c r="C23" s="148" t="s">
        <v>224</v>
      </c>
      <c r="D23" s="136">
        <v>26058</v>
      </c>
      <c r="E23" s="136">
        <v>28780</v>
      </c>
      <c r="F23" s="137">
        <f t="shared" si="0"/>
        <v>1.104459283137616</v>
      </c>
    </row>
    <row r="24" spans="1:6" s="1" customFormat="1" ht="12.75" customHeight="1">
      <c r="A24" s="130" t="s">
        <v>65</v>
      </c>
      <c r="B24" s="147"/>
      <c r="C24" s="149" t="s">
        <v>225</v>
      </c>
      <c r="D24" s="136">
        <v>1850</v>
      </c>
      <c r="E24" s="136">
        <v>4000</v>
      </c>
      <c r="F24" s="137">
        <f t="shared" si="0"/>
        <v>2.1621621621621623</v>
      </c>
    </row>
    <row r="25" spans="1:6" s="153" customFormat="1" ht="12.75" customHeight="1">
      <c r="A25" s="130" t="s">
        <v>92</v>
      </c>
      <c r="B25" s="150"/>
      <c r="C25" s="149" t="s">
        <v>226</v>
      </c>
      <c r="D25" s="151">
        <v>10520</v>
      </c>
      <c r="E25" s="151">
        <v>6556</v>
      </c>
      <c r="F25" s="152">
        <f t="shared" si="0"/>
        <v>0.6231939163498099</v>
      </c>
    </row>
    <row r="26" spans="1:6" s="1" customFormat="1" ht="12.75" customHeight="1">
      <c r="A26" s="130" t="s">
        <v>66</v>
      </c>
      <c r="B26" s="134"/>
      <c r="C26" s="140" t="s">
        <v>150</v>
      </c>
      <c r="D26" s="136">
        <v>4380</v>
      </c>
      <c r="E26" s="136"/>
      <c r="F26" s="137"/>
    </row>
    <row r="27" spans="1:6" s="1" customFormat="1" ht="12.75" customHeight="1">
      <c r="A27" s="130" t="s">
        <v>67</v>
      </c>
      <c r="B27" s="134"/>
      <c r="C27" s="142" t="s">
        <v>227</v>
      </c>
      <c r="D27" s="154">
        <f>SUM(D20:D26)</f>
        <v>411049</v>
      </c>
      <c r="E27" s="154">
        <f>SUM(E20:E26)</f>
        <v>419280</v>
      </c>
      <c r="F27" s="137">
        <f>E27/D27</f>
        <v>1.0200243766558246</v>
      </c>
    </row>
    <row r="28" spans="1:6" s="1" customFormat="1" ht="15" customHeight="1">
      <c r="A28" s="130" t="s">
        <v>68</v>
      </c>
      <c r="B28" s="69" t="s">
        <v>171</v>
      </c>
      <c r="C28" s="121" t="s">
        <v>13</v>
      </c>
      <c r="D28" s="155"/>
      <c r="E28" s="155"/>
      <c r="F28" s="156"/>
    </row>
    <row r="29" spans="1:6" s="1" customFormat="1" ht="12.75" customHeight="1">
      <c r="A29" s="130" t="s">
        <v>70</v>
      </c>
      <c r="B29" s="134"/>
      <c r="C29" s="146" t="s">
        <v>106</v>
      </c>
      <c r="D29" s="151">
        <v>15000</v>
      </c>
      <c r="E29" s="151">
        <v>12646</v>
      </c>
      <c r="F29" s="137"/>
    </row>
    <row r="30" spans="1:6" s="1" customFormat="1" ht="12.75" customHeight="1">
      <c r="A30" s="130" t="s">
        <v>97</v>
      </c>
      <c r="B30" s="147"/>
      <c r="C30" s="146" t="s">
        <v>228</v>
      </c>
      <c r="D30" s="151">
        <v>6900</v>
      </c>
      <c r="E30" s="151">
        <v>6960</v>
      </c>
      <c r="F30" s="137">
        <f>E30/D30</f>
        <v>1.008695652173913</v>
      </c>
    </row>
    <row r="31" spans="1:6" s="1" customFormat="1" ht="12.75" customHeight="1">
      <c r="A31" s="130" t="s">
        <v>99</v>
      </c>
      <c r="B31" s="147"/>
      <c r="C31" s="146" t="s">
        <v>229</v>
      </c>
      <c r="D31" s="151"/>
      <c r="E31" s="151">
        <v>0</v>
      </c>
      <c r="F31" s="137"/>
    </row>
    <row r="32" spans="1:6" s="1" customFormat="1" ht="12.75" customHeight="1">
      <c r="A32" s="130" t="s">
        <v>101</v>
      </c>
      <c r="B32" s="147"/>
      <c r="C32" s="146" t="s">
        <v>179</v>
      </c>
      <c r="D32" s="151">
        <v>10000</v>
      </c>
      <c r="E32" s="151">
        <v>39094</v>
      </c>
      <c r="F32" s="137"/>
    </row>
    <row r="33" spans="1:6" s="139" customFormat="1" ht="12.75" customHeight="1">
      <c r="A33" s="130" t="s">
        <v>103</v>
      </c>
      <c r="B33" s="147"/>
      <c r="C33" s="157" t="s">
        <v>230</v>
      </c>
      <c r="D33" s="151">
        <v>100000</v>
      </c>
      <c r="E33" s="151">
        <v>122000</v>
      </c>
      <c r="F33" s="141"/>
    </row>
    <row r="34" spans="1:6" s="1" customFormat="1" ht="12.75" customHeight="1">
      <c r="A34" s="130" t="s">
        <v>105</v>
      </c>
      <c r="B34" s="147"/>
      <c r="C34" s="142" t="s">
        <v>231</v>
      </c>
      <c r="D34" s="154">
        <f>SUM(D29:D33)</f>
        <v>131900</v>
      </c>
      <c r="E34" s="154">
        <f>SUM(E29:E33)</f>
        <v>180700</v>
      </c>
      <c r="F34" s="137">
        <f>E34/D34</f>
        <v>1.3699772554965883</v>
      </c>
    </row>
    <row r="35" spans="1:6" s="1" customFormat="1" ht="15" customHeight="1">
      <c r="A35" s="130" t="s">
        <v>107</v>
      </c>
      <c r="B35" s="11" t="s">
        <v>175</v>
      </c>
      <c r="C35" s="121" t="s">
        <v>15</v>
      </c>
      <c r="D35" s="144"/>
      <c r="E35" s="144"/>
      <c r="F35" s="156"/>
    </row>
    <row r="36" spans="1:6" s="1" customFormat="1" ht="12.75" customHeight="1">
      <c r="A36" s="130" t="s">
        <v>109</v>
      </c>
      <c r="B36" s="147"/>
      <c r="C36" s="148" t="s">
        <v>232</v>
      </c>
      <c r="D36" s="151">
        <v>15000</v>
      </c>
      <c r="E36" s="151">
        <v>70131</v>
      </c>
      <c r="F36" s="137"/>
    </row>
    <row r="37" spans="1:6" s="1" customFormat="1" ht="12.75" customHeight="1">
      <c r="A37" s="130" t="s">
        <v>111</v>
      </c>
      <c r="B37" s="147"/>
      <c r="C37" s="146" t="s">
        <v>16</v>
      </c>
      <c r="D37" s="151">
        <v>103083</v>
      </c>
      <c r="E37" s="151">
        <v>69460</v>
      </c>
      <c r="F37" s="137"/>
    </row>
    <row r="38" spans="1:6" s="1" customFormat="1" ht="12.75" customHeight="1">
      <c r="A38" s="130" t="s">
        <v>113</v>
      </c>
      <c r="B38" s="147"/>
      <c r="C38" s="142" t="s">
        <v>233</v>
      </c>
      <c r="D38" s="154">
        <f>SUM(D36:D37)</f>
        <v>118083</v>
      </c>
      <c r="E38" s="154">
        <f>SUM(E36:E37)</f>
        <v>139591</v>
      </c>
      <c r="F38" s="137">
        <f>E38/D38</f>
        <v>1.1821430688583454</v>
      </c>
    </row>
    <row r="39" spans="1:6" s="1" customFormat="1" ht="12.75" customHeight="1">
      <c r="A39" s="90"/>
      <c r="B39" s="111"/>
      <c r="C39" s="158" t="s">
        <v>234</v>
      </c>
      <c r="D39" s="159">
        <f>D18+D34</f>
        <v>529132</v>
      </c>
      <c r="E39" s="159">
        <v>558871</v>
      </c>
      <c r="F39" s="160">
        <f>E39/D39</f>
        <v>1.0562033670237294</v>
      </c>
    </row>
    <row r="40" spans="1:6" s="1" customFormat="1" ht="12.75" customHeight="1">
      <c r="A40" s="90"/>
      <c r="B40" s="111"/>
      <c r="C40" s="158" t="s">
        <v>235</v>
      </c>
      <c r="D40" s="159">
        <f>D27+D38</f>
        <v>529132</v>
      </c>
      <c r="E40" s="159">
        <v>558871</v>
      </c>
      <c r="F40" s="160">
        <f>E40/D40</f>
        <v>1.0562033670237294</v>
      </c>
    </row>
  </sheetData>
  <sheetProtection selectLockedCells="1" selectUnlockedCells="1"/>
  <mergeCells count="6">
    <mergeCell ref="A1:D1"/>
    <mergeCell ref="A2:D2"/>
    <mergeCell ref="C4:F4"/>
    <mergeCell ref="A8:B9"/>
    <mergeCell ref="C8:C9"/>
    <mergeCell ref="F8:F9"/>
  </mergeCells>
  <printOptions/>
  <pageMargins left="1.1402777777777777" right="0.2298611111111111" top="1.179861111111111" bottom="0.15" header="0.5118055555555555" footer="0.5118055555555555"/>
  <pageSetup firstPageNumber="1" useFirstPageNumber="1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3"/>
  <sheetViews>
    <sheetView showGridLines="0" zoomScalePageLayoutView="0" workbookViewId="0" topLeftCell="A1">
      <pane xSplit="3" ySplit="5" topLeftCell="D4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H68" sqref="H68"/>
    </sheetView>
  </sheetViews>
  <sheetFormatPr defaultColWidth="11.7109375" defaultRowHeight="12.75" customHeight="1"/>
  <cols>
    <col min="1" max="2" width="3.8515625" style="57" customWidth="1"/>
    <col min="3" max="3" width="31.57421875" style="57" customWidth="1"/>
    <col min="4" max="5" width="10.7109375" style="57" customWidth="1"/>
    <col min="6" max="6" width="7.421875" style="58" customWidth="1"/>
    <col min="7" max="16384" width="11.7109375" style="57" customWidth="1"/>
  </cols>
  <sheetData>
    <row r="1" spans="1:4" s="59" customFormat="1" ht="18" customHeight="1">
      <c r="A1" s="684" t="s">
        <v>236</v>
      </c>
      <c r="B1" s="684"/>
      <c r="C1" s="684"/>
      <c r="D1" s="684"/>
    </row>
    <row r="2" spans="1:4" ht="12.75" customHeight="1">
      <c r="A2" s="685" t="s">
        <v>959</v>
      </c>
      <c r="B2" s="685"/>
      <c r="C2" s="685"/>
      <c r="D2" s="685"/>
    </row>
    <row r="3" spans="1:5" ht="6.75" customHeight="1">
      <c r="A3" s="61"/>
      <c r="B3" s="60"/>
      <c r="C3" s="60"/>
      <c r="D3" s="60"/>
      <c r="E3" s="60"/>
    </row>
    <row r="4" spans="1:5" s="161" customFormat="1" ht="12.75" customHeight="1">
      <c r="A4" s="688" t="s">
        <v>2</v>
      </c>
      <c r="B4" s="688"/>
      <c r="C4" s="688"/>
      <c r="D4" s="688"/>
      <c r="E4" s="3"/>
    </row>
    <row r="5" spans="1:5" s="161" customFormat="1" ht="12.75" customHeight="1">
      <c r="A5" s="692" t="s">
        <v>237</v>
      </c>
      <c r="B5" s="692"/>
      <c r="C5" s="692"/>
      <c r="D5" s="692"/>
      <c r="E5" s="162"/>
    </row>
    <row r="6" spans="2:5" s="161" customFormat="1" ht="12.75" customHeight="1">
      <c r="B6" s="163"/>
      <c r="D6" s="164"/>
      <c r="E6" s="164"/>
    </row>
    <row r="7" spans="1:6" s="161" customFormat="1" ht="63.75" customHeight="1">
      <c r="A7" s="689" t="s">
        <v>156</v>
      </c>
      <c r="B7" s="689"/>
      <c r="C7" s="165" t="s">
        <v>157</v>
      </c>
      <c r="D7" s="166" t="s">
        <v>158</v>
      </c>
      <c r="E7" s="166" t="s">
        <v>238</v>
      </c>
      <c r="F7" s="167" t="s">
        <v>211</v>
      </c>
    </row>
    <row r="8" spans="1:6" s="161" customFormat="1" ht="12.75" customHeight="1">
      <c r="A8" s="689"/>
      <c r="B8" s="689"/>
      <c r="C8" s="168" t="s">
        <v>161</v>
      </c>
      <c r="D8" s="126" t="s">
        <v>162</v>
      </c>
      <c r="E8" s="169"/>
      <c r="F8" s="170"/>
    </row>
    <row r="9" spans="1:6" s="161" customFormat="1" ht="12.75" customHeight="1">
      <c r="A9" s="171" t="s">
        <v>38</v>
      </c>
      <c r="B9" s="172" t="s">
        <v>165</v>
      </c>
      <c r="C9" s="173" t="s">
        <v>78</v>
      </c>
      <c r="D9" s="174"/>
      <c r="E9" s="174"/>
      <c r="F9" s="21"/>
    </row>
    <row r="10" spans="1:6" s="161" customFormat="1" ht="12.75" customHeight="1">
      <c r="A10" s="171" t="s">
        <v>40</v>
      </c>
      <c r="B10" s="70"/>
      <c r="C10" s="175" t="s">
        <v>239</v>
      </c>
      <c r="D10" s="21"/>
      <c r="E10" s="21"/>
      <c r="F10" s="176"/>
    </row>
    <row r="11" spans="1:6" s="161" customFormat="1" ht="12.75" customHeight="1">
      <c r="A11" s="171" t="s">
        <v>47</v>
      </c>
      <c r="B11" s="171"/>
      <c r="C11" s="177" t="s">
        <v>78</v>
      </c>
      <c r="D11" s="21">
        <v>20930</v>
      </c>
      <c r="E11" s="21">
        <v>21870</v>
      </c>
      <c r="F11" s="176">
        <f aca="true" t="shared" si="0" ref="F11:F16">E11/D11</f>
        <v>1.0449116101290015</v>
      </c>
    </row>
    <row r="12" spans="1:6" s="161" customFormat="1" ht="12.75" customHeight="1">
      <c r="A12" s="171" t="s">
        <v>49</v>
      </c>
      <c r="B12" s="171"/>
      <c r="C12" s="178" t="s">
        <v>240</v>
      </c>
      <c r="D12" s="21">
        <v>2730</v>
      </c>
      <c r="E12" s="21">
        <v>1330</v>
      </c>
      <c r="F12" s="176">
        <f t="shared" si="0"/>
        <v>0.48717948717948717</v>
      </c>
    </row>
    <row r="13" spans="1:6" s="161" customFormat="1" ht="12.75" customHeight="1">
      <c r="A13" s="171" t="s">
        <v>51</v>
      </c>
      <c r="B13" s="171"/>
      <c r="C13" s="178" t="s">
        <v>241</v>
      </c>
      <c r="D13" s="21">
        <v>5950</v>
      </c>
      <c r="E13" s="21">
        <v>6130</v>
      </c>
      <c r="F13" s="176">
        <f t="shared" si="0"/>
        <v>1.030252100840336</v>
      </c>
    </row>
    <row r="14" spans="1:6" s="161" customFormat="1" ht="12.75" customHeight="1">
      <c r="A14" s="171" t="s">
        <v>53</v>
      </c>
      <c r="B14" s="171"/>
      <c r="C14" s="177" t="s">
        <v>242</v>
      </c>
      <c r="D14" s="21">
        <v>1000</v>
      </c>
      <c r="E14" s="21">
        <v>1300</v>
      </c>
      <c r="F14" s="176">
        <f t="shared" si="0"/>
        <v>1.3</v>
      </c>
    </row>
    <row r="15" spans="1:6" s="161" customFormat="1" ht="12.75" customHeight="1">
      <c r="A15" s="171" t="s">
        <v>55</v>
      </c>
      <c r="B15" s="171"/>
      <c r="C15" s="177" t="s">
        <v>243</v>
      </c>
      <c r="D15" s="21">
        <v>600</v>
      </c>
      <c r="E15" s="21">
        <v>0</v>
      </c>
      <c r="F15" s="176">
        <f t="shared" si="0"/>
        <v>0</v>
      </c>
    </row>
    <row r="16" spans="1:6" s="161" customFormat="1" ht="12.75" customHeight="1">
      <c r="A16" s="171" t="s">
        <v>57</v>
      </c>
      <c r="B16" s="179"/>
      <c r="C16" s="180" t="s">
        <v>220</v>
      </c>
      <c r="D16" s="16">
        <f>SUM(D10:D15)</f>
        <v>31210</v>
      </c>
      <c r="E16" s="16">
        <f>SUM(E11:E15)</f>
        <v>30630</v>
      </c>
      <c r="F16" s="176">
        <f t="shared" si="0"/>
        <v>0.9814162127523229</v>
      </c>
    </row>
    <row r="17" spans="1:6" s="161" customFormat="1" ht="12.75" customHeight="1">
      <c r="A17" s="171" t="s">
        <v>86</v>
      </c>
      <c r="B17" s="171" t="s">
        <v>169</v>
      </c>
      <c r="C17" s="173" t="s">
        <v>90</v>
      </c>
      <c r="D17" s="21"/>
      <c r="E17" s="21"/>
      <c r="F17" s="176"/>
    </row>
    <row r="18" spans="1:6" s="161" customFormat="1" ht="12.75" customHeight="1">
      <c r="A18" s="171" t="s">
        <v>59</v>
      </c>
      <c r="B18" s="171" t="s">
        <v>38</v>
      </c>
      <c r="C18" s="173" t="s">
        <v>39</v>
      </c>
      <c r="D18" s="21"/>
      <c r="E18" s="21"/>
      <c r="F18" s="176"/>
    </row>
    <row r="19" spans="1:6" s="161" customFormat="1" ht="12.75" customHeight="1">
      <c r="A19" s="171" t="s">
        <v>61</v>
      </c>
      <c r="B19" s="171"/>
      <c r="C19" s="177" t="s">
        <v>244</v>
      </c>
      <c r="D19" s="21">
        <v>6900</v>
      </c>
      <c r="E19" s="21">
        <v>6960</v>
      </c>
      <c r="F19" s="176">
        <f>E19/D19</f>
        <v>1.008695652173913</v>
      </c>
    </row>
    <row r="20" spans="1:6" s="161" customFormat="1" ht="12.75" customHeight="1">
      <c r="A20" s="171" t="s">
        <v>63</v>
      </c>
      <c r="B20" s="171"/>
      <c r="C20" s="177" t="s">
        <v>245</v>
      </c>
      <c r="D20" s="21">
        <v>130000</v>
      </c>
      <c r="E20" s="21">
        <v>126610</v>
      </c>
      <c r="F20" s="176">
        <f>E20/D20</f>
        <v>0.9739230769230769</v>
      </c>
    </row>
    <row r="21" spans="1:6" s="161" customFormat="1" ht="12.75" customHeight="1">
      <c r="A21" s="171" t="s">
        <v>65</v>
      </c>
      <c r="B21" s="179"/>
      <c r="C21" s="180" t="s">
        <v>25</v>
      </c>
      <c r="D21" s="16">
        <f>SUM(D19:D20)</f>
        <v>136900</v>
      </c>
      <c r="E21" s="16">
        <f>SUM(E19:E20)</f>
        <v>133570</v>
      </c>
      <c r="F21" s="176">
        <f>E21/D21</f>
        <v>0.9756756756756757</v>
      </c>
    </row>
    <row r="22" spans="1:6" s="161" customFormat="1" ht="12.75" customHeight="1">
      <c r="A22" s="171" t="s">
        <v>92</v>
      </c>
      <c r="B22" s="171" t="s">
        <v>40</v>
      </c>
      <c r="C22" s="173" t="s">
        <v>94</v>
      </c>
      <c r="D22" s="21"/>
      <c r="E22" s="21"/>
      <c r="F22" s="176"/>
    </row>
    <row r="23" spans="1:6" s="161" customFormat="1" ht="12.75" customHeight="1">
      <c r="A23" s="171" t="s">
        <v>66</v>
      </c>
      <c r="B23" s="171"/>
      <c r="C23" s="177" t="s">
        <v>246</v>
      </c>
      <c r="D23" s="21">
        <v>8000</v>
      </c>
      <c r="E23" s="21">
        <v>8072</v>
      </c>
      <c r="F23" s="176">
        <f>E23/D23</f>
        <v>1.009</v>
      </c>
    </row>
    <row r="24" spans="1:6" s="161" customFormat="1" ht="12.75" customHeight="1">
      <c r="A24" s="171" t="s">
        <v>67</v>
      </c>
      <c r="B24" s="179"/>
      <c r="C24" s="180" t="s">
        <v>25</v>
      </c>
      <c r="D24" s="16">
        <f>SUM(D23:D23)</f>
        <v>8000</v>
      </c>
      <c r="E24" s="16">
        <v>8072</v>
      </c>
      <c r="F24" s="176">
        <f>E24/D24</f>
        <v>1.009</v>
      </c>
    </row>
    <row r="25" spans="1:6" s="161" customFormat="1" ht="12.75" customHeight="1">
      <c r="A25" s="171" t="s">
        <v>68</v>
      </c>
      <c r="B25" s="171" t="s">
        <v>47</v>
      </c>
      <c r="C25" s="173" t="s">
        <v>96</v>
      </c>
      <c r="D25" s="21">
        <v>300</v>
      </c>
      <c r="E25" s="21">
        <v>0</v>
      </c>
      <c r="F25" s="176">
        <f>E25/D25</f>
        <v>0</v>
      </c>
    </row>
    <row r="26" spans="1:6" s="161" customFormat="1" ht="39" customHeight="1">
      <c r="A26" s="171" t="s">
        <v>70</v>
      </c>
      <c r="B26" s="171" t="s">
        <v>49</v>
      </c>
      <c r="C26" s="181" t="s">
        <v>247</v>
      </c>
      <c r="D26" s="21">
        <v>5340</v>
      </c>
      <c r="E26" s="21">
        <v>8097</v>
      </c>
      <c r="F26" s="176">
        <f>E26/D26</f>
        <v>1.5162921348314606</v>
      </c>
    </row>
    <row r="27" spans="1:6" s="161" customFormat="1" ht="12.75" customHeight="1">
      <c r="A27" s="171" t="s">
        <v>97</v>
      </c>
      <c r="B27" s="171" t="s">
        <v>51</v>
      </c>
      <c r="C27" s="173" t="s">
        <v>248</v>
      </c>
      <c r="D27" s="21"/>
      <c r="E27" s="21">
        <v>1000</v>
      </c>
      <c r="F27" s="176"/>
    </row>
    <row r="28" spans="1:6" s="161" customFormat="1" ht="12.75" customHeight="1">
      <c r="A28" s="171" t="s">
        <v>99</v>
      </c>
      <c r="B28" s="179"/>
      <c r="C28" s="180" t="s">
        <v>249</v>
      </c>
      <c r="D28" s="16">
        <f>D27+D26+D25+D24+D21</f>
        <v>150540</v>
      </c>
      <c r="E28" s="16">
        <v>150739</v>
      </c>
      <c r="F28" s="176">
        <f>E28/D28</f>
        <v>1.0013219077985918</v>
      </c>
    </row>
    <row r="29" spans="1:6" s="161" customFormat="1" ht="12.75" customHeight="1">
      <c r="A29" s="171" t="s">
        <v>101</v>
      </c>
      <c r="B29" s="171" t="s">
        <v>171</v>
      </c>
      <c r="C29" s="173" t="s">
        <v>176</v>
      </c>
      <c r="D29" s="21"/>
      <c r="E29" s="21"/>
      <c r="F29" s="176"/>
    </row>
    <row r="30" spans="1:6" s="161" customFormat="1" ht="12.75" customHeight="1">
      <c r="A30" s="171" t="s">
        <v>103</v>
      </c>
      <c r="B30" s="171"/>
      <c r="C30" s="177" t="s">
        <v>250</v>
      </c>
      <c r="D30" s="21">
        <v>165382</v>
      </c>
      <c r="E30" s="21">
        <v>165911</v>
      </c>
      <c r="F30" s="176">
        <f>E30/D30</f>
        <v>1.003198655234548</v>
      </c>
    </row>
    <row r="31" spans="1:6" s="161" customFormat="1" ht="12.75" customHeight="1">
      <c r="A31" s="171" t="s">
        <v>105</v>
      </c>
      <c r="B31" s="171"/>
      <c r="C31" s="177" t="s">
        <v>251</v>
      </c>
      <c r="D31" s="21">
        <v>4000</v>
      </c>
      <c r="E31" s="21">
        <v>0</v>
      </c>
      <c r="F31" s="176"/>
    </row>
    <row r="32" spans="1:6" s="161" customFormat="1" ht="12.75" customHeight="1">
      <c r="A32" s="171" t="s">
        <v>107</v>
      </c>
      <c r="B32" s="171"/>
      <c r="C32" s="177" t="s">
        <v>252</v>
      </c>
      <c r="D32" s="21">
        <v>5500</v>
      </c>
      <c r="E32" s="21">
        <v>0</v>
      </c>
      <c r="F32" s="176"/>
    </row>
    <row r="33" spans="1:6" s="161" customFormat="1" ht="12.75" customHeight="1">
      <c r="A33" s="171" t="s">
        <v>109</v>
      </c>
      <c r="B33" s="171"/>
      <c r="C33" s="177" t="s">
        <v>253</v>
      </c>
      <c r="D33" s="21"/>
      <c r="E33" s="21"/>
      <c r="F33" s="176"/>
    </row>
    <row r="34" spans="1:6" s="161" customFormat="1" ht="12.75" customHeight="1">
      <c r="A34" s="171" t="s">
        <v>111</v>
      </c>
      <c r="B34" s="179"/>
      <c r="C34" s="180" t="s">
        <v>25</v>
      </c>
      <c r="D34" s="16">
        <f>SUM(D30:D33)</f>
        <v>174882</v>
      </c>
      <c r="E34" s="16">
        <v>165911</v>
      </c>
      <c r="F34" s="176">
        <f>E34/D34</f>
        <v>0.9487025537219382</v>
      </c>
    </row>
    <row r="35" spans="1:6" s="161" customFormat="1" ht="12.75" customHeight="1">
      <c r="A35" s="171" t="s">
        <v>113</v>
      </c>
      <c r="B35" s="171" t="s">
        <v>175</v>
      </c>
      <c r="C35" s="173" t="s">
        <v>106</v>
      </c>
      <c r="D35" s="21"/>
      <c r="E35" s="21"/>
      <c r="F35" s="176"/>
    </row>
    <row r="36" spans="1:6" s="161" customFormat="1" ht="12.75" customHeight="1">
      <c r="A36" s="171" t="s">
        <v>115</v>
      </c>
      <c r="B36" s="171"/>
      <c r="C36" s="177" t="s">
        <v>254</v>
      </c>
      <c r="D36" s="21">
        <v>15000</v>
      </c>
      <c r="E36" s="21">
        <v>12646</v>
      </c>
      <c r="F36" s="176">
        <f>E36/D36</f>
        <v>0.8430666666666666</v>
      </c>
    </row>
    <row r="37" spans="1:6" s="161" customFormat="1" ht="12.75" customHeight="1">
      <c r="A37" s="171" t="s">
        <v>117</v>
      </c>
      <c r="B37" s="171"/>
      <c r="C37" s="177" t="s">
        <v>255</v>
      </c>
      <c r="D37" s="21">
        <v>10000</v>
      </c>
      <c r="E37" s="21">
        <v>39094</v>
      </c>
      <c r="F37" s="176"/>
    </row>
    <row r="38" spans="1:6" s="161" customFormat="1" ht="12.75" customHeight="1">
      <c r="A38" s="171" t="s">
        <v>118</v>
      </c>
      <c r="B38" s="179"/>
      <c r="C38" s="180" t="s">
        <v>25</v>
      </c>
      <c r="D38" s="16">
        <f>SUM(D36:D37)</f>
        <v>25000</v>
      </c>
      <c r="E38" s="16">
        <v>51740</v>
      </c>
      <c r="F38" s="176">
        <f>E38/D38</f>
        <v>2.0696</v>
      </c>
    </row>
    <row r="39" spans="1:6" s="161" customFormat="1" ht="12.75" customHeight="1">
      <c r="A39" s="171" t="s">
        <v>120</v>
      </c>
      <c r="B39" s="179" t="s">
        <v>177</v>
      </c>
      <c r="C39" s="182" t="s">
        <v>181</v>
      </c>
      <c r="D39" s="16">
        <v>40</v>
      </c>
      <c r="E39" s="16"/>
      <c r="F39" s="176">
        <f>E39/D39</f>
        <v>0</v>
      </c>
    </row>
    <row r="40" spans="1:6" s="161" customFormat="1" ht="12.75" customHeight="1">
      <c r="A40" s="171" t="s">
        <v>122</v>
      </c>
      <c r="B40" s="171" t="s">
        <v>178</v>
      </c>
      <c r="C40" s="183" t="s">
        <v>185</v>
      </c>
      <c r="D40" s="21"/>
      <c r="E40" s="21"/>
      <c r="F40" s="176"/>
    </row>
    <row r="41" spans="1:6" s="161" customFormat="1" ht="12.75" customHeight="1">
      <c r="A41" s="171" t="s">
        <v>124</v>
      </c>
      <c r="B41" s="184"/>
      <c r="C41" s="177" t="s">
        <v>256</v>
      </c>
      <c r="D41" s="21">
        <v>23200</v>
      </c>
      <c r="E41" s="21">
        <v>31020</v>
      </c>
      <c r="F41" s="176">
        <f>E41/D41</f>
        <v>1.3370689655172414</v>
      </c>
    </row>
    <row r="42" spans="1:6" s="161" customFormat="1" ht="12.75" customHeight="1">
      <c r="A42" s="171" t="s">
        <v>126</v>
      </c>
      <c r="B42" s="184"/>
      <c r="C42" s="177" t="s">
        <v>257</v>
      </c>
      <c r="D42" s="21">
        <v>23800</v>
      </c>
      <c r="E42" s="21">
        <v>5563</v>
      </c>
      <c r="F42" s="176">
        <f>E42/D42</f>
        <v>0.23373949579831932</v>
      </c>
    </row>
    <row r="43" spans="1:6" s="161" customFormat="1" ht="12.75" customHeight="1">
      <c r="A43" s="171" t="s">
        <v>128</v>
      </c>
      <c r="B43" s="184"/>
      <c r="C43" s="177" t="s">
        <v>258</v>
      </c>
      <c r="D43" s="21">
        <v>500</v>
      </c>
      <c r="E43" s="21">
        <v>1268</v>
      </c>
      <c r="F43" s="176">
        <f>E43/D43</f>
        <v>2.536</v>
      </c>
    </row>
    <row r="44" spans="1:6" s="161" customFormat="1" ht="12.75" customHeight="1">
      <c r="A44" s="171" t="s">
        <v>130</v>
      </c>
      <c r="B44" s="184"/>
      <c r="C44" s="177" t="s">
        <v>259</v>
      </c>
      <c r="D44" s="21"/>
      <c r="E44" s="21"/>
      <c r="F44" s="176"/>
    </row>
    <row r="45" spans="1:6" s="161" customFormat="1" ht="12.75" customHeight="1">
      <c r="A45" s="171" t="s">
        <v>131</v>
      </c>
      <c r="B45" s="184" t="s">
        <v>180</v>
      </c>
      <c r="C45" s="173" t="s">
        <v>260</v>
      </c>
      <c r="D45" s="21"/>
      <c r="E45" s="21"/>
      <c r="F45" s="176"/>
    </row>
    <row r="46" spans="1:6" s="161" customFormat="1" ht="12.75" customHeight="1">
      <c r="A46" s="171" t="s">
        <v>133</v>
      </c>
      <c r="B46" s="179"/>
      <c r="C46" s="180" t="s">
        <v>261</v>
      </c>
      <c r="D46" s="16">
        <f>SUM(D41:D45)</f>
        <v>47500</v>
      </c>
      <c r="E46" s="16">
        <f>SUM(E41:E45)</f>
        <v>37851</v>
      </c>
      <c r="F46" s="176">
        <f>E46/D46</f>
        <v>0.7968631578947368</v>
      </c>
    </row>
    <row r="47" spans="1:6" s="161" customFormat="1" ht="12.75" customHeight="1">
      <c r="A47" s="171" t="s">
        <v>135</v>
      </c>
      <c r="B47" s="184" t="s">
        <v>182</v>
      </c>
      <c r="C47" s="173" t="s">
        <v>262</v>
      </c>
      <c r="D47" s="21"/>
      <c r="E47" s="21"/>
      <c r="F47" s="176"/>
    </row>
    <row r="48" spans="1:6" s="161" customFormat="1" ht="12.75" customHeight="1">
      <c r="A48" s="171" t="s">
        <v>137</v>
      </c>
      <c r="B48" s="171"/>
      <c r="C48" s="177" t="s">
        <v>262</v>
      </c>
      <c r="D48" s="21">
        <v>100000</v>
      </c>
      <c r="E48" s="21">
        <v>122000</v>
      </c>
      <c r="F48" s="176"/>
    </row>
    <row r="49" spans="1:6" s="161" customFormat="1" ht="12.75" customHeight="1">
      <c r="A49" s="171" t="s">
        <v>139</v>
      </c>
      <c r="B49" s="179"/>
      <c r="C49" s="180" t="s">
        <v>116</v>
      </c>
      <c r="D49" s="16">
        <f>D48+D46+D38+D34+D28+D16</f>
        <v>529132</v>
      </c>
      <c r="E49" s="16">
        <v>558871</v>
      </c>
      <c r="F49" s="176">
        <f>E49/D49</f>
        <v>1.0562033670237294</v>
      </c>
    </row>
    <row r="50" s="161" customFormat="1" ht="12.75" customHeight="1">
      <c r="B50" s="163"/>
    </row>
    <row r="51" s="161" customFormat="1" ht="12.75" customHeight="1">
      <c r="B51" s="163"/>
    </row>
    <row r="52" s="161" customFormat="1" ht="12.75" customHeight="1">
      <c r="B52" s="163"/>
    </row>
    <row r="53" s="161" customFormat="1" ht="12.75" customHeight="1">
      <c r="B53" s="163"/>
    </row>
  </sheetData>
  <sheetProtection selectLockedCells="1" selectUnlockedCells="1"/>
  <mergeCells count="5">
    <mergeCell ref="A1:D1"/>
    <mergeCell ref="A2:D2"/>
    <mergeCell ref="A4:D4"/>
    <mergeCell ref="A5:D5"/>
    <mergeCell ref="A7:B8"/>
  </mergeCells>
  <printOptions/>
  <pageMargins left="1.3597222222222223" right="0.2298611111111111" top="0.5" bottom="0.15" header="0.5118055555555555" footer="0.5118055555555555"/>
  <pageSetup firstPageNumber="1" useFirstPageNumber="1" horizontalDpi="300" verticalDpi="3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74"/>
  <sheetViews>
    <sheetView showGridLines="0" zoomScalePageLayoutView="0" workbookViewId="0" topLeftCell="A1">
      <pane xSplit="3" ySplit="5" topLeftCell="D63" activePane="bottomRight" state="frozen"/>
      <selection pane="topLeft" activeCell="A1" sqref="A1"/>
      <selection pane="topRight" activeCell="D1" sqref="D1"/>
      <selection pane="bottomLeft" activeCell="A48" sqref="A48"/>
      <selection pane="bottomRight" activeCell="C84" sqref="C84"/>
    </sheetView>
  </sheetViews>
  <sheetFormatPr defaultColWidth="11.7109375" defaultRowHeight="12.75" customHeight="1"/>
  <cols>
    <col min="1" max="2" width="3.8515625" style="57" customWidth="1"/>
    <col min="3" max="3" width="31.57421875" style="57" customWidth="1"/>
    <col min="4" max="4" width="10.7109375" style="57" customWidth="1"/>
    <col min="5" max="5" width="14.8515625" style="57" bestFit="1" customWidth="1"/>
    <col min="6" max="6" width="15.00390625" style="58" bestFit="1" customWidth="1"/>
    <col min="7" max="16384" width="11.7109375" style="57" customWidth="1"/>
  </cols>
  <sheetData>
    <row r="1" spans="1:4" s="59" customFormat="1" ht="18" customHeight="1">
      <c r="A1" s="684" t="s">
        <v>263</v>
      </c>
      <c r="B1" s="684"/>
      <c r="C1" s="684"/>
      <c r="D1" s="684"/>
    </row>
    <row r="2" spans="1:4" ht="12.75" customHeight="1">
      <c r="A2" s="685" t="s">
        <v>959</v>
      </c>
      <c r="B2" s="685"/>
      <c r="C2" s="685"/>
      <c r="D2" s="685"/>
    </row>
    <row r="3" spans="1:5" ht="6.75" customHeight="1">
      <c r="A3" s="61"/>
      <c r="B3" s="60"/>
      <c r="C3" s="60"/>
      <c r="D3" s="60"/>
      <c r="E3" s="60"/>
    </row>
    <row r="4" spans="1:256" ht="12.75" customHeight="1">
      <c r="A4" s="695" t="s">
        <v>264</v>
      </c>
      <c r="B4" s="695"/>
      <c r="C4" s="695"/>
      <c r="D4" s="695"/>
      <c r="E4" s="695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 customHeight="1">
      <c r="A5" s="695" t="s">
        <v>265</v>
      </c>
      <c r="B5" s="695"/>
      <c r="C5" s="695"/>
      <c r="D5" s="695"/>
      <c r="E5" s="69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.75" customHeight="1">
      <c r="A6" s="693" t="s">
        <v>266</v>
      </c>
      <c r="B6" s="693"/>
      <c r="C6" s="693"/>
      <c r="D6" s="4"/>
      <c r="E6" s="161" t="s">
        <v>4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22.5" customHeight="1">
      <c r="A7" s="694" t="s">
        <v>156</v>
      </c>
      <c r="B7" s="694"/>
      <c r="C7" s="185" t="s">
        <v>157</v>
      </c>
      <c r="D7" s="186" t="s">
        <v>158</v>
      </c>
      <c r="E7" s="186" t="s">
        <v>238</v>
      </c>
      <c r="F7" s="691" t="s">
        <v>211</v>
      </c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 customHeight="1">
      <c r="A8" s="694"/>
      <c r="B8" s="694"/>
      <c r="C8" s="187" t="s">
        <v>161</v>
      </c>
      <c r="D8" s="188" t="s">
        <v>162</v>
      </c>
      <c r="E8" s="189" t="s">
        <v>213</v>
      </c>
      <c r="F8" s="691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 customHeight="1">
      <c r="A9" s="190" t="s">
        <v>38</v>
      </c>
      <c r="B9" s="172"/>
      <c r="C9" s="191" t="s">
        <v>267</v>
      </c>
      <c r="D9" s="192">
        <v>8600</v>
      </c>
      <c r="E9" s="76"/>
      <c r="F9" s="193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 customHeight="1">
      <c r="A10" s="190" t="s">
        <v>40</v>
      </c>
      <c r="B10" s="172"/>
      <c r="C10" s="191" t="s">
        <v>268</v>
      </c>
      <c r="D10" s="192">
        <v>4400</v>
      </c>
      <c r="E10" s="76"/>
      <c r="F10" s="193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 customHeight="1">
      <c r="A11" s="190" t="s">
        <v>47</v>
      </c>
      <c r="B11" s="172"/>
      <c r="C11" s="191" t="s">
        <v>269</v>
      </c>
      <c r="D11" s="192">
        <v>2230</v>
      </c>
      <c r="E11" s="76">
        <v>1529</v>
      </c>
      <c r="F11" s="193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 customHeight="1">
      <c r="A12" s="190" t="s">
        <v>49</v>
      </c>
      <c r="B12" s="172"/>
      <c r="C12" s="191" t="s">
        <v>270</v>
      </c>
      <c r="D12" s="192">
        <v>1890</v>
      </c>
      <c r="E12" s="76"/>
      <c r="F12" s="193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 customHeight="1">
      <c r="A13" s="190" t="s">
        <v>51</v>
      </c>
      <c r="B13" s="70"/>
      <c r="C13" s="184" t="s">
        <v>271</v>
      </c>
      <c r="D13" s="192">
        <v>6500</v>
      </c>
      <c r="E13" s="76"/>
      <c r="F13" s="19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s="195" customFormat="1" ht="12.75" customHeight="1">
      <c r="A14" s="190" t="s">
        <v>53</v>
      </c>
      <c r="B14" s="99"/>
      <c r="C14" s="184" t="s">
        <v>272</v>
      </c>
      <c r="D14" s="192">
        <v>1300</v>
      </c>
      <c r="E14" s="194"/>
      <c r="F14" s="193"/>
    </row>
    <row r="15" spans="1:256" ht="12.75" customHeight="1">
      <c r="A15" s="190" t="s">
        <v>55</v>
      </c>
      <c r="B15" s="171"/>
      <c r="C15" s="184" t="s">
        <v>273</v>
      </c>
      <c r="D15" s="192">
        <v>50</v>
      </c>
      <c r="E15" s="76"/>
      <c r="F15" s="193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 customHeight="1">
      <c r="A16" s="190" t="s">
        <v>57</v>
      </c>
      <c r="B16" s="171"/>
      <c r="C16" s="196" t="s">
        <v>274</v>
      </c>
      <c r="D16" s="197">
        <v>200</v>
      </c>
      <c r="E16" s="76"/>
      <c r="F16" s="193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 s="190" t="s">
        <v>86</v>
      </c>
      <c r="B17" s="198"/>
      <c r="C17" s="174" t="s">
        <v>275</v>
      </c>
      <c r="D17" s="192">
        <v>145900</v>
      </c>
      <c r="E17" s="76">
        <v>150739</v>
      </c>
      <c r="F17" s="193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 s="190" t="s">
        <v>59</v>
      </c>
      <c r="B18" s="199"/>
      <c r="C18" s="174" t="s">
        <v>217</v>
      </c>
      <c r="D18" s="200">
        <v>165382</v>
      </c>
      <c r="E18" s="76">
        <v>165911</v>
      </c>
      <c r="F18" s="193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 s="190"/>
      <c r="B19" s="199"/>
      <c r="C19" s="201" t="s">
        <v>276</v>
      </c>
      <c r="D19" s="202">
        <f>E39</f>
        <v>60744</v>
      </c>
      <c r="E19" s="202">
        <v>60744</v>
      </c>
      <c r="F19" s="193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 s="190"/>
      <c r="B20" s="199"/>
      <c r="C20" s="201" t="s">
        <v>277</v>
      </c>
      <c r="D20" s="202">
        <f>E50</f>
        <v>66910</v>
      </c>
      <c r="E20" s="202">
        <v>66910</v>
      </c>
      <c r="F20" s="193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 s="190"/>
      <c r="B21" s="199"/>
      <c r="C21" s="201" t="s">
        <v>278</v>
      </c>
      <c r="D21" s="202">
        <v>15886</v>
      </c>
      <c r="E21" s="202"/>
      <c r="F21" s="193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 s="190"/>
      <c r="B22" s="199"/>
      <c r="C22" s="201" t="s">
        <v>279</v>
      </c>
      <c r="D22" s="202">
        <v>13331</v>
      </c>
      <c r="E22" s="202">
        <v>14017</v>
      </c>
      <c r="F22" s="193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 s="190"/>
      <c r="B23" s="199"/>
      <c r="C23" s="201" t="s">
        <v>280</v>
      </c>
      <c r="D23" s="202">
        <v>7818</v>
      </c>
      <c r="E23" s="202">
        <v>4044</v>
      </c>
      <c r="F23" s="19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 s="190" t="s">
        <v>61</v>
      </c>
      <c r="B24" s="199"/>
      <c r="C24" s="174" t="s">
        <v>281</v>
      </c>
      <c r="D24" s="192">
        <v>9500</v>
      </c>
      <c r="E24" s="76"/>
      <c r="F24" s="193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customHeight="1">
      <c r="A25" s="190"/>
      <c r="B25" s="188"/>
      <c r="C25" s="203" t="s">
        <v>282</v>
      </c>
      <c r="D25" s="204">
        <v>4000</v>
      </c>
      <c r="E25" s="76"/>
      <c r="F25" s="193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customHeight="1">
      <c r="A26" s="190" t="s">
        <v>63</v>
      </c>
      <c r="B26" s="188"/>
      <c r="C26" s="184" t="s">
        <v>283</v>
      </c>
      <c r="D26" s="192">
        <v>23800</v>
      </c>
      <c r="E26" s="76">
        <v>6831</v>
      </c>
      <c r="F26" s="193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customHeight="1">
      <c r="A27" s="190" t="s">
        <v>65</v>
      </c>
      <c r="B27" s="188"/>
      <c r="C27" s="184" t="s">
        <v>284</v>
      </c>
      <c r="D27" s="192">
        <v>23200</v>
      </c>
      <c r="E27" s="76">
        <v>31020</v>
      </c>
      <c r="F27" s="193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 customHeight="1">
      <c r="A28" s="190" t="s">
        <v>92</v>
      </c>
      <c r="B28" s="188"/>
      <c r="C28" s="184" t="s">
        <v>285</v>
      </c>
      <c r="D28" s="192">
        <v>1000</v>
      </c>
      <c r="E28" s="76"/>
      <c r="F28" s="193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 customHeight="1">
      <c r="A29" s="190" t="s">
        <v>66</v>
      </c>
      <c r="B29" s="188"/>
      <c r="C29" s="184" t="s">
        <v>286</v>
      </c>
      <c r="D29" s="192">
        <v>15000</v>
      </c>
      <c r="E29" s="76">
        <v>12646</v>
      </c>
      <c r="F29" s="193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 customHeight="1">
      <c r="A30" s="190" t="s">
        <v>67</v>
      </c>
      <c r="B30" s="188"/>
      <c r="C30" s="184" t="s">
        <v>287</v>
      </c>
      <c r="D30" s="192">
        <v>10000</v>
      </c>
      <c r="E30" s="76">
        <v>39094</v>
      </c>
      <c r="F30" s="193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 customHeight="1">
      <c r="A31" s="190" t="s">
        <v>68</v>
      </c>
      <c r="B31" s="188"/>
      <c r="C31" s="184" t="s">
        <v>288</v>
      </c>
      <c r="D31" s="192">
        <v>600</v>
      </c>
      <c r="E31" s="76"/>
      <c r="F31" s="193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 customHeight="1">
      <c r="A32" s="190" t="s">
        <v>70</v>
      </c>
      <c r="B32" s="188"/>
      <c r="C32" s="184" t="s">
        <v>218</v>
      </c>
      <c r="D32" s="192">
        <v>100000</v>
      </c>
      <c r="E32" s="76">
        <v>122000</v>
      </c>
      <c r="F32" s="193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 customHeight="1">
      <c r="A33" s="190" t="s">
        <v>101</v>
      </c>
      <c r="B33" s="205"/>
      <c r="C33" s="206" t="s">
        <v>289</v>
      </c>
      <c r="D33" s="207">
        <f>SUM(D9:D32)-D19-D20-D21-D22-D23-D25</f>
        <v>519552</v>
      </c>
      <c r="E33" s="207">
        <f>SUM(E9:E32)-E19-E20-E21-E22-E23-E25</f>
        <v>529770</v>
      </c>
      <c r="F33" s="19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 customHeight="1">
      <c r="A34" s="693" t="s">
        <v>290</v>
      </c>
      <c r="B34" s="693"/>
      <c r="C34" s="693"/>
      <c r="D34" s="4"/>
      <c r="E34" s="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25.5" customHeight="1">
      <c r="A35" s="694" t="s">
        <v>156</v>
      </c>
      <c r="B35" s="694"/>
      <c r="C35" s="165" t="s">
        <v>157</v>
      </c>
      <c r="D35" s="186" t="s">
        <v>158</v>
      </c>
      <c r="E35" s="186" t="s">
        <v>238</v>
      </c>
      <c r="F35" s="691" t="s">
        <v>211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 customHeight="1">
      <c r="A36" s="694"/>
      <c r="B36" s="694"/>
      <c r="C36" s="208" t="s">
        <v>161</v>
      </c>
      <c r="D36" s="126" t="s">
        <v>162</v>
      </c>
      <c r="E36" s="209" t="s">
        <v>213</v>
      </c>
      <c r="F36" s="691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2.75" customHeight="1">
      <c r="A37" s="190" t="s">
        <v>38</v>
      </c>
      <c r="B37" s="188"/>
      <c r="C37" s="191" t="s">
        <v>269</v>
      </c>
      <c r="D37" s="174"/>
      <c r="E37" s="174"/>
      <c r="F37" s="176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2.75" customHeight="1">
      <c r="A38" s="190" t="s">
        <v>40</v>
      </c>
      <c r="B38" s="188"/>
      <c r="C38" s="210" t="s">
        <v>291</v>
      </c>
      <c r="D38" s="174">
        <v>1840</v>
      </c>
      <c r="E38" s="174">
        <v>635</v>
      </c>
      <c r="F38" s="176">
        <f>E38/D38</f>
        <v>0.3451086956521739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2.75" customHeight="1">
      <c r="A39" s="190" t="s">
        <v>47</v>
      </c>
      <c r="B39" s="188"/>
      <c r="C39" s="76" t="s">
        <v>292</v>
      </c>
      <c r="D39" s="174">
        <v>61349</v>
      </c>
      <c r="E39" s="174">
        <v>60744</v>
      </c>
      <c r="F39" s="176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2.75" customHeight="1">
      <c r="A40" s="190" t="s">
        <v>49</v>
      </c>
      <c r="B40" s="188"/>
      <c r="C40" s="191" t="s">
        <v>293</v>
      </c>
      <c r="D40" s="210">
        <v>44221</v>
      </c>
      <c r="E40" s="210">
        <v>19207</v>
      </c>
      <c r="F40" s="176">
        <f>E40/D40</f>
        <v>0.4343411501322901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.75" customHeight="1">
      <c r="A41" s="190" t="s">
        <v>51</v>
      </c>
      <c r="B41" s="205"/>
      <c r="C41" s="206" t="s">
        <v>294</v>
      </c>
      <c r="D41" s="16">
        <f>SUM(D37:D40)</f>
        <v>107410</v>
      </c>
      <c r="E41" s="16">
        <f>SUM(E37:E40)</f>
        <v>80586</v>
      </c>
      <c r="F41" s="176">
        <f>E41/D41</f>
        <v>0.7502653384228657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2.75" customHeight="1">
      <c r="A42" s="695" t="s">
        <v>295</v>
      </c>
      <c r="B42" s="695"/>
      <c r="C42" s="695"/>
      <c r="D42" s="695"/>
      <c r="E42" s="695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22.5" customHeight="1">
      <c r="A43" s="694" t="s">
        <v>156</v>
      </c>
      <c r="B43" s="694"/>
      <c r="C43" s="165" t="s">
        <v>157</v>
      </c>
      <c r="D43" s="186" t="s">
        <v>158</v>
      </c>
      <c r="E43" s="186" t="s">
        <v>238</v>
      </c>
      <c r="F43" s="691" t="s">
        <v>211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2.75" customHeight="1">
      <c r="A44" s="694"/>
      <c r="B44" s="694"/>
      <c r="C44" s="208" t="s">
        <v>161</v>
      </c>
      <c r="D44" s="126" t="s">
        <v>162</v>
      </c>
      <c r="E44" s="209" t="s">
        <v>213</v>
      </c>
      <c r="F44" s="691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2.75" customHeight="1">
      <c r="A45" s="190" t="s">
        <v>38</v>
      </c>
      <c r="B45" s="188"/>
      <c r="C45" s="174" t="s">
        <v>296</v>
      </c>
      <c r="D45" s="21">
        <v>4880</v>
      </c>
      <c r="E45" s="21">
        <v>4743</v>
      </c>
      <c r="F45" s="176">
        <f aca="true" t="shared" si="0" ref="F45:F50">E45/D45</f>
        <v>0.9719262295081967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2.75" customHeight="1">
      <c r="A46" s="190" t="s">
        <v>40</v>
      </c>
      <c r="B46" s="188"/>
      <c r="C46" s="21" t="s">
        <v>297</v>
      </c>
      <c r="D46" s="21">
        <v>730</v>
      </c>
      <c r="E46" s="21">
        <v>527</v>
      </c>
      <c r="F46" s="176">
        <f t="shared" si="0"/>
        <v>0.7219178082191781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2.75" customHeight="1">
      <c r="A47" s="190" t="s">
        <v>47</v>
      </c>
      <c r="B47" s="188"/>
      <c r="C47" s="211" t="s">
        <v>298</v>
      </c>
      <c r="D47" s="21"/>
      <c r="E47" s="21"/>
      <c r="F47" s="176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2.75" customHeight="1">
      <c r="A48" s="190" t="s">
        <v>49</v>
      </c>
      <c r="B48" s="188"/>
      <c r="C48" s="211" t="s">
        <v>299</v>
      </c>
      <c r="D48" s="21">
        <v>1520</v>
      </c>
      <c r="E48" s="21">
        <v>1423</v>
      </c>
      <c r="F48" s="176">
        <f t="shared" si="0"/>
        <v>0.9361842105263158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2.75" customHeight="1">
      <c r="A49" s="190" t="s">
        <v>51</v>
      </c>
      <c r="B49" s="130"/>
      <c r="C49" s="11" t="s">
        <v>300</v>
      </c>
      <c r="D49" s="11">
        <f>SUM(D45:D48)</f>
        <v>7130</v>
      </c>
      <c r="E49" s="11">
        <f>SUM(E45:E48)</f>
        <v>6693</v>
      </c>
      <c r="F49" s="176">
        <f t="shared" si="0"/>
        <v>0.9387096774193548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2.75" customHeight="1">
      <c r="A50" s="190" t="s">
        <v>53</v>
      </c>
      <c r="B50" s="130"/>
      <c r="C50" s="191" t="s">
        <v>301</v>
      </c>
      <c r="D50" s="210">
        <v>67049</v>
      </c>
      <c r="E50" s="210">
        <v>66910</v>
      </c>
      <c r="F50" s="176">
        <f t="shared" si="0"/>
        <v>0.9979268892899223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2.75" customHeight="1">
      <c r="A51" s="190" t="s">
        <v>55</v>
      </c>
      <c r="B51" s="146"/>
      <c r="C51" s="191" t="s">
        <v>293</v>
      </c>
      <c r="D51" s="210">
        <v>24271</v>
      </c>
      <c r="E51" s="210">
        <v>25404</v>
      </c>
      <c r="F51" s="176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2.75" customHeight="1">
      <c r="A52" s="190" t="s">
        <v>57</v>
      </c>
      <c r="B52" s="146"/>
      <c r="C52" s="212" t="s">
        <v>302</v>
      </c>
      <c r="D52" s="14">
        <f>SUM(D50:D51)</f>
        <v>91320</v>
      </c>
      <c r="E52" s="14">
        <f>SUM(E50:E51)</f>
        <v>92314</v>
      </c>
      <c r="F52" s="176">
        <f>E52/D52</f>
        <v>1.0108848007008322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2.75" customHeight="1">
      <c r="A53" s="190" t="s">
        <v>86</v>
      </c>
      <c r="B53" s="213"/>
      <c r="C53" s="206" t="s">
        <v>303</v>
      </c>
      <c r="D53" s="16">
        <f>D49+D52</f>
        <v>98450</v>
      </c>
      <c r="E53" s="16">
        <f>E49+E52</f>
        <v>99007</v>
      </c>
      <c r="F53" s="176">
        <f>E53/D53</f>
        <v>1.0056576942610462</v>
      </c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2.75" customHeight="1">
      <c r="A54" s="693" t="s">
        <v>304</v>
      </c>
      <c r="B54" s="693"/>
      <c r="C54" s="693"/>
      <c r="D54" s="693"/>
      <c r="E54" s="693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28.5" customHeight="1">
      <c r="A55" s="694" t="s">
        <v>156</v>
      </c>
      <c r="B55" s="694"/>
      <c r="C55" s="165" t="s">
        <v>157</v>
      </c>
      <c r="D55" s="186" t="s">
        <v>158</v>
      </c>
      <c r="E55" s="186" t="s">
        <v>238</v>
      </c>
      <c r="F55" s="691" t="s">
        <v>211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4.25" customHeight="1">
      <c r="A56" s="694"/>
      <c r="B56" s="694"/>
      <c r="C56" s="208" t="s">
        <v>161</v>
      </c>
      <c r="D56" s="126" t="s">
        <v>162</v>
      </c>
      <c r="E56" s="209" t="s">
        <v>213</v>
      </c>
      <c r="F56" s="691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2.75" customHeight="1">
      <c r="A57" s="190" t="s">
        <v>38</v>
      </c>
      <c r="B57" s="146"/>
      <c r="C57" s="174" t="s">
        <v>305</v>
      </c>
      <c r="D57" s="21">
        <v>610</v>
      </c>
      <c r="E57" s="21">
        <v>500</v>
      </c>
      <c r="F57" s="176">
        <f>E57/D57</f>
        <v>0.819672131147541</v>
      </c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2.75" customHeight="1">
      <c r="A58" s="190" t="s">
        <v>40</v>
      </c>
      <c r="B58" s="146"/>
      <c r="C58" s="191" t="s">
        <v>217</v>
      </c>
      <c r="D58" s="21">
        <v>4000</v>
      </c>
      <c r="E58" s="21">
        <v>4044</v>
      </c>
      <c r="F58" s="21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2.75" customHeight="1">
      <c r="A59" s="190" t="s">
        <v>47</v>
      </c>
      <c r="B59" s="146"/>
      <c r="C59" s="191" t="s">
        <v>293</v>
      </c>
      <c r="D59" s="174">
        <v>8570</v>
      </c>
      <c r="E59" s="174">
        <v>7684</v>
      </c>
      <c r="F59" s="176">
        <f>E59/D59</f>
        <v>0.8966161026837807</v>
      </c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2.75" customHeight="1">
      <c r="A60" s="190" t="s">
        <v>49</v>
      </c>
      <c r="B60" s="213"/>
      <c r="C60" s="214" t="s">
        <v>306</v>
      </c>
      <c r="D60" s="16">
        <f>SUM(D57:D59)</f>
        <v>13180</v>
      </c>
      <c r="E60" s="16">
        <f>SUM(E57:E59)</f>
        <v>12228</v>
      </c>
      <c r="F60" s="176">
        <f>E60/D60</f>
        <v>0.9277693474962063</v>
      </c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5" s="218" customFormat="1" ht="12.75" customHeight="1">
      <c r="A61" s="215"/>
      <c r="B61" s="216"/>
      <c r="C61" s="217"/>
      <c r="D61" s="91"/>
      <c r="E61" s="91"/>
    </row>
    <row r="62" spans="1:5" s="218" customFormat="1" ht="12.75" customHeight="1">
      <c r="A62" s="215"/>
      <c r="B62" s="216"/>
      <c r="C62" s="217" t="s">
        <v>307</v>
      </c>
      <c r="D62" s="91"/>
      <c r="E62" s="91"/>
    </row>
    <row r="63" spans="1:6" s="218" customFormat="1" ht="12.75" customHeight="1">
      <c r="A63" s="694" t="s">
        <v>156</v>
      </c>
      <c r="B63" s="694"/>
      <c r="C63" s="165" t="s">
        <v>157</v>
      </c>
      <c r="D63" s="186" t="s">
        <v>158</v>
      </c>
      <c r="E63" s="186" t="s">
        <v>238</v>
      </c>
      <c r="F63" s="691" t="s">
        <v>211</v>
      </c>
    </row>
    <row r="64" spans="1:6" s="218" customFormat="1" ht="12.75" customHeight="1">
      <c r="A64" s="694"/>
      <c r="B64" s="694"/>
      <c r="C64" s="208" t="s">
        <v>161</v>
      </c>
      <c r="D64" s="126" t="s">
        <v>162</v>
      </c>
      <c r="E64" s="209" t="s">
        <v>213</v>
      </c>
      <c r="F64" s="691"/>
    </row>
    <row r="65" spans="1:6" s="218" customFormat="1" ht="12.75" customHeight="1">
      <c r="A65" s="190" t="s">
        <v>38</v>
      </c>
      <c r="B65" s="146"/>
      <c r="C65" s="174" t="s">
        <v>269</v>
      </c>
      <c r="D65" s="21"/>
      <c r="E65" s="21">
        <v>21273</v>
      </c>
      <c r="F65" s="219"/>
    </row>
    <row r="66" spans="1:6" s="218" customFormat="1" ht="12.75" customHeight="1">
      <c r="A66" s="190" t="s">
        <v>40</v>
      </c>
      <c r="B66" s="146"/>
      <c r="C66" s="191" t="s">
        <v>217</v>
      </c>
      <c r="D66" s="21"/>
      <c r="E66" s="21">
        <v>14017</v>
      </c>
      <c r="F66" s="220"/>
    </row>
    <row r="67" spans="1:6" s="218" customFormat="1" ht="12.75" customHeight="1">
      <c r="A67" s="190" t="s">
        <v>47</v>
      </c>
      <c r="B67" s="146"/>
      <c r="C67" s="191" t="s">
        <v>293</v>
      </c>
      <c r="D67" s="174"/>
      <c r="E67" s="174">
        <v>75701</v>
      </c>
      <c r="F67" s="219"/>
    </row>
    <row r="68" spans="1:6" s="218" customFormat="1" ht="12.75" customHeight="1">
      <c r="A68" s="190" t="s">
        <v>49</v>
      </c>
      <c r="B68" s="213"/>
      <c r="C68" s="214" t="s">
        <v>306</v>
      </c>
      <c r="D68" s="16">
        <f>SUM(D65:D67)</f>
        <v>0</v>
      </c>
      <c r="E68" s="16">
        <f>SUM(E65:E67)</f>
        <v>110991</v>
      </c>
      <c r="F68" s="219"/>
    </row>
    <row r="69" spans="1:5" s="218" customFormat="1" ht="12.75" customHeight="1">
      <c r="A69" s="215"/>
      <c r="B69" s="216"/>
      <c r="C69" s="217"/>
      <c r="D69" s="91"/>
      <c r="E69" s="91"/>
    </row>
    <row r="70" spans="1:256" ht="12.75" customHeight="1">
      <c r="A70" s="119"/>
      <c r="B70"/>
      <c r="C70" s="221" t="str">
        <f>'KV 1 mell'!C63</f>
        <v>Intézményfinanszírozás</v>
      </c>
      <c r="D70" s="221">
        <f>'KV 1 mell'!D63</f>
        <v>209460</v>
      </c>
      <c r="E70" s="221">
        <f>'KV 1 mell'!E63</f>
        <v>273011</v>
      </c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6" s="218" customFormat="1" ht="12.75" customHeight="1">
      <c r="A71" s="222"/>
      <c r="C71" s="223" t="s">
        <v>308</v>
      </c>
      <c r="D71" s="113">
        <f>D68+D60+D53+D41+D33</f>
        <v>738592</v>
      </c>
      <c r="E71" s="113">
        <f>E68+E60+E53+E41+E33</f>
        <v>832582</v>
      </c>
      <c r="F71" s="113" t="e">
        <f>F33+F41-F40+"$#REF!$#REF!"-"$#REF!$#REF!"+F53-F51+"$#REF!$#REF!"-"$#REF!$#REF!"+F60-F59</f>
        <v>#VALUE!</v>
      </c>
    </row>
    <row r="72" spans="1:6" s="225" customFormat="1" ht="12.75" customHeight="1">
      <c r="A72" s="224"/>
      <c r="C72" s="226" t="s">
        <v>308</v>
      </c>
      <c r="D72" s="227">
        <f>D71-D67-D66-D59-D58-D51-D50-D40-D39</f>
        <v>529132</v>
      </c>
      <c r="E72" s="227">
        <f>E71-E67-E66-E59-E58-E51-E50-E40-E39</f>
        <v>558871</v>
      </c>
      <c r="F72" s="227"/>
    </row>
    <row r="73" spans="1:256" ht="12.75" customHeight="1">
      <c r="A73" s="119"/>
      <c r="B73"/>
      <c r="C73"/>
      <c r="D73" s="161">
        <f>'KV 1 mell'!D39</f>
        <v>529132</v>
      </c>
      <c r="E73" s="161">
        <f>'KV 1 mell'!E39</f>
        <v>558871</v>
      </c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3:5" ht="12.75" customHeight="1">
      <c r="C74" s="57" t="s">
        <v>309</v>
      </c>
      <c r="D74" s="57">
        <f>D73-D72</f>
        <v>0</v>
      </c>
      <c r="E74" s="57">
        <f>E73-E72</f>
        <v>0</v>
      </c>
    </row>
  </sheetData>
  <sheetProtection selectLockedCells="1" selectUnlockedCells="1"/>
  <mergeCells count="18">
    <mergeCell ref="A43:B44"/>
    <mergeCell ref="F43:F44"/>
    <mergeCell ref="A1:D1"/>
    <mergeCell ref="A2:D2"/>
    <mergeCell ref="A4:E4"/>
    <mergeCell ref="A5:E5"/>
    <mergeCell ref="A6:C6"/>
    <mergeCell ref="A7:B8"/>
    <mergeCell ref="A54:E54"/>
    <mergeCell ref="A55:B56"/>
    <mergeCell ref="F55:F56"/>
    <mergeCell ref="A63:B64"/>
    <mergeCell ref="F63:F64"/>
    <mergeCell ref="F7:F8"/>
    <mergeCell ref="A34:C34"/>
    <mergeCell ref="A35:B36"/>
    <mergeCell ref="F35:F36"/>
    <mergeCell ref="A42:E42"/>
  </mergeCells>
  <printOptions/>
  <pageMargins left="1.65" right="0.2298611111111111" top="0.1597222222222222" bottom="0.15" header="0.5118055555555555" footer="0.5118055555555555"/>
  <pageSetup firstPageNumber="1" useFirstPageNumber="1" horizontalDpi="300" verticalDpi="3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1"/>
  <sheetViews>
    <sheetView showGridLines="0" zoomScale="60" zoomScaleNormal="60" zoomScalePageLayoutView="0" workbookViewId="0" topLeftCell="A1">
      <pane xSplit="3" ySplit="5" topLeftCell="D171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H191"/>
    </sheetView>
  </sheetViews>
  <sheetFormatPr defaultColWidth="11.7109375" defaultRowHeight="12.75" customHeight="1"/>
  <cols>
    <col min="1" max="2" width="3.8515625" style="57" customWidth="1"/>
    <col min="3" max="3" width="33.8515625" style="57" customWidth="1"/>
    <col min="4" max="4" width="12.57421875" style="57" customWidth="1"/>
    <col min="5" max="5" width="12.140625" style="57" customWidth="1"/>
    <col min="6" max="6" width="12.421875" style="57" customWidth="1"/>
    <col min="7" max="7" width="11.7109375" style="57" customWidth="1"/>
    <col min="8" max="8" width="9.421875" style="57" customWidth="1"/>
    <col min="9" max="16384" width="11.7109375" style="57" customWidth="1"/>
  </cols>
  <sheetData>
    <row r="1" spans="1:4" s="59" customFormat="1" ht="18" customHeight="1">
      <c r="A1" s="684" t="s">
        <v>310</v>
      </c>
      <c r="B1" s="684"/>
      <c r="C1" s="684"/>
      <c r="D1" s="684"/>
    </row>
    <row r="2" spans="1:4" ht="12.75" customHeight="1">
      <c r="A2" s="685" t="s">
        <v>959</v>
      </c>
      <c r="B2" s="685"/>
      <c r="C2" s="685"/>
      <c r="D2" s="685"/>
    </row>
    <row r="3" spans="1:5" ht="12.75">
      <c r="A3" s="61"/>
      <c r="B3" s="60"/>
      <c r="C3" s="60"/>
      <c r="D3" s="60"/>
      <c r="E3" s="60"/>
    </row>
    <row r="4" spans="1:15" s="161" customFormat="1" ht="12.75" customHeight="1">
      <c r="A4" s="692" t="s">
        <v>311</v>
      </c>
      <c r="B4" s="692"/>
      <c r="C4" s="692"/>
      <c r="D4" s="692"/>
      <c r="E4" s="692"/>
      <c r="F4" s="692"/>
      <c r="G4" s="692"/>
      <c r="H4" s="228"/>
      <c r="I4" s="57"/>
      <c r="J4" s="57"/>
      <c r="K4" s="57"/>
      <c r="L4" s="57"/>
      <c r="M4" s="57"/>
      <c r="N4" s="57"/>
      <c r="O4" s="57"/>
    </row>
    <row r="5" spans="1:15" s="161" customFormat="1" ht="12.75" customHeight="1">
      <c r="A5" s="692" t="s">
        <v>312</v>
      </c>
      <c r="B5" s="692"/>
      <c r="C5" s="692"/>
      <c r="D5" s="692"/>
      <c r="E5" s="692"/>
      <c r="F5" s="692"/>
      <c r="G5" s="692"/>
      <c r="H5" s="229"/>
      <c r="I5" s="57"/>
      <c r="J5" s="57"/>
      <c r="K5" s="57"/>
      <c r="L5" s="57"/>
      <c r="M5" s="57"/>
      <c r="N5" s="57"/>
      <c r="O5" s="57"/>
    </row>
    <row r="6" spans="2:15" s="161" customFormat="1" ht="4.5" customHeight="1">
      <c r="B6" s="230"/>
      <c r="C6" s="230"/>
      <c r="D6" s="230"/>
      <c r="E6" s="230"/>
      <c r="F6" s="230"/>
      <c r="G6" s="57"/>
      <c r="H6" s="229"/>
      <c r="I6" s="57"/>
      <c r="J6" s="57"/>
      <c r="K6" s="57"/>
      <c r="L6" s="57"/>
      <c r="M6" s="57"/>
      <c r="N6" s="57"/>
      <c r="O6" s="57"/>
    </row>
    <row r="7" spans="2:15" s="161" customFormat="1" ht="3" customHeight="1">
      <c r="B7" s="163"/>
      <c r="E7" s="164"/>
      <c r="G7" s="164"/>
      <c r="H7" s="229"/>
      <c r="I7" s="57"/>
      <c r="J7" s="57"/>
      <c r="K7" s="57"/>
      <c r="L7" s="57"/>
      <c r="M7" s="57"/>
      <c r="N7" s="57"/>
      <c r="O7" s="57"/>
    </row>
    <row r="8" spans="1:15" s="161" customFormat="1" ht="48" customHeight="1">
      <c r="A8" s="689" t="s">
        <v>156</v>
      </c>
      <c r="B8" s="689"/>
      <c r="C8" s="231" t="s">
        <v>960</v>
      </c>
      <c r="D8" s="124" t="s">
        <v>314</v>
      </c>
      <c r="E8" s="186" t="s">
        <v>158</v>
      </c>
      <c r="F8" s="124" t="s">
        <v>315</v>
      </c>
      <c r="G8" s="186" t="s">
        <v>238</v>
      </c>
      <c r="H8" s="691" t="s">
        <v>211</v>
      </c>
      <c r="I8" s="57"/>
      <c r="J8" s="57"/>
      <c r="K8" s="57"/>
      <c r="L8" s="57"/>
      <c r="M8" s="57"/>
      <c r="N8" s="57"/>
      <c r="O8" s="57"/>
    </row>
    <row r="9" spans="1:15" s="161" customFormat="1" ht="12.75" customHeight="1">
      <c r="A9" s="689"/>
      <c r="B9" s="689"/>
      <c r="C9" s="232" t="s">
        <v>161</v>
      </c>
      <c r="D9" s="131" t="s">
        <v>162</v>
      </c>
      <c r="E9" s="233" t="s">
        <v>213</v>
      </c>
      <c r="F9" s="131" t="s">
        <v>162</v>
      </c>
      <c r="G9" s="233" t="s">
        <v>214</v>
      </c>
      <c r="H9" s="691"/>
      <c r="I9" s="57"/>
      <c r="J9" s="57"/>
      <c r="K9" s="57"/>
      <c r="L9" s="57"/>
      <c r="M9" s="57"/>
      <c r="N9" s="57"/>
      <c r="O9" s="57"/>
    </row>
    <row r="10" spans="1:8" s="236" customFormat="1" ht="19.5" customHeight="1">
      <c r="A10" s="95" t="s">
        <v>38</v>
      </c>
      <c r="B10" s="234" t="s">
        <v>165</v>
      </c>
      <c r="C10" s="696" t="s">
        <v>316</v>
      </c>
      <c r="D10" s="696"/>
      <c r="E10" s="696"/>
      <c r="F10" s="696"/>
      <c r="G10" s="696"/>
      <c r="H10" s="235"/>
    </row>
    <row r="11" spans="1:15" s="161" customFormat="1" ht="12.75" customHeight="1">
      <c r="A11" s="95" t="s">
        <v>40</v>
      </c>
      <c r="B11" s="237" t="s">
        <v>38</v>
      </c>
      <c r="C11" s="14" t="s">
        <v>317</v>
      </c>
      <c r="D11" s="238"/>
      <c r="E11" s="14">
        <f>E12</f>
        <v>610</v>
      </c>
      <c r="F11" s="238"/>
      <c r="G11" s="14">
        <f>G12</f>
        <v>673</v>
      </c>
      <c r="H11" s="235">
        <f>G11/E11</f>
        <v>1.1032786885245902</v>
      </c>
      <c r="I11" s="57"/>
      <c r="J11" s="57"/>
      <c r="K11" s="57"/>
      <c r="L11" s="57"/>
      <c r="M11" s="57"/>
      <c r="N11" s="57"/>
      <c r="O11" s="57"/>
    </row>
    <row r="12" spans="1:15" s="161" customFormat="1" ht="12.75" customHeight="1">
      <c r="A12" s="95" t="s">
        <v>47</v>
      </c>
      <c r="B12" s="237"/>
      <c r="C12" s="174" t="s">
        <v>318</v>
      </c>
      <c r="D12" s="238"/>
      <c r="E12" s="21">
        <v>610</v>
      </c>
      <c r="F12" s="238"/>
      <c r="G12" s="21">
        <v>673</v>
      </c>
      <c r="H12" s="235">
        <f>G12/E12</f>
        <v>1.1032786885245902</v>
      </c>
      <c r="I12" s="57"/>
      <c r="J12" s="57"/>
      <c r="K12" s="57"/>
      <c r="L12" s="57"/>
      <c r="M12" s="57"/>
      <c r="N12" s="57"/>
      <c r="O12" s="57"/>
    </row>
    <row r="13" spans="1:15" s="161" customFormat="1" ht="12.75" customHeight="1">
      <c r="A13" s="95" t="s">
        <v>49</v>
      </c>
      <c r="B13" s="237" t="s">
        <v>40</v>
      </c>
      <c r="C13" s="14" t="s">
        <v>319</v>
      </c>
      <c r="D13" s="238"/>
      <c r="E13" s="14">
        <f>SUM(E14:E15)</f>
        <v>563</v>
      </c>
      <c r="F13" s="238"/>
      <c r="G13" s="14">
        <f>G14</f>
        <v>551</v>
      </c>
      <c r="H13" s="235">
        <f>G13/E13</f>
        <v>0.9786856127886323</v>
      </c>
      <c r="I13" s="57"/>
      <c r="J13" s="57"/>
      <c r="K13" s="57"/>
      <c r="L13" s="57"/>
      <c r="M13" s="57"/>
      <c r="N13" s="57"/>
      <c r="O13" s="57"/>
    </row>
    <row r="14" spans="1:15" s="161" customFormat="1" ht="12.75" customHeight="1">
      <c r="A14" s="95" t="s">
        <v>51</v>
      </c>
      <c r="B14" s="237"/>
      <c r="C14" s="174" t="s">
        <v>318</v>
      </c>
      <c r="D14" s="238"/>
      <c r="E14" s="21">
        <v>563</v>
      </c>
      <c r="F14" s="238"/>
      <c r="G14" s="21">
        <v>551</v>
      </c>
      <c r="H14" s="235">
        <f>G14/E14</f>
        <v>0.9786856127886323</v>
      </c>
      <c r="I14" s="57"/>
      <c r="J14" s="57"/>
      <c r="K14" s="57"/>
      <c r="L14" s="57"/>
      <c r="M14" s="57"/>
      <c r="N14" s="57"/>
      <c r="O14" s="57"/>
    </row>
    <row r="15" spans="1:15" s="161" customFormat="1" ht="12.75" customHeight="1">
      <c r="A15" s="95" t="s">
        <v>53</v>
      </c>
      <c r="B15" s="237"/>
      <c r="C15" s="21" t="s">
        <v>320</v>
      </c>
      <c r="D15" s="238"/>
      <c r="E15" s="21"/>
      <c r="F15" s="238"/>
      <c r="G15" s="21"/>
      <c r="H15" s="235"/>
      <c r="I15" s="57"/>
      <c r="J15" s="57"/>
      <c r="K15" s="57"/>
      <c r="L15" s="57"/>
      <c r="M15" s="57"/>
      <c r="N15" s="57"/>
      <c r="O15" s="57"/>
    </row>
    <row r="16" spans="1:15" s="161" customFormat="1" ht="12.75" customHeight="1">
      <c r="A16" s="95" t="s">
        <v>55</v>
      </c>
      <c r="B16" s="237" t="s">
        <v>47</v>
      </c>
      <c r="C16" s="14" t="s">
        <v>321</v>
      </c>
      <c r="D16" s="239"/>
      <c r="E16" s="14">
        <f>SUM(E17:E20)</f>
        <v>0</v>
      </c>
      <c r="F16" s="239"/>
      <c r="G16" s="14">
        <f>SUM(G17:G20)</f>
        <v>70456</v>
      </c>
      <c r="H16" s="235"/>
      <c r="I16" s="57"/>
      <c r="J16" s="57"/>
      <c r="K16" s="57"/>
      <c r="L16" s="57"/>
      <c r="M16" s="57"/>
      <c r="N16" s="57"/>
      <c r="O16" s="57"/>
    </row>
    <row r="17" spans="1:15" s="161" customFormat="1" ht="12.75" customHeight="1">
      <c r="A17" s="95" t="s">
        <v>57</v>
      </c>
      <c r="B17" s="237"/>
      <c r="C17" s="174" t="s">
        <v>197</v>
      </c>
      <c r="D17" s="238"/>
      <c r="E17" s="174"/>
      <c r="F17" s="238"/>
      <c r="G17" s="174"/>
      <c r="H17" s="235"/>
      <c r="I17" s="57"/>
      <c r="J17" s="57"/>
      <c r="K17" s="57"/>
      <c r="L17" s="57"/>
      <c r="M17" s="57"/>
      <c r="N17" s="57"/>
      <c r="O17" s="57"/>
    </row>
    <row r="18" spans="1:15" s="161" customFormat="1" ht="12.75" customHeight="1">
      <c r="A18" s="95" t="s">
        <v>86</v>
      </c>
      <c r="B18" s="237"/>
      <c r="C18" s="174" t="s">
        <v>198</v>
      </c>
      <c r="D18" s="238"/>
      <c r="E18" s="174"/>
      <c r="F18" s="238"/>
      <c r="G18" s="174"/>
      <c r="H18" s="235"/>
      <c r="I18" s="57"/>
      <c r="J18" s="57"/>
      <c r="K18" s="57"/>
      <c r="L18" s="57"/>
      <c r="M18" s="57"/>
      <c r="N18" s="57"/>
      <c r="O18" s="57"/>
    </row>
    <row r="19" spans="1:15" s="161" customFormat="1" ht="12.75" customHeight="1">
      <c r="A19" s="95" t="s">
        <v>59</v>
      </c>
      <c r="B19" s="240"/>
      <c r="C19" s="241" t="s">
        <v>322</v>
      </c>
      <c r="D19" s="238"/>
      <c r="E19" s="21"/>
      <c r="F19" s="238"/>
      <c r="G19" s="21">
        <v>4457</v>
      </c>
      <c r="H19" s="235"/>
      <c r="I19" s="57"/>
      <c r="J19" s="57"/>
      <c r="K19" s="57"/>
      <c r="L19" s="57"/>
      <c r="M19" s="57"/>
      <c r="N19" s="57"/>
      <c r="O19" s="57"/>
    </row>
    <row r="20" spans="1:15" s="161" customFormat="1" ht="12.75" customHeight="1">
      <c r="A20" s="95" t="s">
        <v>61</v>
      </c>
      <c r="B20" s="188"/>
      <c r="C20" s="21" t="s">
        <v>320</v>
      </c>
      <c r="D20" s="238"/>
      <c r="E20" s="21"/>
      <c r="F20" s="238"/>
      <c r="G20" s="21">
        <v>65999</v>
      </c>
      <c r="H20" s="235"/>
      <c r="I20" s="57"/>
      <c r="J20" s="57"/>
      <c r="K20" s="57"/>
      <c r="L20" s="57"/>
      <c r="M20" s="57"/>
      <c r="N20" s="57"/>
      <c r="O20" s="57"/>
    </row>
    <row r="21" spans="1:15" s="161" customFormat="1" ht="12.75" customHeight="1">
      <c r="A21" s="95" t="s">
        <v>63</v>
      </c>
      <c r="B21" s="237" t="s">
        <v>49</v>
      </c>
      <c r="C21" s="14" t="s">
        <v>323</v>
      </c>
      <c r="D21" s="242"/>
      <c r="E21" s="14">
        <f>E22</f>
        <v>6700</v>
      </c>
      <c r="F21" s="242"/>
      <c r="G21" s="14">
        <f>G22</f>
        <v>6740</v>
      </c>
      <c r="H21" s="235">
        <f aca="true" t="shared" si="0" ref="H21:H28">G21/E21</f>
        <v>1.0059701492537314</v>
      </c>
      <c r="I21" s="57"/>
      <c r="J21" s="57"/>
      <c r="K21" s="57"/>
      <c r="L21" s="57"/>
      <c r="M21" s="57"/>
      <c r="N21" s="57"/>
      <c r="O21" s="57"/>
    </row>
    <row r="22" spans="1:15" s="161" customFormat="1" ht="12.75" customHeight="1">
      <c r="A22" s="95" t="s">
        <v>65</v>
      </c>
      <c r="B22" s="237"/>
      <c r="C22" s="174" t="s">
        <v>318</v>
      </c>
      <c r="D22" s="242"/>
      <c r="E22" s="21">
        <v>6700</v>
      </c>
      <c r="F22" s="242"/>
      <c r="G22" s="21">
        <v>6740</v>
      </c>
      <c r="H22" s="235">
        <f t="shared" si="0"/>
        <v>1.0059701492537314</v>
      </c>
      <c r="I22" s="57"/>
      <c r="J22" s="57"/>
      <c r="K22" s="57"/>
      <c r="L22" s="57"/>
      <c r="M22" s="57"/>
      <c r="N22" s="57"/>
      <c r="O22" s="57"/>
    </row>
    <row r="23" spans="1:15" s="161" customFormat="1" ht="12.75" customHeight="1">
      <c r="A23" s="95" t="s">
        <v>92</v>
      </c>
      <c r="B23" s="237" t="s">
        <v>51</v>
      </c>
      <c r="C23" s="14" t="s">
        <v>324</v>
      </c>
      <c r="D23" s="242"/>
      <c r="E23" s="14">
        <f>E24</f>
        <v>130</v>
      </c>
      <c r="F23" s="242"/>
      <c r="G23" s="14">
        <f>G24</f>
        <v>130</v>
      </c>
      <c r="H23" s="235">
        <f t="shared" si="0"/>
        <v>1</v>
      </c>
      <c r="I23" s="57"/>
      <c r="J23" s="57"/>
      <c r="K23" s="57"/>
      <c r="L23" s="57"/>
      <c r="M23" s="57"/>
      <c r="N23" s="57"/>
      <c r="O23" s="57"/>
    </row>
    <row r="24" spans="1:15" s="161" customFormat="1" ht="12.75" customHeight="1">
      <c r="A24" s="95" t="s">
        <v>66</v>
      </c>
      <c r="B24" s="237"/>
      <c r="C24" s="174" t="s">
        <v>318</v>
      </c>
      <c r="D24" s="242"/>
      <c r="E24" s="21">
        <v>130</v>
      </c>
      <c r="F24" s="242"/>
      <c r="G24" s="21">
        <v>130</v>
      </c>
      <c r="H24" s="235">
        <f t="shared" si="0"/>
        <v>1</v>
      </c>
      <c r="I24" s="57"/>
      <c r="J24" s="57"/>
      <c r="K24" s="57"/>
      <c r="L24" s="57"/>
      <c r="M24" s="57"/>
      <c r="N24" s="57"/>
      <c r="O24" s="57"/>
    </row>
    <row r="25" spans="1:15" s="161" customFormat="1" ht="12.75" customHeight="1">
      <c r="A25" s="95" t="s">
        <v>67</v>
      </c>
      <c r="B25" s="237" t="s">
        <v>53</v>
      </c>
      <c r="C25" s="14" t="s">
        <v>325</v>
      </c>
      <c r="D25" s="239">
        <v>6</v>
      </c>
      <c r="E25" s="14">
        <f>SUM(E26:E29)</f>
        <v>32595</v>
      </c>
      <c r="F25" s="239">
        <v>6</v>
      </c>
      <c r="G25" s="14">
        <f>SUM(G26:G29)</f>
        <v>33074</v>
      </c>
      <c r="H25" s="235">
        <f t="shared" si="0"/>
        <v>1.0146955054456206</v>
      </c>
      <c r="I25" s="57"/>
      <c r="J25" s="57"/>
      <c r="K25" s="57"/>
      <c r="L25" s="57"/>
      <c r="M25" s="57"/>
      <c r="N25" s="57"/>
      <c r="O25" s="57"/>
    </row>
    <row r="26" spans="1:15" s="161" customFormat="1" ht="12.75" customHeight="1">
      <c r="A26" s="95" t="s">
        <v>68</v>
      </c>
      <c r="B26" s="237"/>
      <c r="C26" s="174" t="s">
        <v>197</v>
      </c>
      <c r="D26" s="242"/>
      <c r="E26" s="174">
        <v>20190</v>
      </c>
      <c r="F26" s="242"/>
      <c r="G26" s="174">
        <v>19337</v>
      </c>
      <c r="H26" s="235">
        <f t="shared" si="0"/>
        <v>0.957751362060426</v>
      </c>
      <c r="I26" s="57"/>
      <c r="J26" s="57"/>
      <c r="K26" s="57"/>
      <c r="L26" s="57"/>
      <c r="M26" s="57"/>
      <c r="N26" s="57"/>
      <c r="O26" s="57"/>
    </row>
    <row r="27" spans="1:15" s="161" customFormat="1" ht="12.75" customHeight="1">
      <c r="A27" s="95" t="s">
        <v>70</v>
      </c>
      <c r="B27" s="237"/>
      <c r="C27" s="174" t="s">
        <v>198</v>
      </c>
      <c r="D27" s="242"/>
      <c r="E27" s="174">
        <v>5340</v>
      </c>
      <c r="F27" s="242"/>
      <c r="G27" s="174">
        <v>5217</v>
      </c>
      <c r="H27" s="235">
        <f t="shared" si="0"/>
        <v>0.9769662921348314</v>
      </c>
      <c r="I27" s="57"/>
      <c r="J27" s="57"/>
      <c r="K27" s="57"/>
      <c r="L27" s="57"/>
      <c r="M27" s="57"/>
      <c r="N27" s="57"/>
      <c r="O27" s="57"/>
    </row>
    <row r="28" spans="1:15" s="161" customFormat="1" ht="12.75" customHeight="1">
      <c r="A28" s="95" t="s">
        <v>97</v>
      </c>
      <c r="B28" s="243"/>
      <c r="C28" s="244" t="s">
        <v>322</v>
      </c>
      <c r="D28" s="245"/>
      <c r="E28" s="174">
        <v>4450</v>
      </c>
      <c r="F28" s="245"/>
      <c r="G28" s="174">
        <v>4380</v>
      </c>
      <c r="H28" s="235">
        <f t="shared" si="0"/>
        <v>0.9842696629213483</v>
      </c>
      <c r="I28" s="57"/>
      <c r="J28" s="57"/>
      <c r="K28" s="57"/>
      <c r="L28" s="57"/>
      <c r="M28" s="57"/>
      <c r="N28" s="57"/>
      <c r="O28" s="57"/>
    </row>
    <row r="29" spans="1:15" s="161" customFormat="1" ht="12.75" customHeight="1">
      <c r="A29" s="95" t="s">
        <v>99</v>
      </c>
      <c r="B29" s="243"/>
      <c r="C29" s="21" t="s">
        <v>326</v>
      </c>
      <c r="D29" s="245"/>
      <c r="E29" s="174">
        <v>2615</v>
      </c>
      <c r="F29" s="245"/>
      <c r="G29" s="174">
        <v>4140</v>
      </c>
      <c r="H29" s="235"/>
      <c r="I29" s="57"/>
      <c r="J29" s="57"/>
      <c r="K29" s="57"/>
      <c r="L29" s="57"/>
      <c r="M29" s="57"/>
      <c r="N29" s="57"/>
      <c r="O29" s="57"/>
    </row>
    <row r="30" spans="1:15" s="161" customFormat="1" ht="12.75" customHeight="1">
      <c r="A30" s="95" t="s">
        <v>101</v>
      </c>
      <c r="B30" s="243" t="s">
        <v>55</v>
      </c>
      <c r="C30" s="14" t="s">
        <v>327</v>
      </c>
      <c r="D30" s="246">
        <v>0</v>
      </c>
      <c r="E30" s="14">
        <f>SUM(E31:E33)</f>
        <v>768</v>
      </c>
      <c r="F30" s="246">
        <v>0</v>
      </c>
      <c r="G30" s="14">
        <f>G33</f>
        <v>815</v>
      </c>
      <c r="H30" s="235">
        <f>G30/E30</f>
        <v>1.0611979166666667</v>
      </c>
      <c r="I30" s="57"/>
      <c r="J30" s="57"/>
      <c r="K30" s="57"/>
      <c r="L30" s="57"/>
      <c r="M30" s="57"/>
      <c r="N30" s="57"/>
      <c r="O30" s="57"/>
    </row>
    <row r="31" spans="1:15" s="161" customFormat="1" ht="12.75" customHeight="1">
      <c r="A31" s="95" t="s">
        <v>103</v>
      </c>
      <c r="B31" s="243"/>
      <c r="C31" s="174" t="s">
        <v>197</v>
      </c>
      <c r="D31" s="242"/>
      <c r="E31" s="21"/>
      <c r="F31" s="242"/>
      <c r="G31" s="21"/>
      <c r="H31" s="235"/>
      <c r="I31" s="57"/>
      <c r="J31" s="57"/>
      <c r="K31" s="57"/>
      <c r="L31" s="57"/>
      <c r="M31" s="57"/>
      <c r="N31" s="57"/>
      <c r="O31" s="57"/>
    </row>
    <row r="32" spans="1:15" s="161" customFormat="1" ht="12.75" customHeight="1">
      <c r="A32" s="95" t="s">
        <v>105</v>
      </c>
      <c r="B32" s="243"/>
      <c r="C32" s="174" t="s">
        <v>198</v>
      </c>
      <c r="D32" s="242"/>
      <c r="E32" s="21"/>
      <c r="F32" s="242"/>
      <c r="G32" s="21"/>
      <c r="H32" s="235"/>
      <c r="I32" s="57"/>
      <c r="J32" s="57"/>
      <c r="K32" s="57"/>
      <c r="L32" s="57"/>
      <c r="M32" s="57"/>
      <c r="N32" s="57"/>
      <c r="O32" s="57"/>
    </row>
    <row r="33" spans="1:15" s="161" customFormat="1" ht="12.75" customHeight="1">
      <c r="A33" s="95" t="s">
        <v>107</v>
      </c>
      <c r="B33" s="243"/>
      <c r="C33" s="174" t="s">
        <v>322</v>
      </c>
      <c r="D33" s="242"/>
      <c r="E33" s="21">
        <v>768</v>
      </c>
      <c r="F33" s="242"/>
      <c r="G33" s="21">
        <v>815</v>
      </c>
      <c r="H33" s="235">
        <f>G33/E33</f>
        <v>1.0611979166666667</v>
      </c>
      <c r="I33" s="57"/>
      <c r="J33" s="57"/>
      <c r="K33" s="57"/>
      <c r="L33" s="57"/>
      <c r="M33" s="57"/>
      <c r="N33" s="57"/>
      <c r="O33" s="57"/>
    </row>
    <row r="34" spans="1:15" s="161" customFormat="1" ht="12.75" customHeight="1">
      <c r="A34" s="95" t="s">
        <v>109</v>
      </c>
      <c r="B34" s="243" t="s">
        <v>57</v>
      </c>
      <c r="C34" s="14" t="s">
        <v>328</v>
      </c>
      <c r="D34" s="242"/>
      <c r="E34" s="14">
        <f>SUM(E35:E37)</f>
        <v>0</v>
      </c>
      <c r="F34" s="242"/>
      <c r="G34" s="14">
        <f>SUM(G35:G36)</f>
        <v>236</v>
      </c>
      <c r="H34" s="235"/>
      <c r="I34" s="57"/>
      <c r="J34" s="57"/>
      <c r="K34" s="57"/>
      <c r="L34" s="57"/>
      <c r="M34" s="57"/>
      <c r="N34" s="57"/>
      <c r="O34" s="57"/>
    </row>
    <row r="35" spans="1:15" s="161" customFormat="1" ht="12.75" customHeight="1">
      <c r="A35" s="95" t="s">
        <v>111</v>
      </c>
      <c r="B35" s="243"/>
      <c r="C35" s="174" t="s">
        <v>197</v>
      </c>
      <c r="D35" s="242"/>
      <c r="E35" s="21"/>
      <c r="F35" s="242"/>
      <c r="G35" s="21">
        <v>185</v>
      </c>
      <c r="H35" s="235"/>
      <c r="I35" s="57"/>
      <c r="J35" s="57"/>
      <c r="K35" s="57"/>
      <c r="L35" s="57"/>
      <c r="M35" s="57"/>
      <c r="N35" s="57"/>
      <c r="O35" s="57"/>
    </row>
    <row r="36" spans="1:15" s="161" customFormat="1" ht="12.75" customHeight="1">
      <c r="A36" s="95" t="s">
        <v>113</v>
      </c>
      <c r="B36" s="243"/>
      <c r="C36" s="174" t="s">
        <v>198</v>
      </c>
      <c r="D36" s="242"/>
      <c r="E36" s="21"/>
      <c r="F36" s="242"/>
      <c r="G36" s="21">
        <v>51</v>
      </c>
      <c r="H36" s="235"/>
      <c r="I36" s="57"/>
      <c r="J36" s="57"/>
      <c r="K36" s="57"/>
      <c r="L36" s="57"/>
      <c r="M36" s="57"/>
      <c r="N36" s="57"/>
      <c r="O36" s="57"/>
    </row>
    <row r="37" spans="1:15" s="161" customFormat="1" ht="12.75" customHeight="1">
      <c r="A37" s="95" t="s">
        <v>115</v>
      </c>
      <c r="B37" s="243"/>
      <c r="C37" s="21" t="s">
        <v>326</v>
      </c>
      <c r="D37" s="242"/>
      <c r="E37" s="21"/>
      <c r="F37" s="242"/>
      <c r="G37" s="21"/>
      <c r="H37" s="235"/>
      <c r="I37" s="57"/>
      <c r="J37" s="57"/>
      <c r="K37" s="57"/>
      <c r="L37" s="57"/>
      <c r="M37" s="57"/>
      <c r="N37" s="57"/>
      <c r="O37" s="57"/>
    </row>
    <row r="38" spans="1:15" s="161" customFormat="1" ht="12.75" customHeight="1">
      <c r="A38" s="95" t="s">
        <v>117</v>
      </c>
      <c r="B38" s="243">
        <v>9</v>
      </c>
      <c r="C38" s="14" t="s">
        <v>329</v>
      </c>
      <c r="D38" s="242"/>
      <c r="E38" s="14">
        <f>E39+E40</f>
        <v>25293</v>
      </c>
      <c r="F38" s="242"/>
      <c r="G38" s="14">
        <f>SUM(G39:G41)</f>
        <v>28640</v>
      </c>
      <c r="H38" s="235">
        <f>G38/E38</f>
        <v>1.1323291029138496</v>
      </c>
      <c r="I38" s="57"/>
      <c r="J38" s="57"/>
      <c r="K38" s="57"/>
      <c r="L38" s="57"/>
      <c r="M38" s="57"/>
      <c r="N38" s="57"/>
      <c r="O38" s="57"/>
    </row>
    <row r="39" spans="1:15" s="161" customFormat="1" ht="12.75" customHeight="1">
      <c r="A39" s="95" t="s">
        <v>118</v>
      </c>
      <c r="B39" s="243"/>
      <c r="C39" s="21" t="s">
        <v>326</v>
      </c>
      <c r="D39" s="247"/>
      <c r="E39" s="76">
        <v>8850</v>
      </c>
      <c r="F39" s="247"/>
      <c r="G39" s="76">
        <v>7000</v>
      </c>
      <c r="H39" s="235">
        <f>G39/E39</f>
        <v>0.7909604519774012</v>
      </c>
      <c r="I39" s="57"/>
      <c r="J39" s="57"/>
      <c r="K39" s="57"/>
      <c r="L39" s="57"/>
      <c r="M39" s="57"/>
      <c r="N39" s="57"/>
      <c r="O39" s="57"/>
    </row>
    <row r="40" spans="1:15" s="161" customFormat="1" ht="12.75" customHeight="1">
      <c r="A40" s="95" t="s">
        <v>120</v>
      </c>
      <c r="B40" s="243"/>
      <c r="C40" s="21" t="s">
        <v>330</v>
      </c>
      <c r="D40" s="247"/>
      <c r="E40" s="76">
        <v>16443</v>
      </c>
      <c r="F40" s="247"/>
      <c r="G40" s="76">
        <v>17640</v>
      </c>
      <c r="H40" s="235"/>
      <c r="I40" s="57"/>
      <c r="J40" s="57"/>
      <c r="K40" s="57"/>
      <c r="L40" s="57"/>
      <c r="M40" s="57"/>
      <c r="N40" s="57"/>
      <c r="O40" s="57"/>
    </row>
    <row r="41" spans="1:15" s="161" customFormat="1" ht="12.75" customHeight="1">
      <c r="A41" s="95" t="s">
        <v>122</v>
      </c>
      <c r="B41" s="243"/>
      <c r="C41" s="21" t="s">
        <v>331</v>
      </c>
      <c r="D41" s="247"/>
      <c r="E41" s="76"/>
      <c r="F41" s="247"/>
      <c r="G41" s="76">
        <v>4000</v>
      </c>
      <c r="H41" s="235"/>
      <c r="I41" s="57"/>
      <c r="J41" s="57"/>
      <c r="K41" s="57"/>
      <c r="L41" s="57"/>
      <c r="M41" s="57"/>
      <c r="N41" s="57"/>
      <c r="O41" s="57"/>
    </row>
    <row r="42" spans="1:15" s="161" customFormat="1" ht="12" customHeight="1">
      <c r="A42" s="95" t="s">
        <v>124</v>
      </c>
      <c r="B42" s="243">
        <v>10</v>
      </c>
      <c r="C42" s="14" t="s">
        <v>332</v>
      </c>
      <c r="D42" s="247"/>
      <c r="E42" s="11">
        <f>SUM(E43:E53)</f>
        <v>10520</v>
      </c>
      <c r="F42" s="247"/>
      <c r="G42" s="11">
        <f>SUM(G43:G53)</f>
        <v>6556</v>
      </c>
      <c r="H42" s="235">
        <f>G42/E42</f>
        <v>0.6231939163498099</v>
      </c>
      <c r="I42" s="57"/>
      <c r="J42" s="57"/>
      <c r="K42" s="57"/>
      <c r="L42" s="57"/>
      <c r="M42" s="57"/>
      <c r="N42" s="57"/>
      <c r="O42" s="57"/>
    </row>
    <row r="43" spans="1:15" s="161" customFormat="1" ht="12.75" customHeight="1">
      <c r="A43" s="95" t="s">
        <v>126</v>
      </c>
      <c r="B43" s="243"/>
      <c r="C43" s="21" t="s">
        <v>333</v>
      </c>
      <c r="D43" s="247"/>
      <c r="E43" s="210">
        <v>100</v>
      </c>
      <c r="F43" s="247"/>
      <c r="G43" s="210">
        <v>200</v>
      </c>
      <c r="H43" s="235">
        <f>G43/E43</f>
        <v>2</v>
      </c>
      <c r="I43" s="57"/>
      <c r="J43" s="57"/>
      <c r="K43" s="57"/>
      <c r="L43" s="57"/>
      <c r="M43" s="57"/>
      <c r="N43" s="57"/>
      <c r="O43" s="57"/>
    </row>
    <row r="44" spans="1:15" s="161" customFormat="1" ht="12.75" customHeight="1">
      <c r="A44" s="95" t="s">
        <v>128</v>
      </c>
      <c r="B44" s="243"/>
      <c r="C44" s="174" t="s">
        <v>334</v>
      </c>
      <c r="D44" s="247"/>
      <c r="E44" s="210">
        <v>6000</v>
      </c>
      <c r="F44" s="247"/>
      <c r="G44" s="210">
        <v>562</v>
      </c>
      <c r="H44" s="235">
        <f>G44/E44</f>
        <v>0.09366666666666666</v>
      </c>
      <c r="I44" s="57"/>
      <c r="J44" s="57"/>
      <c r="K44" s="57"/>
      <c r="L44" s="57"/>
      <c r="M44" s="57"/>
      <c r="N44" s="57"/>
      <c r="O44" s="57"/>
    </row>
    <row r="45" spans="1:15" s="161" customFormat="1" ht="12.75" customHeight="1">
      <c r="A45" s="95" t="s">
        <v>130</v>
      </c>
      <c r="B45" s="243"/>
      <c r="C45" s="174" t="s">
        <v>335</v>
      </c>
      <c r="D45" s="247"/>
      <c r="E45" s="210">
        <v>1000</v>
      </c>
      <c r="F45" s="247"/>
      <c r="G45" s="210">
        <v>750</v>
      </c>
      <c r="H45" s="235">
        <f>G45/E45</f>
        <v>0.75</v>
      </c>
      <c r="I45" s="57"/>
      <c r="J45" s="57"/>
      <c r="K45" s="57"/>
      <c r="L45" s="57"/>
      <c r="M45" s="57"/>
      <c r="N45" s="57"/>
      <c r="O45" s="57"/>
    </row>
    <row r="46" spans="1:15" s="161" customFormat="1" ht="12.75" customHeight="1">
      <c r="A46" s="95" t="s">
        <v>131</v>
      </c>
      <c r="B46" s="243"/>
      <c r="C46" s="174" t="s">
        <v>336</v>
      </c>
      <c r="D46" s="247"/>
      <c r="E46" s="210"/>
      <c r="F46" s="247"/>
      <c r="G46" s="210"/>
      <c r="H46" s="235"/>
      <c r="I46" s="57"/>
      <c r="J46" s="57"/>
      <c r="K46" s="57"/>
      <c r="L46" s="57"/>
      <c r="M46" s="57"/>
      <c r="N46" s="57"/>
      <c r="O46" s="57"/>
    </row>
    <row r="47" spans="1:15" s="161" customFormat="1" ht="12.75" customHeight="1">
      <c r="A47" s="95" t="s">
        <v>133</v>
      </c>
      <c r="B47" s="243"/>
      <c r="C47" s="174" t="s">
        <v>337</v>
      </c>
      <c r="D47" s="242"/>
      <c r="E47" s="174">
        <v>2800</v>
      </c>
      <c r="F47" s="242"/>
      <c r="G47" s="174">
        <v>3350</v>
      </c>
      <c r="H47" s="235">
        <f>G47/E47</f>
        <v>1.1964285714285714</v>
      </c>
      <c r="I47" s="57"/>
      <c r="J47" s="57"/>
      <c r="K47" s="57"/>
      <c r="L47" s="57"/>
      <c r="M47" s="57"/>
      <c r="N47" s="57"/>
      <c r="O47" s="57"/>
    </row>
    <row r="48" spans="1:15" s="161" customFormat="1" ht="12.75" customHeight="1">
      <c r="A48" s="95" t="s">
        <v>135</v>
      </c>
      <c r="B48" s="243"/>
      <c r="C48" s="174" t="s">
        <v>338</v>
      </c>
      <c r="D48" s="242"/>
      <c r="E48" s="174"/>
      <c r="F48" s="242"/>
      <c r="G48" s="174">
        <v>300</v>
      </c>
      <c r="H48" s="235"/>
      <c r="I48" s="57"/>
      <c r="J48" s="57"/>
      <c r="K48" s="57"/>
      <c r="L48" s="57"/>
      <c r="M48" s="57"/>
      <c r="N48" s="57"/>
      <c r="O48" s="57"/>
    </row>
    <row r="49" spans="1:15" s="161" customFormat="1" ht="12.75" customHeight="1">
      <c r="A49" s="95" t="s">
        <v>137</v>
      </c>
      <c r="B49" s="243"/>
      <c r="C49" s="174" t="s">
        <v>339</v>
      </c>
      <c r="D49" s="242"/>
      <c r="E49" s="174">
        <v>100</v>
      </c>
      <c r="F49" s="242"/>
      <c r="G49" s="174"/>
      <c r="H49" s="235">
        <f>G49/E49</f>
        <v>0</v>
      </c>
      <c r="I49" s="57"/>
      <c r="J49" s="57"/>
      <c r="K49" s="57"/>
      <c r="L49" s="57"/>
      <c r="M49" s="57"/>
      <c r="N49" s="57"/>
      <c r="O49" s="57"/>
    </row>
    <row r="50" spans="1:15" s="161" customFormat="1" ht="12.75" customHeight="1">
      <c r="A50" s="95" t="s">
        <v>139</v>
      </c>
      <c r="B50" s="243"/>
      <c r="C50" s="174" t="s">
        <v>340</v>
      </c>
      <c r="D50" s="242"/>
      <c r="E50" s="174">
        <v>180</v>
      </c>
      <c r="F50" s="242"/>
      <c r="G50" s="174"/>
      <c r="H50" s="235">
        <f>G50/E50</f>
        <v>0</v>
      </c>
      <c r="I50" s="57"/>
      <c r="J50" s="57"/>
      <c r="K50" s="57"/>
      <c r="L50" s="57"/>
      <c r="M50" s="57"/>
      <c r="N50" s="57"/>
      <c r="O50" s="57"/>
    </row>
    <row r="51" spans="1:15" s="161" customFormat="1" ht="12.75" customHeight="1">
      <c r="A51" s="95" t="s">
        <v>141</v>
      </c>
      <c r="B51" s="243"/>
      <c r="C51" s="174" t="s">
        <v>341</v>
      </c>
      <c r="D51" s="242"/>
      <c r="E51" s="174"/>
      <c r="F51" s="242"/>
      <c r="G51" s="174">
        <v>1294</v>
      </c>
      <c r="H51" s="235"/>
      <c r="I51" s="57"/>
      <c r="J51" s="57"/>
      <c r="K51" s="57"/>
      <c r="L51" s="57"/>
      <c r="M51" s="57"/>
      <c r="N51" s="57"/>
      <c r="O51" s="57"/>
    </row>
    <row r="52" spans="1:15" s="161" customFormat="1" ht="12.75" customHeight="1">
      <c r="A52" s="95" t="s">
        <v>143</v>
      </c>
      <c r="B52" s="243"/>
      <c r="C52" s="174" t="s">
        <v>342</v>
      </c>
      <c r="D52" s="242"/>
      <c r="E52" s="174">
        <v>240</v>
      </c>
      <c r="F52" s="242"/>
      <c r="G52" s="174"/>
      <c r="H52" s="235">
        <f>G52/E52</f>
        <v>0</v>
      </c>
      <c r="I52" s="57"/>
      <c r="J52" s="57"/>
      <c r="K52" s="57"/>
      <c r="L52" s="57"/>
      <c r="M52" s="57"/>
      <c r="N52" s="57"/>
      <c r="O52" s="57"/>
    </row>
    <row r="53" spans="1:15" s="161" customFormat="1" ht="12.75" customHeight="1">
      <c r="A53" s="95" t="s">
        <v>145</v>
      </c>
      <c r="B53" s="243"/>
      <c r="C53" s="174" t="s">
        <v>343</v>
      </c>
      <c r="D53" s="242"/>
      <c r="E53" s="174">
        <v>100</v>
      </c>
      <c r="F53" s="242"/>
      <c r="G53" s="174">
        <v>100</v>
      </c>
      <c r="H53" s="235"/>
      <c r="I53" s="57"/>
      <c r="J53" s="57"/>
      <c r="K53" s="57"/>
      <c r="L53" s="57"/>
      <c r="M53" s="57"/>
      <c r="N53" s="57"/>
      <c r="O53" s="57"/>
    </row>
    <row r="54" spans="1:15" s="161" customFormat="1" ht="12.75" customHeight="1">
      <c r="A54" s="95" t="s">
        <v>147</v>
      </c>
      <c r="B54" s="188">
        <v>11</v>
      </c>
      <c r="C54" s="11" t="s">
        <v>344</v>
      </c>
      <c r="D54" s="238"/>
      <c r="E54" s="14">
        <f>SUM(E55:E58)</f>
        <v>122272</v>
      </c>
      <c r="F54" s="238"/>
      <c r="G54" s="14">
        <f>SUM(G55:G59)</f>
        <v>100756</v>
      </c>
      <c r="H54" s="235">
        <f>G54/E54</f>
        <v>0.8240316671028527</v>
      </c>
      <c r="I54" s="57"/>
      <c r="J54" s="57"/>
      <c r="K54" s="57"/>
      <c r="L54" s="57"/>
      <c r="M54" s="57"/>
      <c r="N54" s="57"/>
      <c r="O54" s="57"/>
    </row>
    <row r="55" spans="1:15" s="161" customFormat="1" ht="12.75" customHeight="1">
      <c r="A55" s="95" t="s">
        <v>149</v>
      </c>
      <c r="B55" s="188"/>
      <c r="C55" s="21" t="s">
        <v>197</v>
      </c>
      <c r="D55" s="248"/>
      <c r="E55" s="210">
        <v>6024</v>
      </c>
      <c r="F55" s="248"/>
      <c r="G55" s="210">
        <v>14632</v>
      </c>
      <c r="H55" s="235">
        <f>G55/E55</f>
        <v>2.4289508632138115</v>
      </c>
      <c r="I55" s="57"/>
      <c r="J55" s="57"/>
      <c r="K55" s="57"/>
      <c r="L55" s="57"/>
      <c r="M55" s="57"/>
      <c r="N55" s="57"/>
      <c r="O55" s="57"/>
    </row>
    <row r="56" spans="1:15" s="161" customFormat="1" ht="12.75" customHeight="1">
      <c r="A56" s="95" t="s">
        <v>151</v>
      </c>
      <c r="B56" s="188"/>
      <c r="C56" s="174" t="s">
        <v>198</v>
      </c>
      <c r="D56" s="248"/>
      <c r="E56" s="210">
        <v>1626</v>
      </c>
      <c r="F56" s="248"/>
      <c r="G56" s="210">
        <v>3682</v>
      </c>
      <c r="H56" s="235">
        <f>G56/E56</f>
        <v>2.2644526445264455</v>
      </c>
      <c r="I56" s="57"/>
      <c r="J56" s="57"/>
      <c r="K56" s="57"/>
      <c r="L56" s="57"/>
      <c r="M56" s="57"/>
      <c r="N56" s="57"/>
      <c r="O56" s="57"/>
    </row>
    <row r="57" spans="1:15" s="161" customFormat="1" ht="12.75" customHeight="1">
      <c r="A57" s="95" t="s">
        <v>345</v>
      </c>
      <c r="B57" s="188"/>
      <c r="C57" s="210" t="s">
        <v>322</v>
      </c>
      <c r="D57" s="248"/>
      <c r="E57" s="210">
        <v>11539</v>
      </c>
      <c r="F57" s="248"/>
      <c r="G57" s="210">
        <v>11600</v>
      </c>
      <c r="H57" s="235">
        <f>G57/E57</f>
        <v>1.0052864199670681</v>
      </c>
      <c r="I57" s="57"/>
      <c r="J57" s="57"/>
      <c r="K57" s="57"/>
      <c r="L57" s="57"/>
      <c r="M57" s="57"/>
      <c r="N57" s="57"/>
      <c r="O57" s="57"/>
    </row>
    <row r="58" spans="1:15" s="161" customFormat="1" ht="15" customHeight="1">
      <c r="A58" s="95" t="s">
        <v>346</v>
      </c>
      <c r="B58" s="188"/>
      <c r="C58" s="21" t="s">
        <v>347</v>
      </c>
      <c r="D58" s="248"/>
      <c r="E58" s="210">
        <v>103083</v>
      </c>
      <c r="F58" s="248"/>
      <c r="G58" s="210">
        <v>69460</v>
      </c>
      <c r="H58" s="235">
        <f>G58/E58</f>
        <v>0.6738259460822832</v>
      </c>
      <c r="I58" s="57"/>
      <c r="J58" s="57"/>
      <c r="K58" s="57"/>
      <c r="L58" s="57"/>
      <c r="M58" s="57"/>
      <c r="N58" s="57"/>
      <c r="O58" s="57"/>
    </row>
    <row r="59" spans="1:15" s="161" customFormat="1" ht="15" customHeight="1">
      <c r="A59" s="95" t="s">
        <v>348</v>
      </c>
      <c r="B59" s="188"/>
      <c r="C59" s="21" t="s">
        <v>349</v>
      </c>
      <c r="D59" s="248"/>
      <c r="E59" s="210"/>
      <c r="F59" s="248"/>
      <c r="G59" s="210">
        <v>1382</v>
      </c>
      <c r="H59" s="235"/>
      <c r="I59" s="57"/>
      <c r="J59" s="57"/>
      <c r="K59" s="57"/>
      <c r="L59" s="57"/>
      <c r="M59" s="57"/>
      <c r="N59" s="57"/>
      <c r="O59" s="57"/>
    </row>
    <row r="60" spans="1:15" s="161" customFormat="1" ht="12.75" customHeight="1">
      <c r="A60" s="95" t="s">
        <v>350</v>
      </c>
      <c r="B60" s="188">
        <v>12</v>
      </c>
      <c r="C60" s="14" t="s">
        <v>351</v>
      </c>
      <c r="D60" s="249">
        <v>5</v>
      </c>
      <c r="E60" s="14">
        <f>SUM(E61:E63)</f>
        <v>1900</v>
      </c>
      <c r="F60" s="249">
        <v>15</v>
      </c>
      <c r="G60" s="14">
        <f>SUM(G61:G63)</f>
        <v>8132</v>
      </c>
      <c r="H60" s="235">
        <f>G60/E60</f>
        <v>4.28</v>
      </c>
      <c r="I60" s="57"/>
      <c r="J60" s="57"/>
      <c r="K60" s="57"/>
      <c r="L60" s="57"/>
      <c r="M60" s="57"/>
      <c r="N60" s="57"/>
      <c r="O60" s="57"/>
    </row>
    <row r="61" spans="1:15" s="161" customFormat="1" ht="12.75" customHeight="1">
      <c r="A61" s="95" t="s">
        <v>352</v>
      </c>
      <c r="B61" s="188"/>
      <c r="C61" s="174" t="s">
        <v>197</v>
      </c>
      <c r="D61" s="238"/>
      <c r="E61" s="174">
        <v>1500</v>
      </c>
      <c r="F61" s="238"/>
      <c r="G61" s="174">
        <v>6988</v>
      </c>
      <c r="H61" s="235">
        <f>G61/E61</f>
        <v>4.658666666666667</v>
      </c>
      <c r="I61" s="57"/>
      <c r="J61" s="57"/>
      <c r="K61" s="57"/>
      <c r="L61" s="57"/>
      <c r="M61" s="57"/>
      <c r="N61" s="57"/>
      <c r="O61" s="57"/>
    </row>
    <row r="62" spans="1:15" s="161" customFormat="1" ht="12.75" customHeight="1">
      <c r="A62" s="95" t="s">
        <v>353</v>
      </c>
      <c r="B62" s="188"/>
      <c r="C62" s="174" t="s">
        <v>198</v>
      </c>
      <c r="D62" s="238"/>
      <c r="E62" s="174">
        <v>400</v>
      </c>
      <c r="F62" s="238"/>
      <c r="G62" s="174">
        <v>944</v>
      </c>
      <c r="H62" s="235">
        <f>G62/E62</f>
        <v>2.36</v>
      </c>
      <c r="I62" s="57"/>
      <c r="J62" s="57"/>
      <c r="K62" s="57"/>
      <c r="L62" s="57"/>
      <c r="M62" s="57"/>
      <c r="N62" s="57"/>
      <c r="O62" s="57"/>
    </row>
    <row r="63" spans="1:15" s="161" customFormat="1" ht="12.75" customHeight="1">
      <c r="A63" s="95" t="s">
        <v>354</v>
      </c>
      <c r="B63" s="188"/>
      <c r="C63" s="174" t="s">
        <v>322</v>
      </c>
      <c r="D63" s="238"/>
      <c r="E63" s="174"/>
      <c r="F63" s="238"/>
      <c r="G63" s="174">
        <v>200</v>
      </c>
      <c r="H63" s="235"/>
      <c r="I63" s="57"/>
      <c r="J63" s="57"/>
      <c r="K63" s="57"/>
      <c r="L63" s="57"/>
      <c r="M63" s="57"/>
      <c r="N63" s="57"/>
      <c r="O63" s="57"/>
    </row>
    <row r="64" spans="1:15" s="252" customFormat="1" ht="12.75" customHeight="1">
      <c r="A64" s="95" t="s">
        <v>355</v>
      </c>
      <c r="B64" s="250">
        <v>13</v>
      </c>
      <c r="C64" s="14" t="s">
        <v>356</v>
      </c>
      <c r="D64" s="249"/>
      <c r="E64" s="14">
        <f>E65</f>
        <v>2090</v>
      </c>
      <c r="F64" s="249"/>
      <c r="G64" s="14"/>
      <c r="H64" s="251"/>
      <c r="I64" s="113"/>
      <c r="J64" s="113"/>
      <c r="K64" s="113"/>
      <c r="L64" s="113"/>
      <c r="M64" s="113"/>
      <c r="N64" s="113"/>
      <c r="O64" s="113"/>
    </row>
    <row r="65" spans="1:15" s="161" customFormat="1" ht="12.75" customHeight="1">
      <c r="A65" s="95" t="s">
        <v>357</v>
      </c>
      <c r="B65" s="188"/>
      <c r="C65" s="174" t="s">
        <v>318</v>
      </c>
      <c r="D65" s="238"/>
      <c r="E65" s="174">
        <v>2090</v>
      </c>
      <c r="F65" s="238"/>
      <c r="G65" s="174"/>
      <c r="H65" s="235"/>
      <c r="I65" s="57"/>
      <c r="J65" s="57"/>
      <c r="K65" s="57"/>
      <c r="L65" s="57"/>
      <c r="M65" s="57"/>
      <c r="N65" s="57"/>
      <c r="O65" s="57"/>
    </row>
    <row r="66" spans="1:15" s="161" customFormat="1" ht="12.75" customHeight="1">
      <c r="A66" s="95" t="s">
        <v>358</v>
      </c>
      <c r="B66" s="188"/>
      <c r="C66" s="174" t="s">
        <v>349</v>
      </c>
      <c r="D66" s="238"/>
      <c r="E66" s="174">
        <v>15000</v>
      </c>
      <c r="F66" s="238"/>
      <c r="G66" s="174"/>
      <c r="H66" s="235"/>
      <c r="I66" s="57"/>
      <c r="J66" s="57"/>
      <c r="K66" s="57"/>
      <c r="L66" s="57"/>
      <c r="M66" s="57"/>
      <c r="N66" s="57"/>
      <c r="O66" s="57"/>
    </row>
    <row r="67" spans="1:15" s="253" customFormat="1" ht="12.75" customHeight="1">
      <c r="A67" s="95" t="s">
        <v>359</v>
      </c>
      <c r="B67" s="250">
        <v>14</v>
      </c>
      <c r="C67" s="14" t="s">
        <v>360</v>
      </c>
      <c r="D67" s="14">
        <v>20</v>
      </c>
      <c r="E67" s="14">
        <f>SUM(E68:E70)</f>
        <v>20920</v>
      </c>
      <c r="F67" s="14"/>
      <c r="G67" s="14"/>
      <c r="H67" s="251"/>
      <c r="I67" s="113"/>
      <c r="J67" s="113"/>
      <c r="K67" s="113"/>
      <c r="L67" s="113"/>
      <c r="M67" s="113"/>
      <c r="N67" s="113"/>
      <c r="O67" s="113"/>
    </row>
    <row r="68" spans="1:15" s="254" customFormat="1" ht="12.75" customHeight="1">
      <c r="A68" s="95" t="s">
        <v>361</v>
      </c>
      <c r="B68" s="188"/>
      <c r="C68" s="174" t="s">
        <v>197</v>
      </c>
      <c r="D68" s="238"/>
      <c r="E68" s="174">
        <v>15730</v>
      </c>
      <c r="F68" s="238"/>
      <c r="G68" s="174"/>
      <c r="H68" s="235"/>
      <c r="I68" s="57"/>
      <c r="J68" s="57"/>
      <c r="K68" s="57"/>
      <c r="L68" s="57"/>
      <c r="M68" s="57"/>
      <c r="N68" s="57"/>
      <c r="O68" s="57"/>
    </row>
    <row r="69" spans="1:15" s="254" customFormat="1" ht="11.25" customHeight="1">
      <c r="A69" s="95" t="s">
        <v>362</v>
      </c>
      <c r="B69" s="188"/>
      <c r="C69" s="174" t="s">
        <v>198</v>
      </c>
      <c r="D69" s="238"/>
      <c r="E69" s="174">
        <v>4250</v>
      </c>
      <c r="F69" s="238"/>
      <c r="G69" s="174"/>
      <c r="H69" s="235"/>
      <c r="I69" s="57"/>
      <c r="J69" s="57"/>
      <c r="K69" s="57"/>
      <c r="L69" s="57"/>
      <c r="M69" s="57"/>
      <c r="N69" s="57"/>
      <c r="O69" s="57"/>
    </row>
    <row r="70" spans="1:15" s="254" customFormat="1" ht="11.25" customHeight="1">
      <c r="A70" s="95" t="s">
        <v>363</v>
      </c>
      <c r="B70" s="188"/>
      <c r="C70" s="174" t="s">
        <v>322</v>
      </c>
      <c r="D70" s="238"/>
      <c r="E70" s="174">
        <v>940</v>
      </c>
      <c r="F70" s="238"/>
      <c r="G70" s="174"/>
      <c r="H70" s="235"/>
      <c r="I70" s="57"/>
      <c r="J70" s="57"/>
      <c r="K70" s="57"/>
      <c r="L70" s="57"/>
      <c r="M70" s="57"/>
      <c r="N70" s="57"/>
      <c r="O70" s="57"/>
    </row>
    <row r="71" spans="1:15" s="254" customFormat="1" ht="11.25" customHeight="1">
      <c r="A71" s="95" t="s">
        <v>364</v>
      </c>
      <c r="B71" s="188">
        <v>15</v>
      </c>
      <c r="C71" s="255" t="s">
        <v>365</v>
      </c>
      <c r="D71" s="238"/>
      <c r="E71" s="14">
        <f>E72</f>
        <v>209460</v>
      </c>
      <c r="F71" s="238"/>
      <c r="G71" s="14">
        <v>273011</v>
      </c>
      <c r="H71" s="235">
        <f aca="true" t="shared" si="1" ref="H71:H81">G71/E71</f>
        <v>1.3034039912155064</v>
      </c>
      <c r="I71" s="57"/>
      <c r="J71" s="57"/>
      <c r="K71" s="57"/>
      <c r="L71" s="57"/>
      <c r="M71" s="57"/>
      <c r="N71" s="57"/>
      <c r="O71" s="57"/>
    </row>
    <row r="72" spans="1:15" s="254" customFormat="1" ht="11.25" customHeight="1">
      <c r="A72" s="95" t="s">
        <v>366</v>
      </c>
      <c r="B72" s="188"/>
      <c r="C72" s="21" t="s">
        <v>367</v>
      </c>
      <c r="D72" s="238"/>
      <c r="E72" s="256">
        <v>209460</v>
      </c>
      <c r="F72" s="238"/>
      <c r="G72" s="256">
        <v>273011</v>
      </c>
      <c r="H72" s="235">
        <f t="shared" si="1"/>
        <v>1.3034039912155064</v>
      </c>
      <c r="I72" s="57"/>
      <c r="J72" s="57"/>
      <c r="K72" s="57"/>
      <c r="L72" s="57"/>
      <c r="M72" s="57"/>
      <c r="N72" s="57"/>
      <c r="O72" s="57"/>
    </row>
    <row r="73" spans="1:15" s="161" customFormat="1" ht="12.75" customHeight="1">
      <c r="A73" s="95" t="s">
        <v>368</v>
      </c>
      <c r="B73" s="205"/>
      <c r="C73" s="257" t="s">
        <v>289</v>
      </c>
      <c r="D73" s="258">
        <f>SUM(D11:D71)</f>
        <v>31</v>
      </c>
      <c r="E73" s="16">
        <f>SUM(E74:E81)</f>
        <v>448821</v>
      </c>
      <c r="F73" s="16">
        <v>21</v>
      </c>
      <c r="G73" s="16">
        <f>SUM(G74:G81)</f>
        <v>529770</v>
      </c>
      <c r="H73" s="235">
        <f t="shared" si="1"/>
        <v>1.1803592077910794</v>
      </c>
      <c r="I73" s="57"/>
      <c r="J73" s="57"/>
      <c r="K73" s="57"/>
      <c r="L73" s="57"/>
      <c r="M73" s="57"/>
      <c r="N73" s="57"/>
      <c r="O73" s="57"/>
    </row>
    <row r="74" spans="1:15" s="161" customFormat="1" ht="12.75" customHeight="1">
      <c r="A74" s="95" t="s">
        <v>369</v>
      </c>
      <c r="B74" s="259"/>
      <c r="C74" s="260" t="s">
        <v>197</v>
      </c>
      <c r="D74" s="261"/>
      <c r="E74" s="262">
        <f>E17+E26+E31+E35+E61+E55+E68</f>
        <v>43444</v>
      </c>
      <c r="F74" s="262"/>
      <c r="G74" s="262">
        <f>G17+G26+G31+G35+G61+G55+G68</f>
        <v>41142</v>
      </c>
      <c r="H74" s="235">
        <f t="shared" si="1"/>
        <v>0.9470122456495719</v>
      </c>
      <c r="I74" s="57"/>
      <c r="J74" s="57"/>
      <c r="K74" s="57"/>
      <c r="L74" s="57"/>
      <c r="M74" s="57"/>
      <c r="N74" s="57"/>
      <c r="O74" s="57"/>
    </row>
    <row r="75" spans="1:15" s="161" customFormat="1" ht="12.75" customHeight="1">
      <c r="A75" s="95" t="s">
        <v>370</v>
      </c>
      <c r="B75" s="263"/>
      <c r="C75" s="264" t="s">
        <v>198</v>
      </c>
      <c r="D75" s="265"/>
      <c r="E75" s="262">
        <f>E18+E27+E32+E36+E62+E56+E69</f>
        <v>11616</v>
      </c>
      <c r="F75" s="262"/>
      <c r="G75" s="262">
        <f>G18+G27+G32+G36+G62+G56+G69</f>
        <v>9894</v>
      </c>
      <c r="H75" s="235">
        <f t="shared" si="1"/>
        <v>0.8517561983471075</v>
      </c>
      <c r="I75" s="57"/>
      <c r="J75" s="57"/>
      <c r="K75" s="57"/>
      <c r="L75" s="57"/>
      <c r="M75" s="57"/>
      <c r="N75" s="57"/>
      <c r="O75" s="57"/>
    </row>
    <row r="76" spans="1:15" s="161" customFormat="1" ht="12.75" customHeight="1">
      <c r="A76" s="95" t="s">
        <v>371</v>
      </c>
      <c r="B76" s="263"/>
      <c r="C76" s="264" t="s">
        <v>322</v>
      </c>
      <c r="D76" s="265"/>
      <c r="E76" s="266">
        <f>+E12+E14+E19+E22+E24+E28+E33+E57+E63+E70+E65</f>
        <v>27790</v>
      </c>
      <c r="F76" s="266"/>
      <c r="G76" s="266">
        <f>+G12+G14+G19+G22+G24+G28+G33+G57+G63+G70</f>
        <v>29546</v>
      </c>
      <c r="H76" s="235">
        <f t="shared" si="1"/>
        <v>1.0631881971932349</v>
      </c>
      <c r="I76" s="57"/>
      <c r="J76" s="57"/>
      <c r="K76" s="57"/>
      <c r="L76" s="57"/>
      <c r="M76" s="57"/>
      <c r="N76" s="57"/>
      <c r="O76" s="57"/>
    </row>
    <row r="77" spans="1:15" s="161" customFormat="1" ht="12.75" customHeight="1">
      <c r="A77" s="95" t="s">
        <v>372</v>
      </c>
      <c r="B77" s="263"/>
      <c r="C77" s="267" t="s">
        <v>326</v>
      </c>
      <c r="D77" s="265"/>
      <c r="E77" s="266">
        <f>E29+E37+E39+E40+E41</f>
        <v>27908</v>
      </c>
      <c r="F77" s="266"/>
      <c r="G77" s="266">
        <f>G29+G37+G39+G40+G41</f>
        <v>32780</v>
      </c>
      <c r="H77" s="235">
        <f t="shared" si="1"/>
        <v>1.174573598968038</v>
      </c>
      <c r="I77" s="57"/>
      <c r="J77" s="57"/>
      <c r="K77" s="57"/>
      <c r="L77" s="57"/>
      <c r="M77" s="57"/>
      <c r="N77" s="57"/>
      <c r="O77" s="57"/>
    </row>
    <row r="78" spans="1:15" s="161" customFormat="1" ht="12.75" customHeight="1">
      <c r="A78" s="95" t="s">
        <v>373</v>
      </c>
      <c r="B78" s="263"/>
      <c r="C78" s="267" t="s">
        <v>374</v>
      </c>
      <c r="D78" s="268"/>
      <c r="E78" s="269">
        <f>E42</f>
        <v>10520</v>
      </c>
      <c r="F78" s="269"/>
      <c r="G78" s="269">
        <f>G42</f>
        <v>6556</v>
      </c>
      <c r="H78" s="235">
        <f t="shared" si="1"/>
        <v>0.6231939163498099</v>
      </c>
      <c r="I78" s="57"/>
      <c r="J78" s="57"/>
      <c r="K78" s="57"/>
      <c r="L78" s="57"/>
      <c r="M78" s="57"/>
      <c r="N78" s="57"/>
      <c r="O78" s="57"/>
    </row>
    <row r="79" spans="1:15" s="161" customFormat="1" ht="12.75" customHeight="1">
      <c r="A79" s="95" t="s">
        <v>375</v>
      </c>
      <c r="B79" s="263"/>
      <c r="C79" s="270" t="s">
        <v>376</v>
      </c>
      <c r="D79" s="267"/>
      <c r="E79" s="267">
        <v>15000</v>
      </c>
      <c r="F79" s="267"/>
      <c r="G79" s="267">
        <f>G20+G59</f>
        <v>67381</v>
      </c>
      <c r="H79" s="235">
        <f t="shared" si="1"/>
        <v>4.492066666666667</v>
      </c>
      <c r="I79" s="57"/>
      <c r="J79" s="57"/>
      <c r="K79" s="57"/>
      <c r="L79" s="57"/>
      <c r="M79" s="57"/>
      <c r="N79" s="57"/>
      <c r="O79" s="57"/>
    </row>
    <row r="80" spans="1:15" s="161" customFormat="1" ht="12.75" customHeight="1">
      <c r="A80" s="95" t="s">
        <v>377</v>
      </c>
      <c r="B80" s="271"/>
      <c r="C80" s="267" t="s">
        <v>378</v>
      </c>
      <c r="D80" s="272"/>
      <c r="E80" s="267">
        <f>E72</f>
        <v>209460</v>
      </c>
      <c r="F80" s="267"/>
      <c r="G80" s="267">
        <f>G72</f>
        <v>273011</v>
      </c>
      <c r="H80" s="235">
        <f t="shared" si="1"/>
        <v>1.3034039912155064</v>
      </c>
      <c r="I80" s="57"/>
      <c r="J80" s="57"/>
      <c r="K80" s="57"/>
      <c r="L80" s="57"/>
      <c r="M80" s="57"/>
      <c r="N80" s="57"/>
      <c r="O80" s="57"/>
    </row>
    <row r="81" spans="1:15" s="161" customFormat="1" ht="14.25" customHeight="1">
      <c r="A81" s="95" t="s">
        <v>379</v>
      </c>
      <c r="B81" s="271"/>
      <c r="C81" s="267" t="s">
        <v>380</v>
      </c>
      <c r="D81" s="267"/>
      <c r="E81" s="267">
        <f>E58</f>
        <v>103083</v>
      </c>
      <c r="F81" s="267"/>
      <c r="G81" s="267">
        <f>G58</f>
        <v>69460</v>
      </c>
      <c r="H81" s="235">
        <f t="shared" si="1"/>
        <v>0.6738259460822832</v>
      </c>
      <c r="I81" s="57"/>
      <c r="J81" s="57"/>
      <c r="K81" s="57"/>
      <c r="L81" s="57"/>
      <c r="M81" s="57"/>
      <c r="N81" s="57"/>
      <c r="O81" s="57"/>
    </row>
    <row r="82" spans="1:8" s="59" customFormat="1" ht="18" customHeight="1">
      <c r="A82" s="95" t="s">
        <v>381</v>
      </c>
      <c r="B82" s="273" t="s">
        <v>169</v>
      </c>
      <c r="C82" s="697" t="s">
        <v>382</v>
      </c>
      <c r="D82" s="697"/>
      <c r="E82" s="697"/>
      <c r="F82" s="697"/>
      <c r="G82" s="697"/>
      <c r="H82" s="697"/>
    </row>
    <row r="83" spans="1:15" s="161" customFormat="1" ht="12.75" customHeight="1">
      <c r="A83" s="95" t="s">
        <v>383</v>
      </c>
      <c r="B83" s="274" t="s">
        <v>38</v>
      </c>
      <c r="C83" s="275" t="s">
        <v>344</v>
      </c>
      <c r="D83" s="276">
        <v>18</v>
      </c>
      <c r="E83" s="277">
        <f>SUM(E84:E88)</f>
        <v>85534</v>
      </c>
      <c r="F83" s="278">
        <v>16</v>
      </c>
      <c r="G83" s="14">
        <f>SUM(G84:G88)</f>
        <v>80586</v>
      </c>
      <c r="H83" s="279"/>
      <c r="I83" s="57"/>
      <c r="J83" s="57"/>
      <c r="K83" s="57"/>
      <c r="L83" s="57"/>
      <c r="M83" s="57"/>
      <c r="N83" s="57"/>
      <c r="O83" s="57"/>
    </row>
    <row r="84" spans="1:15" s="161" customFormat="1" ht="12.75" customHeight="1">
      <c r="A84" s="95" t="s">
        <v>384</v>
      </c>
      <c r="B84" s="280"/>
      <c r="C84" s="281" t="s">
        <v>197</v>
      </c>
      <c r="D84" s="282"/>
      <c r="E84" s="76">
        <v>53490</v>
      </c>
      <c r="F84" s="283"/>
      <c r="G84" s="21">
        <v>50034</v>
      </c>
      <c r="H84" s="279"/>
      <c r="I84" s="57"/>
      <c r="J84" s="57"/>
      <c r="K84" s="57"/>
      <c r="L84" s="57"/>
      <c r="M84" s="57"/>
      <c r="N84" s="57"/>
      <c r="O84" s="57"/>
    </row>
    <row r="85" spans="1:15" s="161" customFormat="1" ht="12.75" customHeight="1">
      <c r="A85" s="95" t="s">
        <v>385</v>
      </c>
      <c r="B85" s="284"/>
      <c r="C85" s="285" t="s">
        <v>198</v>
      </c>
      <c r="D85" s="248"/>
      <c r="E85" s="76">
        <v>13600</v>
      </c>
      <c r="F85" s="247"/>
      <c r="G85" s="21">
        <v>13302</v>
      </c>
      <c r="H85" s="279"/>
      <c r="I85" s="57"/>
      <c r="J85" s="57"/>
      <c r="K85" s="57"/>
      <c r="L85" s="57"/>
      <c r="M85" s="57"/>
      <c r="N85" s="57"/>
      <c r="O85" s="57"/>
    </row>
    <row r="86" spans="1:15" s="161" customFormat="1" ht="12.75" customHeight="1">
      <c r="A86" s="95" t="s">
        <v>386</v>
      </c>
      <c r="B86" s="130"/>
      <c r="C86" s="210" t="s">
        <v>322</v>
      </c>
      <c r="D86" s="286"/>
      <c r="E86" s="76">
        <v>16300</v>
      </c>
      <c r="F86" s="287"/>
      <c r="G86" s="21">
        <v>15980</v>
      </c>
      <c r="H86" s="279"/>
      <c r="I86" s="57"/>
      <c r="J86" s="57"/>
      <c r="K86" s="57"/>
      <c r="L86" s="57"/>
      <c r="M86" s="57"/>
      <c r="N86" s="57"/>
      <c r="O86" s="57"/>
    </row>
    <row r="87" spans="1:15" s="161" customFormat="1" ht="12.75" customHeight="1">
      <c r="A87" s="95" t="s">
        <v>387</v>
      </c>
      <c r="B87" s="130"/>
      <c r="C87" s="210" t="s">
        <v>349</v>
      </c>
      <c r="D87" s="286"/>
      <c r="E87" s="76"/>
      <c r="F87" s="287"/>
      <c r="G87" s="21">
        <v>1270</v>
      </c>
      <c r="H87" s="279"/>
      <c r="I87" s="57"/>
      <c r="J87" s="57"/>
      <c r="K87" s="57"/>
      <c r="L87" s="57"/>
      <c r="M87" s="57"/>
      <c r="N87" s="57"/>
      <c r="O87" s="57"/>
    </row>
    <row r="88" spans="1:15" s="161" customFormat="1" ht="12.75" customHeight="1">
      <c r="A88" s="95" t="s">
        <v>388</v>
      </c>
      <c r="B88" s="90"/>
      <c r="C88" s="76" t="s">
        <v>150</v>
      </c>
      <c r="D88" s="287"/>
      <c r="E88" s="76">
        <v>2144</v>
      </c>
      <c r="F88" s="287"/>
      <c r="G88" s="21"/>
      <c r="H88" s="279"/>
      <c r="I88" s="57"/>
      <c r="J88" s="57"/>
      <c r="K88" s="57"/>
      <c r="L88" s="57"/>
      <c r="M88" s="57"/>
      <c r="N88" s="57"/>
      <c r="O88" s="57"/>
    </row>
    <row r="89" spans="1:15" s="161" customFormat="1" ht="12.75" customHeight="1">
      <c r="A89" s="95" t="s">
        <v>389</v>
      </c>
      <c r="B89" s="288" t="s">
        <v>40</v>
      </c>
      <c r="C89" s="14" t="s">
        <v>356</v>
      </c>
      <c r="D89" s="246">
        <v>9</v>
      </c>
      <c r="E89" s="14"/>
      <c r="F89" s="246"/>
      <c r="G89" s="21"/>
      <c r="H89" s="279"/>
      <c r="I89" s="57"/>
      <c r="J89" s="57"/>
      <c r="K89" s="57"/>
      <c r="L89" s="57"/>
      <c r="M89" s="57"/>
      <c r="N89" s="57"/>
      <c r="O89" s="57"/>
    </row>
    <row r="90" spans="1:15" s="161" customFormat="1" ht="12.75" customHeight="1">
      <c r="A90" s="95" t="s">
        <v>390</v>
      </c>
      <c r="B90" s="288"/>
      <c r="C90" s="174" t="s">
        <v>197</v>
      </c>
      <c r="D90" s="242"/>
      <c r="E90" s="21"/>
      <c r="F90" s="242"/>
      <c r="G90" s="21"/>
      <c r="H90" s="279"/>
      <c r="I90" s="57"/>
      <c r="J90" s="57"/>
      <c r="K90" s="57"/>
      <c r="L90" s="57"/>
      <c r="M90" s="57"/>
      <c r="N90" s="57"/>
      <c r="O90" s="57"/>
    </row>
    <row r="91" spans="1:15" s="161" customFormat="1" ht="12.75" customHeight="1">
      <c r="A91" s="95" t="s">
        <v>391</v>
      </c>
      <c r="B91" s="288"/>
      <c r="C91" s="174" t="s">
        <v>198</v>
      </c>
      <c r="D91" s="242"/>
      <c r="E91" s="21"/>
      <c r="F91" s="242"/>
      <c r="G91" s="21"/>
      <c r="H91" s="279"/>
      <c r="I91" s="57"/>
      <c r="J91" s="57"/>
      <c r="K91" s="57"/>
      <c r="L91" s="57"/>
      <c r="M91" s="57"/>
      <c r="N91" s="57"/>
      <c r="O91" s="57"/>
    </row>
    <row r="92" spans="1:15" s="161" customFormat="1" ht="12.75" customHeight="1">
      <c r="A92" s="95" t="s">
        <v>392</v>
      </c>
      <c r="B92" s="288"/>
      <c r="C92" s="174" t="s">
        <v>322</v>
      </c>
      <c r="D92" s="289"/>
      <c r="E92" s="21"/>
      <c r="F92" s="289"/>
      <c r="G92" s="21"/>
      <c r="H92" s="279"/>
      <c r="I92" s="57"/>
      <c r="J92" s="57"/>
      <c r="K92" s="57"/>
      <c r="L92" s="57"/>
      <c r="M92" s="57"/>
      <c r="N92" s="57"/>
      <c r="O92" s="57"/>
    </row>
    <row r="93" spans="1:15" s="161" customFormat="1" ht="12.75" customHeight="1">
      <c r="A93" s="95" t="s">
        <v>393</v>
      </c>
      <c r="B93" s="288"/>
      <c r="C93" s="192" t="s">
        <v>320</v>
      </c>
      <c r="D93" s="192"/>
      <c r="E93" s="21"/>
      <c r="F93" s="192"/>
      <c r="G93" s="21"/>
      <c r="H93" s="279"/>
      <c r="I93" s="57"/>
      <c r="J93" s="57"/>
      <c r="K93" s="57"/>
      <c r="L93" s="57"/>
      <c r="M93" s="57"/>
      <c r="N93" s="57"/>
      <c r="O93" s="57"/>
    </row>
    <row r="94" spans="1:15" s="161" customFormat="1" ht="12.75" customHeight="1">
      <c r="A94" s="95" t="s">
        <v>394</v>
      </c>
      <c r="B94" s="290"/>
      <c r="C94" s="291" t="s">
        <v>294</v>
      </c>
      <c r="D94" s="292">
        <f>SUM(D83:D93)</f>
        <v>27</v>
      </c>
      <c r="E94" s="16">
        <f>SUM(E95:E99)</f>
        <v>85534</v>
      </c>
      <c r="F94" s="16">
        <v>16</v>
      </c>
      <c r="G94" s="16">
        <f>SUM(G95:G99)</f>
        <v>80586</v>
      </c>
      <c r="H94" s="279"/>
      <c r="I94" s="57"/>
      <c r="J94" s="57"/>
      <c r="K94" s="57"/>
      <c r="L94" s="57"/>
      <c r="M94" s="57"/>
      <c r="N94" s="57"/>
      <c r="O94" s="57"/>
    </row>
    <row r="95" spans="1:15" s="161" customFormat="1" ht="12.75" customHeight="1">
      <c r="A95" s="95" t="s">
        <v>395</v>
      </c>
      <c r="B95" s="293"/>
      <c r="C95" s="294" t="s">
        <v>197</v>
      </c>
      <c r="D95" s="295"/>
      <c r="E95" s="267">
        <f>E84+E90</f>
        <v>53490</v>
      </c>
      <c r="F95" s="267"/>
      <c r="G95" s="267">
        <f>G84+G90</f>
        <v>50034</v>
      </c>
      <c r="H95" s="279"/>
      <c r="I95" s="57"/>
      <c r="J95" s="57"/>
      <c r="K95" s="57"/>
      <c r="L95" s="57"/>
      <c r="M95" s="57"/>
      <c r="N95" s="57"/>
      <c r="O95" s="57"/>
    </row>
    <row r="96" spans="1:15" s="161" customFormat="1" ht="12.75" customHeight="1">
      <c r="A96" s="95" t="s">
        <v>396</v>
      </c>
      <c r="B96" s="296"/>
      <c r="C96" s="297" t="s">
        <v>198</v>
      </c>
      <c r="D96" s="298"/>
      <c r="E96" s="267">
        <f>E85+E91</f>
        <v>13600</v>
      </c>
      <c r="F96" s="267"/>
      <c r="G96" s="267">
        <f>G85+G91</f>
        <v>13302</v>
      </c>
      <c r="H96" s="279"/>
      <c r="I96" s="57"/>
      <c r="J96" s="57"/>
      <c r="K96" s="57"/>
      <c r="L96" s="57"/>
      <c r="M96" s="57"/>
      <c r="N96" s="57"/>
      <c r="O96" s="57"/>
    </row>
    <row r="97" spans="1:15" s="161" customFormat="1" ht="12.75" customHeight="1">
      <c r="A97" s="95" t="s">
        <v>397</v>
      </c>
      <c r="B97" s="205"/>
      <c r="C97" s="267" t="s">
        <v>322</v>
      </c>
      <c r="D97" s="299"/>
      <c r="E97" s="267">
        <f>E86+E92</f>
        <v>16300</v>
      </c>
      <c r="F97" s="267"/>
      <c r="G97" s="267">
        <v>15980</v>
      </c>
      <c r="H97" s="279"/>
      <c r="I97" s="57"/>
      <c r="J97" s="57"/>
      <c r="K97" s="57"/>
      <c r="L97" s="57"/>
      <c r="M97" s="57"/>
      <c r="N97" s="57"/>
      <c r="O97" s="57"/>
    </row>
    <row r="98" spans="1:15" s="161" customFormat="1" ht="12.75" customHeight="1">
      <c r="A98" s="95" t="s">
        <v>398</v>
      </c>
      <c r="B98" s="205"/>
      <c r="C98" s="267" t="s">
        <v>349</v>
      </c>
      <c r="D98" s="299"/>
      <c r="E98" s="267"/>
      <c r="F98" s="267"/>
      <c r="G98" s="267">
        <f>G87</f>
        <v>1270</v>
      </c>
      <c r="H98" s="279"/>
      <c r="I98" s="57"/>
      <c r="J98" s="57"/>
      <c r="K98" s="57"/>
      <c r="L98" s="57"/>
      <c r="M98" s="57"/>
      <c r="N98" s="57"/>
      <c r="O98" s="57"/>
    </row>
    <row r="99" spans="1:15" s="161" customFormat="1" ht="12.75" customHeight="1">
      <c r="A99" s="95" t="s">
        <v>399</v>
      </c>
      <c r="B99" s="205"/>
      <c r="C99" s="267" t="s">
        <v>150</v>
      </c>
      <c r="D99" s="299"/>
      <c r="E99" s="267">
        <f>E88</f>
        <v>2144</v>
      </c>
      <c r="F99" s="267"/>
      <c r="G99" s="267"/>
      <c r="H99" s="279"/>
      <c r="I99" s="57"/>
      <c r="J99" s="57"/>
      <c r="K99" s="57"/>
      <c r="L99" s="57"/>
      <c r="M99" s="57"/>
      <c r="N99" s="57"/>
      <c r="O99" s="57"/>
    </row>
    <row r="100" spans="1:8" s="59" customFormat="1" ht="18" customHeight="1">
      <c r="A100" s="95" t="s">
        <v>400</v>
      </c>
      <c r="B100" s="300" t="s">
        <v>171</v>
      </c>
      <c r="C100" s="301" t="s">
        <v>401</v>
      </c>
      <c r="D100" s="302"/>
      <c r="E100" s="281"/>
      <c r="F100" s="302"/>
      <c r="G100" s="281"/>
      <c r="H100" s="235"/>
    </row>
    <row r="101" spans="1:15" s="161" customFormat="1" ht="12.75" customHeight="1">
      <c r="A101" s="95" t="s">
        <v>402</v>
      </c>
      <c r="B101" s="303" t="s">
        <v>38</v>
      </c>
      <c r="C101" s="14" t="s">
        <v>403</v>
      </c>
      <c r="D101" s="304">
        <v>1</v>
      </c>
      <c r="E101" s="14">
        <f>SUM(E102:E104)</f>
        <v>15260</v>
      </c>
      <c r="F101" s="304">
        <v>1</v>
      </c>
      <c r="G101" s="14">
        <f>SUM(G102:G103)+G104</f>
        <v>12417</v>
      </c>
      <c r="H101" s="235">
        <f>G101/E101</f>
        <v>0.8136959370904325</v>
      </c>
      <c r="I101" s="57"/>
      <c r="J101" s="57"/>
      <c r="K101" s="57"/>
      <c r="L101" s="57"/>
      <c r="M101" s="57"/>
      <c r="N101" s="57"/>
      <c r="O101" s="57"/>
    </row>
    <row r="102" spans="1:15" s="161" customFormat="1" ht="12.75" customHeight="1">
      <c r="A102" s="95" t="s">
        <v>404</v>
      </c>
      <c r="B102" s="243"/>
      <c r="C102" s="174" t="s">
        <v>197</v>
      </c>
      <c r="D102" s="238"/>
      <c r="E102" s="21">
        <v>1512</v>
      </c>
      <c r="F102" s="238"/>
      <c r="G102" s="21">
        <v>1716</v>
      </c>
      <c r="H102" s="235">
        <f>G102/E102</f>
        <v>1.1349206349206349</v>
      </c>
      <c r="I102" s="57"/>
      <c r="J102" s="57"/>
      <c r="K102" s="57"/>
      <c r="L102" s="57"/>
      <c r="M102" s="57"/>
      <c r="N102" s="57"/>
      <c r="O102" s="57"/>
    </row>
    <row r="103" spans="1:15" s="161" customFormat="1" ht="12.75" customHeight="1">
      <c r="A103" s="95" t="s">
        <v>405</v>
      </c>
      <c r="B103" s="243"/>
      <c r="C103" s="174" t="s">
        <v>198</v>
      </c>
      <c r="D103" s="238"/>
      <c r="E103" s="21">
        <v>382</v>
      </c>
      <c r="F103" s="238"/>
      <c r="G103" s="21">
        <v>471</v>
      </c>
      <c r="H103" s="235">
        <f>G103/E103</f>
        <v>1.2329842931937174</v>
      </c>
      <c r="I103" s="57"/>
      <c r="J103" s="57"/>
      <c r="K103" s="57"/>
      <c r="L103" s="57"/>
      <c r="M103" s="57"/>
      <c r="N103" s="57"/>
      <c r="O103" s="57"/>
    </row>
    <row r="104" spans="1:15" s="161" customFormat="1" ht="12.75" customHeight="1">
      <c r="A104" s="95" t="s">
        <v>406</v>
      </c>
      <c r="B104" s="243"/>
      <c r="C104" s="174" t="s">
        <v>322</v>
      </c>
      <c r="D104" s="238"/>
      <c r="E104" s="21">
        <v>13366</v>
      </c>
      <c r="F104" s="238"/>
      <c r="G104" s="21">
        <v>10230</v>
      </c>
      <c r="H104" s="235">
        <f>G104/E104</f>
        <v>0.765374831662427</v>
      </c>
      <c r="I104" s="57"/>
      <c r="J104" s="57"/>
      <c r="K104" s="57"/>
      <c r="L104" s="57"/>
      <c r="M104" s="57"/>
      <c r="N104" s="57"/>
      <c r="O104" s="57"/>
    </row>
    <row r="105" spans="1:15" s="161" customFormat="1" ht="12.75" customHeight="1">
      <c r="A105" s="95" t="s">
        <v>407</v>
      </c>
      <c r="B105" s="243" t="s">
        <v>40</v>
      </c>
      <c r="C105" s="14" t="s">
        <v>408</v>
      </c>
      <c r="D105" s="238"/>
      <c r="E105" s="14">
        <f>E106</f>
        <v>0</v>
      </c>
      <c r="F105" s="238"/>
      <c r="G105" s="14">
        <v>1214</v>
      </c>
      <c r="H105" s="235"/>
      <c r="I105" s="57"/>
      <c r="J105" s="57"/>
      <c r="K105" s="57"/>
      <c r="L105" s="57"/>
      <c r="M105" s="57"/>
      <c r="N105" s="57"/>
      <c r="O105" s="57"/>
    </row>
    <row r="106" spans="1:15" s="161" customFormat="1" ht="12.75" customHeight="1">
      <c r="A106" s="95" t="s">
        <v>409</v>
      </c>
      <c r="B106" s="243"/>
      <c r="C106" s="285" t="s">
        <v>322</v>
      </c>
      <c r="D106" s="305"/>
      <c r="E106" s="84"/>
      <c r="F106" s="305"/>
      <c r="G106" s="84"/>
      <c r="H106" s="235"/>
      <c r="I106" s="57"/>
      <c r="J106" s="57"/>
      <c r="K106" s="57"/>
      <c r="L106" s="57"/>
      <c r="M106" s="57"/>
      <c r="N106" s="57"/>
      <c r="O106" s="57"/>
    </row>
    <row r="107" spans="1:15" s="161" customFormat="1" ht="12.75" customHeight="1">
      <c r="A107" s="95" t="s">
        <v>410</v>
      </c>
      <c r="B107" s="237" t="s">
        <v>47</v>
      </c>
      <c r="C107" s="11" t="s">
        <v>411</v>
      </c>
      <c r="D107" s="306">
        <v>17</v>
      </c>
      <c r="E107" s="11">
        <f>SUM(E108:E111)</f>
        <v>61517</v>
      </c>
      <c r="F107" s="306">
        <v>18</v>
      </c>
      <c r="G107" s="11">
        <f>SUM(G108:G111)</f>
        <v>62686</v>
      </c>
      <c r="H107" s="235">
        <f>G107/E107</f>
        <v>1.019002877253442</v>
      </c>
      <c r="I107" s="57"/>
      <c r="J107" s="57"/>
      <c r="K107" s="57"/>
      <c r="L107" s="57"/>
      <c r="M107" s="57"/>
      <c r="N107" s="57"/>
      <c r="O107" s="57"/>
    </row>
    <row r="108" spans="1:15" s="161" customFormat="1" ht="12.75" customHeight="1">
      <c r="A108" s="95" t="s">
        <v>412</v>
      </c>
      <c r="B108" s="237"/>
      <c r="C108" s="210" t="s">
        <v>197</v>
      </c>
      <c r="D108" s="306"/>
      <c r="E108" s="210">
        <v>42699</v>
      </c>
      <c r="F108" s="306"/>
      <c r="G108" s="210">
        <v>47697</v>
      </c>
      <c r="H108" s="235">
        <f>G108/E108</f>
        <v>1.1170519215906696</v>
      </c>
      <c r="I108" s="57"/>
      <c r="J108" s="57"/>
      <c r="K108" s="57"/>
      <c r="L108" s="57"/>
      <c r="M108" s="57"/>
      <c r="N108" s="57"/>
      <c r="O108" s="57"/>
    </row>
    <row r="109" spans="1:15" s="161" customFormat="1" ht="12.75" customHeight="1">
      <c r="A109" s="95" t="s">
        <v>413</v>
      </c>
      <c r="B109" s="237"/>
      <c r="C109" s="210" t="s">
        <v>198</v>
      </c>
      <c r="D109" s="306"/>
      <c r="E109" s="210">
        <v>11000</v>
      </c>
      <c r="F109" s="306"/>
      <c r="G109" s="210">
        <v>12902</v>
      </c>
      <c r="H109" s="235">
        <f>G109/E109</f>
        <v>1.172909090909091</v>
      </c>
      <c r="I109" s="57"/>
      <c r="J109" s="57"/>
      <c r="K109" s="57"/>
      <c r="L109" s="57"/>
      <c r="M109" s="57"/>
      <c r="N109" s="57"/>
      <c r="O109" s="57"/>
    </row>
    <row r="110" spans="1:15" s="161" customFormat="1" ht="12.75" customHeight="1">
      <c r="A110" s="95" t="s">
        <v>414</v>
      </c>
      <c r="B110" s="237"/>
      <c r="C110" s="210" t="s">
        <v>322</v>
      </c>
      <c r="D110" s="306"/>
      <c r="E110" s="76">
        <v>5847</v>
      </c>
      <c r="F110" s="306"/>
      <c r="G110" s="76">
        <v>1967</v>
      </c>
      <c r="H110" s="235">
        <f>G110/E110</f>
        <v>0.33641183512912604</v>
      </c>
      <c r="I110" s="57"/>
      <c r="J110" s="57"/>
      <c r="K110" s="57"/>
      <c r="L110" s="57"/>
      <c r="M110" s="57"/>
      <c r="N110" s="57"/>
      <c r="O110" s="57"/>
    </row>
    <row r="111" spans="1:15" s="161" customFormat="1" ht="12.75" customHeight="1">
      <c r="A111" s="95" t="s">
        <v>415</v>
      </c>
      <c r="B111" s="237"/>
      <c r="C111" s="76" t="s">
        <v>349</v>
      </c>
      <c r="D111" s="306"/>
      <c r="E111" s="76">
        <v>1971</v>
      </c>
      <c r="F111" s="306"/>
      <c r="G111" s="76">
        <v>120</v>
      </c>
      <c r="H111" s="235"/>
      <c r="I111" s="57"/>
      <c r="J111" s="57"/>
      <c r="K111" s="57"/>
      <c r="L111" s="57"/>
      <c r="M111" s="57"/>
      <c r="N111" s="57"/>
      <c r="O111" s="57"/>
    </row>
    <row r="112" spans="1:15" s="161" customFormat="1" ht="12.75" customHeight="1">
      <c r="A112" s="95" t="s">
        <v>416</v>
      </c>
      <c r="B112" s="237" t="s">
        <v>49</v>
      </c>
      <c r="C112" s="11" t="s">
        <v>417</v>
      </c>
      <c r="D112" s="11">
        <v>0</v>
      </c>
      <c r="E112" s="11">
        <f>SUM(E113:E115)</f>
        <v>2715</v>
      </c>
      <c r="F112" s="11">
        <v>0</v>
      </c>
      <c r="G112" s="11">
        <f>SUM(G113:G115)</f>
        <v>496</v>
      </c>
      <c r="H112" s="235">
        <f aca="true" t="shared" si="2" ref="H112:H123">G112/E112</f>
        <v>0.18268876611418047</v>
      </c>
      <c r="I112" s="57"/>
      <c r="J112" s="57"/>
      <c r="K112" s="57"/>
      <c r="L112" s="57"/>
      <c r="M112" s="57"/>
      <c r="N112" s="57"/>
      <c r="O112" s="57"/>
    </row>
    <row r="113" spans="1:15" s="161" customFormat="1" ht="12.75" customHeight="1">
      <c r="A113" s="95" t="s">
        <v>418</v>
      </c>
      <c r="B113" s="237"/>
      <c r="C113" s="210" t="s">
        <v>197</v>
      </c>
      <c r="D113" s="306"/>
      <c r="E113" s="210">
        <v>1894</v>
      </c>
      <c r="F113" s="306"/>
      <c r="G113" s="210">
        <v>312</v>
      </c>
      <c r="H113" s="235">
        <f t="shared" si="2"/>
        <v>0.16473072861668428</v>
      </c>
      <c r="I113" s="57"/>
      <c r="J113" s="57"/>
      <c r="K113" s="57"/>
      <c r="L113" s="57"/>
      <c r="M113" s="57"/>
      <c r="N113" s="57"/>
      <c r="O113" s="57"/>
    </row>
    <row r="114" spans="1:15" s="161" customFormat="1" ht="12.75" customHeight="1">
      <c r="A114" s="95" t="s">
        <v>419</v>
      </c>
      <c r="B114" s="237"/>
      <c r="C114" s="210" t="s">
        <v>198</v>
      </c>
      <c r="D114" s="306"/>
      <c r="E114" s="210">
        <v>511</v>
      </c>
      <c r="F114" s="306"/>
      <c r="G114" s="210">
        <v>84</v>
      </c>
      <c r="H114" s="235">
        <f t="shared" si="2"/>
        <v>0.1643835616438356</v>
      </c>
      <c r="I114" s="57"/>
      <c r="J114" s="57"/>
      <c r="K114" s="57"/>
      <c r="L114" s="57"/>
      <c r="M114" s="57"/>
      <c r="N114" s="57"/>
      <c r="O114" s="57"/>
    </row>
    <row r="115" spans="1:15" s="161" customFormat="1" ht="12.75" customHeight="1">
      <c r="A115" s="95" t="s">
        <v>420</v>
      </c>
      <c r="B115" s="237"/>
      <c r="C115" s="174" t="s">
        <v>322</v>
      </c>
      <c r="D115" s="249"/>
      <c r="E115" s="21">
        <v>310</v>
      </c>
      <c r="F115" s="249"/>
      <c r="G115" s="21">
        <v>100</v>
      </c>
      <c r="H115" s="235">
        <f t="shared" si="2"/>
        <v>0.3225806451612903</v>
      </c>
      <c r="I115" s="57"/>
      <c r="J115" s="57"/>
      <c r="K115" s="57"/>
      <c r="L115" s="57"/>
      <c r="M115" s="57"/>
      <c r="N115" s="57"/>
      <c r="O115" s="57"/>
    </row>
    <row r="116" spans="1:15" s="161" customFormat="1" ht="12.75" customHeight="1">
      <c r="A116" s="95" t="s">
        <v>421</v>
      </c>
      <c r="B116" s="237" t="s">
        <v>51</v>
      </c>
      <c r="C116" s="11" t="s">
        <v>422</v>
      </c>
      <c r="D116" s="11">
        <v>3</v>
      </c>
      <c r="E116" s="11">
        <f>SUM(E117:E119)</f>
        <v>10413</v>
      </c>
      <c r="F116" s="11">
        <v>3</v>
      </c>
      <c r="G116" s="11">
        <f>SUM(G117:G119)</f>
        <v>11924</v>
      </c>
      <c r="H116" s="235">
        <f t="shared" si="2"/>
        <v>1.1451070776913475</v>
      </c>
      <c r="I116" s="57"/>
      <c r="J116" s="57"/>
      <c r="K116" s="57"/>
      <c r="L116" s="57"/>
      <c r="M116" s="57"/>
      <c r="N116" s="57"/>
      <c r="O116" s="57"/>
    </row>
    <row r="117" spans="1:15" s="161" customFormat="1" ht="12.75" customHeight="1">
      <c r="A117" s="95" t="s">
        <v>423</v>
      </c>
      <c r="B117" s="237"/>
      <c r="C117" s="210" t="s">
        <v>197</v>
      </c>
      <c r="D117" s="306"/>
      <c r="E117" s="210">
        <v>8168</v>
      </c>
      <c r="F117" s="306"/>
      <c r="G117" s="210">
        <v>9338</v>
      </c>
      <c r="H117" s="235">
        <f t="shared" si="2"/>
        <v>1.1432419196865817</v>
      </c>
      <c r="I117" s="57"/>
      <c r="J117" s="57"/>
      <c r="K117" s="57"/>
      <c r="L117" s="57"/>
      <c r="M117" s="57"/>
      <c r="N117" s="57"/>
      <c r="O117" s="57"/>
    </row>
    <row r="118" spans="1:15" s="161" customFormat="1" ht="12.75" customHeight="1">
      <c r="A118" s="95" t="s">
        <v>424</v>
      </c>
      <c r="B118" s="237"/>
      <c r="C118" s="210" t="s">
        <v>198</v>
      </c>
      <c r="D118" s="306"/>
      <c r="E118" s="210">
        <v>2205</v>
      </c>
      <c r="F118" s="306"/>
      <c r="G118" s="210">
        <v>2546</v>
      </c>
      <c r="H118" s="235">
        <f t="shared" si="2"/>
        <v>1.1546485260770976</v>
      </c>
      <c r="I118" s="57"/>
      <c r="J118" s="57"/>
      <c r="K118" s="57"/>
      <c r="L118" s="57"/>
      <c r="M118" s="57"/>
      <c r="N118" s="57"/>
      <c r="O118" s="57"/>
    </row>
    <row r="119" spans="1:15" s="161" customFormat="1" ht="12.75" customHeight="1">
      <c r="A119" s="95" t="s">
        <v>425</v>
      </c>
      <c r="B119" s="237"/>
      <c r="C119" s="174" t="s">
        <v>322</v>
      </c>
      <c r="D119" s="249"/>
      <c r="E119" s="21">
        <v>40</v>
      </c>
      <c r="F119" s="249"/>
      <c r="G119" s="21">
        <v>40</v>
      </c>
      <c r="H119" s="235">
        <f t="shared" si="2"/>
        <v>1</v>
      </c>
      <c r="I119" s="57"/>
      <c r="J119" s="57"/>
      <c r="K119" s="57"/>
      <c r="L119" s="57"/>
      <c r="M119" s="57"/>
      <c r="N119" s="57"/>
      <c r="O119" s="57"/>
    </row>
    <row r="120" spans="1:15" s="161" customFormat="1" ht="12.75" customHeight="1">
      <c r="A120" s="95" t="s">
        <v>426</v>
      </c>
      <c r="B120" s="237" t="s">
        <v>53</v>
      </c>
      <c r="C120" s="14" t="s">
        <v>427</v>
      </c>
      <c r="D120" s="249">
        <v>3</v>
      </c>
      <c r="E120" s="14">
        <f>SUM(E121:E123)</f>
        <v>8545</v>
      </c>
      <c r="F120" s="249">
        <v>2</v>
      </c>
      <c r="G120" s="14">
        <f>SUM(G121:G124)</f>
        <v>4590</v>
      </c>
      <c r="H120" s="235">
        <f t="shared" si="2"/>
        <v>0.5371562317144529</v>
      </c>
      <c r="I120" s="57"/>
      <c r="J120" s="57"/>
      <c r="K120" s="57"/>
      <c r="L120" s="57"/>
      <c r="M120" s="57"/>
      <c r="N120" s="57"/>
      <c r="O120" s="57"/>
    </row>
    <row r="121" spans="1:15" s="161" customFormat="1" ht="12.75" customHeight="1">
      <c r="A121" s="95" t="s">
        <v>428</v>
      </c>
      <c r="B121" s="237"/>
      <c r="C121" s="174" t="s">
        <v>197</v>
      </c>
      <c r="D121" s="249"/>
      <c r="E121" s="21">
        <v>4550</v>
      </c>
      <c r="F121" s="249"/>
      <c r="G121" s="21">
        <v>3231</v>
      </c>
      <c r="H121" s="235">
        <f t="shared" si="2"/>
        <v>0.7101098901098901</v>
      </c>
      <c r="I121" s="57"/>
      <c r="J121" s="57"/>
      <c r="K121" s="57"/>
      <c r="L121" s="57"/>
      <c r="M121" s="57"/>
      <c r="N121" s="57"/>
      <c r="O121" s="57"/>
    </row>
    <row r="122" spans="1:15" s="161" customFormat="1" ht="12.75" customHeight="1">
      <c r="A122" s="95" t="s">
        <v>429</v>
      </c>
      <c r="B122" s="237"/>
      <c r="C122" s="174" t="s">
        <v>198</v>
      </c>
      <c r="D122" s="238"/>
      <c r="E122" s="21">
        <v>1150</v>
      </c>
      <c r="F122" s="238"/>
      <c r="G122" s="21">
        <v>859</v>
      </c>
      <c r="H122" s="235">
        <f t="shared" si="2"/>
        <v>0.7469565217391304</v>
      </c>
      <c r="I122" s="57"/>
      <c r="J122" s="57"/>
      <c r="K122" s="57"/>
      <c r="L122" s="57"/>
      <c r="M122" s="57"/>
      <c r="N122" s="57"/>
      <c r="O122" s="57"/>
    </row>
    <row r="123" spans="1:15" s="161" customFormat="1" ht="12.75" customHeight="1">
      <c r="A123" s="95" t="s">
        <v>430</v>
      </c>
      <c r="B123" s="237"/>
      <c r="C123" s="174" t="s">
        <v>322</v>
      </c>
      <c r="D123" s="238"/>
      <c r="E123" s="21">
        <v>2845</v>
      </c>
      <c r="F123" s="238"/>
      <c r="G123" s="21">
        <v>300</v>
      </c>
      <c r="H123" s="235">
        <f t="shared" si="2"/>
        <v>0.1054481546572935</v>
      </c>
      <c r="I123" s="57"/>
      <c r="J123" s="57"/>
      <c r="K123" s="57"/>
      <c r="L123" s="57"/>
      <c r="M123" s="57"/>
      <c r="N123" s="57"/>
      <c r="O123" s="57"/>
    </row>
    <row r="124" spans="1:15" s="161" customFormat="1" ht="12.75" customHeight="1">
      <c r="A124" s="95" t="s">
        <v>431</v>
      </c>
      <c r="B124" s="237"/>
      <c r="C124" s="174" t="s">
        <v>349</v>
      </c>
      <c r="D124" s="238"/>
      <c r="E124" s="21"/>
      <c r="F124" s="238"/>
      <c r="G124" s="21">
        <v>200</v>
      </c>
      <c r="H124" s="235"/>
      <c r="I124" s="57"/>
      <c r="J124" s="57"/>
      <c r="K124" s="57"/>
      <c r="L124" s="57"/>
      <c r="M124" s="57"/>
      <c r="N124" s="57"/>
      <c r="O124" s="57"/>
    </row>
    <row r="125" spans="1:15" s="161" customFormat="1" ht="12.75" customHeight="1">
      <c r="A125" s="95" t="s">
        <v>432</v>
      </c>
      <c r="B125" s="237">
        <v>7</v>
      </c>
      <c r="C125" s="14" t="s">
        <v>433</v>
      </c>
      <c r="D125" s="238"/>
      <c r="E125" s="21"/>
      <c r="F125" s="238"/>
      <c r="G125" s="14">
        <v>4980</v>
      </c>
      <c r="H125" s="235"/>
      <c r="I125" s="57"/>
      <c r="J125" s="57"/>
      <c r="K125" s="57"/>
      <c r="L125" s="57"/>
      <c r="M125" s="57"/>
      <c r="N125" s="57"/>
      <c r="O125" s="57"/>
    </row>
    <row r="126" spans="1:15" s="161" customFormat="1" ht="12.75" customHeight="1">
      <c r="A126" s="95" t="s">
        <v>434</v>
      </c>
      <c r="B126" s="237"/>
      <c r="C126" s="174" t="s">
        <v>197</v>
      </c>
      <c r="D126" s="238"/>
      <c r="E126" s="21"/>
      <c r="F126" s="238"/>
      <c r="G126" s="21"/>
      <c r="H126" s="235"/>
      <c r="I126" s="57"/>
      <c r="J126" s="57"/>
      <c r="K126" s="57"/>
      <c r="L126" s="57"/>
      <c r="M126" s="57"/>
      <c r="N126" s="57"/>
      <c r="O126" s="57"/>
    </row>
    <row r="127" spans="1:15" s="161" customFormat="1" ht="12.75" customHeight="1">
      <c r="A127" s="95" t="s">
        <v>435</v>
      </c>
      <c r="B127" s="237"/>
      <c r="C127" s="174" t="s">
        <v>436</v>
      </c>
      <c r="D127" s="238"/>
      <c r="E127" s="21"/>
      <c r="F127" s="238"/>
      <c r="G127" s="21"/>
      <c r="H127" s="235"/>
      <c r="I127" s="57"/>
      <c r="J127" s="57"/>
      <c r="K127" s="57"/>
      <c r="L127" s="57"/>
      <c r="M127" s="57"/>
      <c r="N127" s="57"/>
      <c r="O127" s="57"/>
    </row>
    <row r="128" spans="1:15" s="161" customFormat="1" ht="12.75" customHeight="1">
      <c r="A128" s="95" t="s">
        <v>437</v>
      </c>
      <c r="B128" s="237"/>
      <c r="C128" s="174" t="s">
        <v>438</v>
      </c>
      <c r="D128" s="238"/>
      <c r="E128" s="21"/>
      <c r="F128" s="238"/>
      <c r="G128" s="21">
        <v>4220</v>
      </c>
      <c r="H128" s="235"/>
      <c r="I128" s="57"/>
      <c r="J128" s="57"/>
      <c r="K128" s="57"/>
      <c r="L128" s="57"/>
      <c r="M128" s="57"/>
      <c r="N128" s="57"/>
      <c r="O128" s="57"/>
    </row>
    <row r="129" spans="1:15" s="161" customFormat="1" ht="12.75" customHeight="1">
      <c r="A129" s="95" t="s">
        <v>439</v>
      </c>
      <c r="B129" s="237"/>
      <c r="C129" s="174" t="s">
        <v>349</v>
      </c>
      <c r="D129" s="238"/>
      <c r="E129" s="21"/>
      <c r="F129" s="238"/>
      <c r="G129" s="21">
        <v>760</v>
      </c>
      <c r="H129" s="235"/>
      <c r="I129" s="57"/>
      <c r="J129" s="57"/>
      <c r="K129" s="57"/>
      <c r="L129" s="57"/>
      <c r="M129" s="57"/>
      <c r="N129" s="57"/>
      <c r="O129" s="57"/>
    </row>
    <row r="130" spans="1:15" s="161" customFormat="1" ht="12.75" customHeight="1">
      <c r="A130" s="95" t="s">
        <v>440</v>
      </c>
      <c r="B130" s="307"/>
      <c r="C130" s="308" t="s">
        <v>441</v>
      </c>
      <c r="D130" s="309">
        <f>SUM(D101:D123)</f>
        <v>24</v>
      </c>
      <c r="E130" s="16">
        <f>SUM(E131:E135)</f>
        <v>98450</v>
      </c>
      <c r="F130" s="309">
        <v>23</v>
      </c>
      <c r="G130" s="16">
        <v>99007</v>
      </c>
      <c r="H130" s="235">
        <f>G130/E130</f>
        <v>1.0056576942610462</v>
      </c>
      <c r="I130" s="57"/>
      <c r="J130" s="57"/>
      <c r="K130" s="57"/>
      <c r="L130" s="57"/>
      <c r="M130" s="57"/>
      <c r="N130" s="57"/>
      <c r="O130" s="57"/>
    </row>
    <row r="131" spans="1:15" s="161" customFormat="1" ht="12.75" customHeight="1">
      <c r="A131" s="95" t="s">
        <v>442</v>
      </c>
      <c r="B131" s="205"/>
      <c r="C131" s="267" t="s">
        <v>197</v>
      </c>
      <c r="D131" s="267"/>
      <c r="E131" s="267">
        <f aca="true" t="shared" si="3" ref="E131:G132">E102+E108+E113+E117+E121</f>
        <v>58823</v>
      </c>
      <c r="F131" s="267">
        <f t="shared" si="3"/>
        <v>0</v>
      </c>
      <c r="G131" s="267">
        <f t="shared" si="3"/>
        <v>62294</v>
      </c>
      <c r="H131" s="235">
        <f>G131/E131</f>
        <v>1.0590075310677796</v>
      </c>
      <c r="I131" s="57"/>
      <c r="J131" s="57"/>
      <c r="K131" s="57"/>
      <c r="L131" s="57"/>
      <c r="M131" s="57"/>
      <c r="N131" s="57"/>
      <c r="O131" s="57"/>
    </row>
    <row r="132" spans="1:15" s="161" customFormat="1" ht="12.75" customHeight="1">
      <c r="A132" s="95" t="s">
        <v>443</v>
      </c>
      <c r="B132" s="205"/>
      <c r="C132" s="267" t="s">
        <v>198</v>
      </c>
      <c r="D132" s="267"/>
      <c r="E132" s="267">
        <f t="shared" si="3"/>
        <v>15248</v>
      </c>
      <c r="F132" s="267">
        <f t="shared" si="3"/>
        <v>0</v>
      </c>
      <c r="G132" s="267">
        <f t="shared" si="3"/>
        <v>16862</v>
      </c>
      <c r="H132" s="235">
        <f>G132/E132</f>
        <v>1.1058499475341028</v>
      </c>
      <c r="I132" s="57"/>
      <c r="J132" s="57"/>
      <c r="K132" s="57"/>
      <c r="L132" s="57"/>
      <c r="M132" s="57"/>
      <c r="N132" s="57"/>
      <c r="O132" s="57"/>
    </row>
    <row r="133" spans="1:15" s="161" customFormat="1" ht="12.75" customHeight="1">
      <c r="A133" s="95" t="s">
        <v>444</v>
      </c>
      <c r="B133" s="205"/>
      <c r="C133" s="267" t="s">
        <v>322</v>
      </c>
      <c r="D133" s="267"/>
      <c r="E133" s="267">
        <f>E104+E110+E115+E119+E123</f>
        <v>22408</v>
      </c>
      <c r="F133" s="267">
        <f>F104+F110+F115+F119+F123</f>
        <v>0</v>
      </c>
      <c r="G133" s="267">
        <v>18071</v>
      </c>
      <c r="H133" s="235">
        <f>G133/E133</f>
        <v>0.8064530524812566</v>
      </c>
      <c r="I133" s="57"/>
      <c r="J133" s="57"/>
      <c r="K133" s="57"/>
      <c r="L133" s="57"/>
      <c r="M133" s="57"/>
      <c r="N133" s="57"/>
      <c r="O133" s="57"/>
    </row>
    <row r="134" spans="1:15" s="161" customFormat="1" ht="12.75" customHeight="1">
      <c r="A134" s="95" t="s">
        <v>445</v>
      </c>
      <c r="B134" s="205"/>
      <c r="C134" s="267" t="s">
        <v>349</v>
      </c>
      <c r="D134" s="267"/>
      <c r="E134" s="267"/>
      <c r="F134" s="267"/>
      <c r="G134" s="267">
        <f>G129+G124+G111</f>
        <v>1080</v>
      </c>
      <c r="H134" s="235"/>
      <c r="I134" s="57"/>
      <c r="J134" s="57"/>
      <c r="K134" s="57"/>
      <c r="L134" s="57"/>
      <c r="M134" s="57"/>
      <c r="N134" s="57"/>
      <c r="O134" s="57"/>
    </row>
    <row r="135" spans="1:15" s="161" customFormat="1" ht="12.75" customHeight="1">
      <c r="A135" s="95" t="s">
        <v>446</v>
      </c>
      <c r="B135" s="205"/>
      <c r="C135" s="267" t="s">
        <v>150</v>
      </c>
      <c r="D135" s="267"/>
      <c r="E135" s="267">
        <v>1971</v>
      </c>
      <c r="F135" s="267"/>
      <c r="G135" s="267"/>
      <c r="H135" s="235"/>
      <c r="I135" s="57"/>
      <c r="J135" s="57"/>
      <c r="K135" s="57"/>
      <c r="L135" s="57"/>
      <c r="M135" s="57"/>
      <c r="N135" s="57"/>
      <c r="O135" s="57"/>
    </row>
    <row r="136" spans="1:15" s="161" customFormat="1" ht="15" customHeight="1">
      <c r="A136" s="95" t="s">
        <v>447</v>
      </c>
      <c r="B136" s="310" t="s">
        <v>175</v>
      </c>
      <c r="C136" s="311" t="s">
        <v>448</v>
      </c>
      <c r="D136" s="312"/>
      <c r="E136" s="313"/>
      <c r="F136" s="312"/>
      <c r="G136" s="313"/>
      <c r="H136" s="235"/>
      <c r="I136" s="57"/>
      <c r="J136" s="57"/>
      <c r="K136" s="57"/>
      <c r="L136" s="57"/>
      <c r="M136" s="57"/>
      <c r="N136" s="57"/>
      <c r="O136" s="57"/>
    </row>
    <row r="137" spans="1:15" s="161" customFormat="1" ht="12.75" customHeight="1">
      <c r="A137" s="95" t="s">
        <v>449</v>
      </c>
      <c r="B137" s="188" t="s">
        <v>38</v>
      </c>
      <c r="C137" s="14" t="s">
        <v>450</v>
      </c>
      <c r="D137" s="249">
        <v>2</v>
      </c>
      <c r="E137" s="14">
        <f>SUM(E138:E141)</f>
        <v>10753</v>
      </c>
      <c r="F137" s="249">
        <v>2</v>
      </c>
      <c r="G137" s="14">
        <f>SUM(G138:G140)</f>
        <v>9708</v>
      </c>
      <c r="H137" s="235">
        <f>G137/E137</f>
        <v>0.9028178182832698</v>
      </c>
      <c r="I137" s="57"/>
      <c r="J137" s="57"/>
      <c r="K137" s="57"/>
      <c r="L137" s="57"/>
      <c r="M137" s="57"/>
      <c r="N137" s="57"/>
      <c r="O137" s="57"/>
    </row>
    <row r="138" spans="1:15" s="161" customFormat="1" ht="12.75" customHeight="1">
      <c r="A138" s="95" t="s">
        <v>451</v>
      </c>
      <c r="B138" s="188"/>
      <c r="C138" s="174" t="s">
        <v>197</v>
      </c>
      <c r="D138" s="238"/>
      <c r="E138" s="21">
        <v>4460</v>
      </c>
      <c r="F138" s="238"/>
      <c r="G138" s="21">
        <v>4365</v>
      </c>
      <c r="H138" s="235">
        <f>G138/E138</f>
        <v>0.9786995515695067</v>
      </c>
      <c r="I138" s="57"/>
      <c r="J138" s="57"/>
      <c r="K138" s="57"/>
      <c r="L138" s="57"/>
      <c r="M138" s="57"/>
      <c r="N138" s="57"/>
      <c r="O138" s="57"/>
    </row>
    <row r="139" spans="1:15" s="161" customFormat="1" ht="12.75" customHeight="1">
      <c r="A139" s="95" t="s">
        <v>452</v>
      </c>
      <c r="B139" s="188"/>
      <c r="C139" s="174" t="s">
        <v>198</v>
      </c>
      <c r="D139" s="238"/>
      <c r="E139" s="21">
        <v>1100</v>
      </c>
      <c r="F139" s="238"/>
      <c r="G139" s="21">
        <v>1219</v>
      </c>
      <c r="H139" s="235">
        <f>G139/E139</f>
        <v>1.1081818181818182</v>
      </c>
      <c r="I139" s="57"/>
      <c r="J139" s="57"/>
      <c r="K139" s="57"/>
      <c r="L139" s="57"/>
      <c r="M139" s="57"/>
      <c r="N139" s="57"/>
      <c r="O139" s="57"/>
    </row>
    <row r="140" spans="1:15" s="161" customFormat="1" ht="12.75" customHeight="1">
      <c r="A140" s="95" t="s">
        <v>453</v>
      </c>
      <c r="B140" s="188"/>
      <c r="C140" s="174" t="s">
        <v>322</v>
      </c>
      <c r="D140" s="238"/>
      <c r="E140" s="21">
        <v>5193</v>
      </c>
      <c r="F140" s="238"/>
      <c r="G140" s="21">
        <v>4124</v>
      </c>
      <c r="H140" s="235">
        <f>G140/E140</f>
        <v>0.7941459657230888</v>
      </c>
      <c r="I140" s="57"/>
      <c r="J140" s="57"/>
      <c r="K140" s="57"/>
      <c r="L140" s="57"/>
      <c r="M140" s="57"/>
      <c r="N140" s="57"/>
      <c r="O140" s="57"/>
    </row>
    <row r="141" spans="1:15" s="161" customFormat="1" ht="12.75" customHeight="1">
      <c r="A141" s="95" t="s">
        <v>454</v>
      </c>
      <c r="B141" s="188"/>
      <c r="C141" s="21" t="s">
        <v>320</v>
      </c>
      <c r="D141" s="238"/>
      <c r="E141" s="21"/>
      <c r="F141" s="238"/>
      <c r="G141" s="21"/>
      <c r="H141" s="235"/>
      <c r="I141" s="57"/>
      <c r="J141" s="57"/>
      <c r="K141" s="57"/>
      <c r="L141" s="57"/>
      <c r="M141" s="57"/>
      <c r="N141" s="57"/>
      <c r="O141" s="57"/>
    </row>
    <row r="142" spans="1:15" s="161" customFormat="1" ht="12.75" customHeight="1">
      <c r="A142" s="95" t="s">
        <v>455</v>
      </c>
      <c r="B142" s="188" t="s">
        <v>40</v>
      </c>
      <c r="C142" s="14" t="s">
        <v>456</v>
      </c>
      <c r="D142" s="249">
        <v>1</v>
      </c>
      <c r="E142" s="14">
        <f>SUM(E143:E145)</f>
        <v>2162</v>
      </c>
      <c r="F142" s="249">
        <v>1</v>
      </c>
      <c r="G142" s="14">
        <f>SUM(G143:G145)</f>
        <v>2520</v>
      </c>
      <c r="H142" s="235">
        <f aca="true" t="shared" si="4" ref="H142:H149">G142/E142</f>
        <v>1.1655874190564293</v>
      </c>
      <c r="I142" s="57"/>
      <c r="J142" s="57"/>
      <c r="K142" s="57"/>
      <c r="L142" s="57"/>
      <c r="M142" s="57"/>
      <c r="N142" s="57"/>
      <c r="O142" s="57"/>
    </row>
    <row r="143" spans="1:15" s="161" customFormat="1" ht="12.75" customHeight="1">
      <c r="A143" s="95" t="s">
        <v>457</v>
      </c>
      <c r="B143" s="188"/>
      <c r="C143" s="174" t="s">
        <v>197</v>
      </c>
      <c r="D143" s="238"/>
      <c r="E143" s="21">
        <v>612</v>
      </c>
      <c r="F143" s="238"/>
      <c r="G143" s="21">
        <v>835</v>
      </c>
      <c r="H143" s="235">
        <f t="shared" si="4"/>
        <v>1.3643790849673203</v>
      </c>
      <c r="I143" s="57"/>
      <c r="J143" s="57"/>
      <c r="K143" s="57"/>
      <c r="L143" s="57"/>
      <c r="M143" s="57"/>
      <c r="N143" s="57"/>
      <c r="O143" s="57"/>
    </row>
    <row r="144" spans="1:15" s="161" customFormat="1" ht="12.75" customHeight="1">
      <c r="A144" s="95" t="s">
        <v>458</v>
      </c>
      <c r="B144" s="188"/>
      <c r="C144" s="174" t="s">
        <v>198</v>
      </c>
      <c r="D144" s="238"/>
      <c r="E144" s="21">
        <v>150</v>
      </c>
      <c r="F144" s="238"/>
      <c r="G144" s="21">
        <v>224</v>
      </c>
      <c r="H144" s="235">
        <f t="shared" si="4"/>
        <v>1.4933333333333334</v>
      </c>
      <c r="I144" s="57"/>
      <c r="J144" s="57"/>
      <c r="K144" s="57"/>
      <c r="L144" s="57"/>
      <c r="M144" s="57"/>
      <c r="N144" s="57"/>
      <c r="O144" s="57"/>
    </row>
    <row r="145" spans="1:15" s="161" customFormat="1" ht="12.75" customHeight="1">
      <c r="A145" s="95" t="s">
        <v>459</v>
      </c>
      <c r="B145" s="188"/>
      <c r="C145" s="174" t="s">
        <v>322</v>
      </c>
      <c r="D145" s="238"/>
      <c r="E145" s="21">
        <v>1400</v>
      </c>
      <c r="F145" s="238"/>
      <c r="G145" s="21">
        <v>1461</v>
      </c>
      <c r="H145" s="235">
        <f t="shared" si="4"/>
        <v>1.0435714285714286</v>
      </c>
      <c r="I145" s="57"/>
      <c r="J145" s="57"/>
      <c r="K145" s="57"/>
      <c r="L145" s="57"/>
      <c r="M145" s="57"/>
      <c r="N145" s="57"/>
      <c r="O145" s="57"/>
    </row>
    <row r="146" spans="1:15" s="161" customFormat="1" ht="26.25" customHeight="1">
      <c r="A146" s="95" t="s">
        <v>460</v>
      </c>
      <c r="B146" s="205"/>
      <c r="C146" s="314" t="s">
        <v>461</v>
      </c>
      <c r="D146" s="309">
        <f>SUM(D136:D145)</f>
        <v>3</v>
      </c>
      <c r="E146" s="16">
        <f>SUM(E147:E150)</f>
        <v>13180</v>
      </c>
      <c r="F146" s="309">
        <f>SUM(F136:F145)</f>
        <v>3</v>
      </c>
      <c r="G146" s="16">
        <f>SUM(G147:G150)</f>
        <v>12228</v>
      </c>
      <c r="H146" s="235">
        <f t="shared" si="4"/>
        <v>0.9277693474962063</v>
      </c>
      <c r="I146" s="57"/>
      <c r="J146" s="57"/>
      <c r="K146" s="57"/>
      <c r="L146" s="57"/>
      <c r="M146" s="57"/>
      <c r="N146" s="57"/>
      <c r="O146" s="57"/>
    </row>
    <row r="147" spans="1:15" s="161" customFormat="1" ht="12.75" customHeight="1">
      <c r="A147" s="95" t="s">
        <v>462</v>
      </c>
      <c r="B147" s="205"/>
      <c r="C147" s="267" t="s">
        <v>197</v>
      </c>
      <c r="D147" s="272"/>
      <c r="E147" s="267">
        <f>E138+E143</f>
        <v>5072</v>
      </c>
      <c r="F147" s="267"/>
      <c r="G147" s="267">
        <v>5200</v>
      </c>
      <c r="H147" s="235">
        <f t="shared" si="4"/>
        <v>1.025236593059937</v>
      </c>
      <c r="I147" s="57"/>
      <c r="J147" s="57"/>
      <c r="K147" s="57"/>
      <c r="L147" s="57"/>
      <c r="M147" s="57"/>
      <c r="N147" s="57"/>
      <c r="O147" s="57"/>
    </row>
    <row r="148" spans="1:15" s="161" customFormat="1" ht="12.75" customHeight="1">
      <c r="A148" s="95" t="s">
        <v>463</v>
      </c>
      <c r="B148" s="205"/>
      <c r="C148" s="267" t="s">
        <v>198</v>
      </c>
      <c r="D148" s="272"/>
      <c r="E148" s="267">
        <f>E139+E144</f>
        <v>1250</v>
      </c>
      <c r="F148" s="267"/>
      <c r="G148" s="267">
        <v>1443</v>
      </c>
      <c r="H148" s="235">
        <f t="shared" si="4"/>
        <v>1.1544</v>
      </c>
      <c r="I148" s="57"/>
      <c r="J148" s="57"/>
      <c r="K148" s="57"/>
      <c r="L148" s="57"/>
      <c r="M148" s="57"/>
      <c r="N148" s="57"/>
      <c r="O148" s="57"/>
    </row>
    <row r="149" spans="1:15" s="161" customFormat="1" ht="12.75" customHeight="1">
      <c r="A149" s="95" t="s">
        <v>464</v>
      </c>
      <c r="B149" s="205"/>
      <c r="C149" s="267" t="s">
        <v>322</v>
      </c>
      <c r="D149" s="272"/>
      <c r="E149" s="267">
        <f>E140+E145</f>
        <v>6593</v>
      </c>
      <c r="F149" s="267"/>
      <c r="G149" s="267">
        <v>5585</v>
      </c>
      <c r="H149" s="235">
        <f t="shared" si="4"/>
        <v>0.8471105718185955</v>
      </c>
      <c r="I149" s="57"/>
      <c r="J149" s="57"/>
      <c r="K149" s="57"/>
      <c r="L149" s="57"/>
      <c r="M149" s="57"/>
      <c r="N149" s="57"/>
      <c r="O149" s="57"/>
    </row>
    <row r="150" spans="1:15" s="161" customFormat="1" ht="12.75" customHeight="1">
      <c r="A150" s="95" t="s">
        <v>465</v>
      </c>
      <c r="B150" s="205"/>
      <c r="C150" s="267" t="s">
        <v>150</v>
      </c>
      <c r="D150" s="272"/>
      <c r="E150" s="267">
        <v>265</v>
      </c>
      <c r="F150" s="267"/>
      <c r="G150" s="267"/>
      <c r="H150" s="235"/>
      <c r="I150" s="57"/>
      <c r="J150" s="57"/>
      <c r="K150" s="57"/>
      <c r="L150" s="57"/>
      <c r="M150" s="57"/>
      <c r="N150" s="57"/>
      <c r="O150" s="57"/>
    </row>
    <row r="151" spans="1:15" s="161" customFormat="1" ht="12.75" customHeight="1">
      <c r="A151" s="95" t="s">
        <v>466</v>
      </c>
      <c r="B151" s="188"/>
      <c r="C151" s="174"/>
      <c r="D151" s="238"/>
      <c r="E151" s="21"/>
      <c r="F151" s="238"/>
      <c r="G151" s="21"/>
      <c r="H151" s="235"/>
      <c r="I151" s="57"/>
      <c r="J151" s="57"/>
      <c r="K151" s="57"/>
      <c r="L151" s="57"/>
      <c r="M151" s="57"/>
      <c r="N151" s="57"/>
      <c r="O151" s="57"/>
    </row>
    <row r="152" spans="1:15" s="161" customFormat="1" ht="18.75" customHeight="1">
      <c r="A152" s="95" t="s">
        <v>467</v>
      </c>
      <c r="B152" s="188" t="s">
        <v>177</v>
      </c>
      <c r="C152" s="301" t="s">
        <v>307</v>
      </c>
      <c r="D152" s="238"/>
      <c r="E152" s="21"/>
      <c r="F152" s="238"/>
      <c r="G152" s="21"/>
      <c r="H152" s="235"/>
      <c r="I152" s="57"/>
      <c r="J152" s="57"/>
      <c r="K152" s="57"/>
      <c r="L152" s="57"/>
      <c r="M152" s="57"/>
      <c r="N152" s="57"/>
      <c r="O152" s="57"/>
    </row>
    <row r="153" spans="1:15" s="252" customFormat="1" ht="12.75" customHeight="1">
      <c r="A153" s="95" t="s">
        <v>468</v>
      </c>
      <c r="B153" s="250" t="s">
        <v>38</v>
      </c>
      <c r="C153" s="14" t="s">
        <v>469</v>
      </c>
      <c r="D153" s="249">
        <v>5</v>
      </c>
      <c r="E153" s="14">
        <f>SUM(E154:E156)</f>
        <v>31057</v>
      </c>
      <c r="F153" s="249">
        <v>5</v>
      </c>
      <c r="G153" s="14">
        <v>38694</v>
      </c>
      <c r="H153" s="251"/>
      <c r="I153" s="113"/>
      <c r="J153" s="113"/>
      <c r="K153" s="113"/>
      <c r="L153" s="113"/>
      <c r="M153" s="113"/>
      <c r="N153" s="113"/>
      <c r="O153" s="113"/>
    </row>
    <row r="154" spans="1:15" s="161" customFormat="1" ht="12.75" customHeight="1">
      <c r="A154" s="95" t="s">
        <v>470</v>
      </c>
      <c r="B154" s="188"/>
      <c r="C154" s="174" t="s">
        <v>197</v>
      </c>
      <c r="D154" s="238"/>
      <c r="E154" s="21">
        <v>7220</v>
      </c>
      <c r="F154" s="238"/>
      <c r="G154" s="21">
        <v>8089</v>
      </c>
      <c r="H154" s="235"/>
      <c r="I154" s="57"/>
      <c r="J154" s="57"/>
      <c r="K154" s="57"/>
      <c r="L154" s="57"/>
      <c r="M154" s="57"/>
      <c r="N154" s="57"/>
      <c r="O154" s="57"/>
    </row>
    <row r="155" spans="1:15" s="161" customFormat="1" ht="12.75" customHeight="1">
      <c r="A155" s="95" t="s">
        <v>471</v>
      </c>
      <c r="B155" s="188"/>
      <c r="C155" s="174" t="s">
        <v>436</v>
      </c>
      <c r="D155" s="238"/>
      <c r="E155" s="21">
        <v>1882</v>
      </c>
      <c r="F155" s="238"/>
      <c r="G155" s="21">
        <v>2248</v>
      </c>
      <c r="H155" s="235"/>
      <c r="I155" s="57"/>
      <c r="J155" s="57"/>
      <c r="K155" s="57"/>
      <c r="L155" s="57"/>
      <c r="M155" s="57"/>
      <c r="N155" s="57"/>
      <c r="O155" s="57"/>
    </row>
    <row r="156" spans="1:15" s="161" customFormat="1" ht="12.75" customHeight="1">
      <c r="A156" s="95" t="s">
        <v>472</v>
      </c>
      <c r="B156" s="188"/>
      <c r="C156" s="174" t="s">
        <v>438</v>
      </c>
      <c r="D156" s="238"/>
      <c r="E156" s="21">
        <v>21955</v>
      </c>
      <c r="F156" s="238"/>
      <c r="G156" s="21">
        <v>28357</v>
      </c>
      <c r="H156" s="235"/>
      <c r="I156" s="57"/>
      <c r="J156" s="57"/>
      <c r="K156" s="57"/>
      <c r="L156" s="57"/>
      <c r="M156" s="57"/>
      <c r="N156" s="57"/>
      <c r="O156" s="57"/>
    </row>
    <row r="157" spans="1:15" s="252" customFormat="1" ht="12.75" customHeight="1">
      <c r="A157" s="95" t="s">
        <v>473</v>
      </c>
      <c r="B157" s="250" t="s">
        <v>40</v>
      </c>
      <c r="C157" s="14" t="s">
        <v>474</v>
      </c>
      <c r="D157" s="249"/>
      <c r="E157" s="14">
        <f>E158</f>
        <v>5270</v>
      </c>
      <c r="F157" s="249"/>
      <c r="G157" s="14">
        <v>6542</v>
      </c>
      <c r="H157" s="251"/>
      <c r="I157" s="113"/>
      <c r="J157" s="113"/>
      <c r="K157" s="113"/>
      <c r="L157" s="113"/>
      <c r="M157" s="113"/>
      <c r="N157" s="113"/>
      <c r="O157" s="113"/>
    </row>
    <row r="158" spans="1:15" s="161" customFormat="1" ht="12.75" customHeight="1">
      <c r="A158" s="95" t="s">
        <v>475</v>
      </c>
      <c r="B158" s="188"/>
      <c r="C158" s="174" t="s">
        <v>318</v>
      </c>
      <c r="D158" s="238"/>
      <c r="E158" s="21">
        <v>5270</v>
      </c>
      <c r="F158" s="238"/>
      <c r="G158" s="21">
        <v>6142</v>
      </c>
      <c r="H158" s="235"/>
      <c r="I158" s="57"/>
      <c r="J158" s="57"/>
      <c r="K158" s="57"/>
      <c r="L158" s="57"/>
      <c r="M158" s="57"/>
      <c r="N158" s="57"/>
      <c r="O158" s="57"/>
    </row>
    <row r="159" spans="1:15" s="161" customFormat="1" ht="12.75" customHeight="1">
      <c r="A159" s="95" t="s">
        <v>476</v>
      </c>
      <c r="B159" s="188"/>
      <c r="C159" s="174" t="s">
        <v>349</v>
      </c>
      <c r="D159" s="238"/>
      <c r="E159" s="21"/>
      <c r="F159" s="238"/>
      <c r="G159" s="21">
        <v>400</v>
      </c>
      <c r="H159" s="235"/>
      <c r="I159" s="57"/>
      <c r="J159" s="57"/>
      <c r="K159" s="57"/>
      <c r="L159" s="57"/>
      <c r="M159" s="57"/>
      <c r="N159" s="57"/>
      <c r="O159" s="57"/>
    </row>
    <row r="160" spans="1:15" s="252" customFormat="1" ht="12.75" customHeight="1">
      <c r="A160" s="95" t="s">
        <v>477</v>
      </c>
      <c r="B160" s="250" t="s">
        <v>47</v>
      </c>
      <c r="C160" s="14" t="s">
        <v>478</v>
      </c>
      <c r="D160" s="249"/>
      <c r="E160" s="14">
        <f>E161</f>
        <v>120</v>
      </c>
      <c r="F160" s="249"/>
      <c r="G160" s="14">
        <v>430</v>
      </c>
      <c r="H160" s="251"/>
      <c r="I160" s="113"/>
      <c r="J160" s="113"/>
      <c r="K160" s="113"/>
      <c r="L160" s="113"/>
      <c r="M160" s="113"/>
      <c r="N160" s="113"/>
      <c r="O160" s="113"/>
    </row>
    <row r="161" spans="1:15" s="161" customFormat="1" ht="12.75" customHeight="1">
      <c r="A161" s="95" t="s">
        <v>479</v>
      </c>
      <c r="B161" s="188"/>
      <c r="C161" s="174" t="s">
        <v>318</v>
      </c>
      <c r="D161" s="238"/>
      <c r="E161" s="21">
        <v>120</v>
      </c>
      <c r="F161" s="238"/>
      <c r="G161" s="21">
        <v>430</v>
      </c>
      <c r="H161" s="235"/>
      <c r="I161" s="57"/>
      <c r="J161" s="57"/>
      <c r="K161" s="57"/>
      <c r="L161" s="57"/>
      <c r="M161" s="57"/>
      <c r="N161" s="57"/>
      <c r="O161" s="57"/>
    </row>
    <row r="162" spans="1:15" s="252" customFormat="1" ht="12.75" customHeight="1">
      <c r="A162" s="95" t="s">
        <v>480</v>
      </c>
      <c r="B162" s="250" t="s">
        <v>49</v>
      </c>
      <c r="C162" s="14" t="s">
        <v>356</v>
      </c>
      <c r="D162" s="249">
        <v>11</v>
      </c>
      <c r="E162" s="14">
        <f>SUM(E163:E165)</f>
        <v>21876</v>
      </c>
      <c r="F162" s="249">
        <v>12</v>
      </c>
      <c r="G162" s="14">
        <v>30259</v>
      </c>
      <c r="H162" s="251"/>
      <c r="I162" s="113"/>
      <c r="J162" s="113"/>
      <c r="K162" s="113"/>
      <c r="L162" s="113"/>
      <c r="M162" s="113"/>
      <c r="N162" s="113"/>
      <c r="O162" s="113"/>
    </row>
    <row r="163" spans="1:15" s="161" customFormat="1" ht="12.75" customHeight="1">
      <c r="A163" s="95" t="s">
        <v>481</v>
      </c>
      <c r="B163" s="188"/>
      <c r="C163" s="174" t="s">
        <v>197</v>
      </c>
      <c r="D163" s="238"/>
      <c r="E163" s="21">
        <v>12040</v>
      </c>
      <c r="F163" s="238"/>
      <c r="G163" s="21">
        <v>19704</v>
      </c>
      <c r="H163" s="235"/>
      <c r="I163" s="57"/>
      <c r="J163" s="57"/>
      <c r="K163" s="57"/>
      <c r="L163" s="57"/>
      <c r="M163" s="57"/>
      <c r="N163" s="57"/>
      <c r="O163" s="57"/>
    </row>
    <row r="164" spans="1:15" s="161" customFormat="1" ht="12.75" customHeight="1">
      <c r="A164" s="95" t="s">
        <v>482</v>
      </c>
      <c r="B164" s="188"/>
      <c r="C164" s="174" t="s">
        <v>436</v>
      </c>
      <c r="D164" s="238"/>
      <c r="E164" s="21">
        <v>3200</v>
      </c>
      <c r="F164" s="238"/>
      <c r="G164" s="21">
        <v>5467</v>
      </c>
      <c r="H164" s="235"/>
      <c r="I164" s="57"/>
      <c r="J164" s="57"/>
      <c r="K164" s="57"/>
      <c r="L164" s="57"/>
      <c r="M164" s="57"/>
      <c r="N164" s="57"/>
      <c r="O164" s="57"/>
    </row>
    <row r="165" spans="1:15" s="161" customFormat="1" ht="12.75" customHeight="1">
      <c r="A165" s="95" t="s">
        <v>483</v>
      </c>
      <c r="B165" s="188"/>
      <c r="C165" s="174" t="s">
        <v>438</v>
      </c>
      <c r="D165" s="238"/>
      <c r="E165" s="21">
        <v>6636</v>
      </c>
      <c r="F165" s="238"/>
      <c r="G165" s="21">
        <v>5088</v>
      </c>
      <c r="H165" s="235"/>
      <c r="I165" s="57"/>
      <c r="J165" s="57"/>
      <c r="K165" s="57"/>
      <c r="L165" s="57"/>
      <c r="M165" s="57"/>
      <c r="N165" s="57"/>
      <c r="O165" s="57"/>
    </row>
    <row r="166" spans="1:15" s="252" customFormat="1" ht="12.75" customHeight="1">
      <c r="A166" s="95" t="s">
        <v>484</v>
      </c>
      <c r="B166" s="250" t="s">
        <v>485</v>
      </c>
      <c r="C166" s="14" t="s">
        <v>486</v>
      </c>
      <c r="D166" s="249">
        <v>2</v>
      </c>
      <c r="E166" s="14">
        <f>SUM(E167:E169)</f>
        <v>9680</v>
      </c>
      <c r="F166" s="249">
        <v>2</v>
      </c>
      <c r="G166" s="14">
        <v>9721</v>
      </c>
      <c r="H166" s="251"/>
      <c r="I166" s="113"/>
      <c r="J166" s="113"/>
      <c r="K166" s="113"/>
      <c r="L166" s="113"/>
      <c r="M166" s="113"/>
      <c r="N166" s="113"/>
      <c r="O166" s="113"/>
    </row>
    <row r="167" spans="1:15" s="161" customFormat="1" ht="12.75" customHeight="1">
      <c r="A167" s="95" t="s">
        <v>487</v>
      </c>
      <c r="B167" s="188"/>
      <c r="C167" s="174" t="s">
        <v>197</v>
      </c>
      <c r="D167" s="238"/>
      <c r="E167" s="21">
        <v>2400</v>
      </c>
      <c r="F167" s="238"/>
      <c r="G167" s="21">
        <v>2915</v>
      </c>
      <c r="H167" s="235"/>
      <c r="I167" s="57"/>
      <c r="J167" s="57"/>
      <c r="K167" s="57"/>
      <c r="L167" s="57"/>
      <c r="M167" s="57"/>
      <c r="N167" s="57"/>
      <c r="O167" s="57"/>
    </row>
    <row r="168" spans="1:15" s="161" customFormat="1" ht="12.75" customHeight="1">
      <c r="A168" s="95" t="s">
        <v>488</v>
      </c>
      <c r="B168" s="188"/>
      <c r="C168" s="174" t="s">
        <v>436</v>
      </c>
      <c r="D168" s="238"/>
      <c r="E168" s="21">
        <v>580</v>
      </c>
      <c r="F168" s="238"/>
      <c r="G168" s="21">
        <v>812</v>
      </c>
      <c r="H168" s="235"/>
      <c r="I168" s="57"/>
      <c r="J168" s="57"/>
      <c r="K168" s="57"/>
      <c r="L168" s="57"/>
      <c r="M168" s="57"/>
      <c r="N168" s="57"/>
      <c r="O168" s="57"/>
    </row>
    <row r="169" spans="1:15" s="161" customFormat="1" ht="12.75" customHeight="1">
      <c r="A169" s="95" t="s">
        <v>489</v>
      </c>
      <c r="B169" s="188"/>
      <c r="C169" s="174" t="s">
        <v>438</v>
      </c>
      <c r="D169" s="238"/>
      <c r="E169" s="21">
        <v>6700</v>
      </c>
      <c r="F169" s="238"/>
      <c r="G169" s="21">
        <v>5994</v>
      </c>
      <c r="H169" s="235"/>
      <c r="I169" s="57"/>
      <c r="J169" s="57"/>
      <c r="K169" s="57"/>
      <c r="L169" s="57"/>
      <c r="M169" s="57"/>
      <c r="N169" s="57"/>
      <c r="O169" s="57"/>
    </row>
    <row r="170" spans="1:15" s="252" customFormat="1" ht="12.75" customHeight="1">
      <c r="A170" s="95" t="s">
        <v>490</v>
      </c>
      <c r="B170" s="250" t="s">
        <v>53</v>
      </c>
      <c r="C170" s="14" t="s">
        <v>491</v>
      </c>
      <c r="D170" s="249"/>
      <c r="E170" s="14">
        <f>E171</f>
        <v>800</v>
      </c>
      <c r="F170" s="249"/>
      <c r="G170" s="14">
        <v>800</v>
      </c>
      <c r="H170" s="251"/>
      <c r="I170" s="113"/>
      <c r="J170" s="113"/>
      <c r="K170" s="113"/>
      <c r="L170" s="113"/>
      <c r="M170" s="113"/>
      <c r="N170" s="113"/>
      <c r="O170" s="113"/>
    </row>
    <row r="171" spans="1:15" s="161" customFormat="1" ht="12.75" customHeight="1">
      <c r="A171" s="95" t="s">
        <v>492</v>
      </c>
      <c r="B171" s="188"/>
      <c r="C171" s="174" t="s">
        <v>318</v>
      </c>
      <c r="D171" s="238"/>
      <c r="E171" s="21">
        <v>800</v>
      </c>
      <c r="F171" s="238"/>
      <c r="G171" s="21">
        <v>800</v>
      </c>
      <c r="H171" s="235"/>
      <c r="I171" s="57"/>
      <c r="J171" s="57"/>
      <c r="K171" s="57"/>
      <c r="L171" s="57"/>
      <c r="M171" s="57"/>
      <c r="N171" s="57"/>
      <c r="O171" s="57"/>
    </row>
    <row r="172" spans="1:15" s="252" customFormat="1" ht="12.75" customHeight="1">
      <c r="A172" s="95" t="s">
        <v>493</v>
      </c>
      <c r="B172" s="250" t="s">
        <v>55</v>
      </c>
      <c r="C172" s="14" t="s">
        <v>494</v>
      </c>
      <c r="D172" s="249">
        <v>5</v>
      </c>
      <c r="E172" s="14">
        <f>SUM(E173:E175)</f>
        <v>23804</v>
      </c>
      <c r="F172" s="249">
        <v>4</v>
      </c>
      <c r="G172" s="14">
        <v>23148</v>
      </c>
      <c r="H172" s="251"/>
      <c r="I172" s="113"/>
      <c r="J172" s="113"/>
      <c r="K172" s="113"/>
      <c r="L172" s="113"/>
      <c r="M172" s="113"/>
      <c r="N172" s="113"/>
      <c r="O172" s="113"/>
    </row>
    <row r="173" spans="1:15" s="161" customFormat="1" ht="12.75" customHeight="1">
      <c r="A173" s="95" t="s">
        <v>495</v>
      </c>
      <c r="B173" s="188"/>
      <c r="C173" s="174" t="s">
        <v>197</v>
      </c>
      <c r="D173" s="238"/>
      <c r="E173" s="21">
        <v>5700</v>
      </c>
      <c r="F173" s="238"/>
      <c r="G173" s="21">
        <v>6183</v>
      </c>
      <c r="H173" s="235"/>
      <c r="I173" s="57"/>
      <c r="J173" s="57"/>
      <c r="K173" s="57"/>
      <c r="L173" s="57"/>
      <c r="M173" s="57"/>
      <c r="N173" s="57"/>
      <c r="O173" s="57"/>
    </row>
    <row r="174" spans="1:15" s="161" customFormat="1" ht="12.75" customHeight="1">
      <c r="A174" s="95" t="s">
        <v>496</v>
      </c>
      <c r="B174" s="188"/>
      <c r="C174" s="174" t="s">
        <v>436</v>
      </c>
      <c r="D174" s="238"/>
      <c r="E174" s="21">
        <v>1534</v>
      </c>
      <c r="F174" s="238"/>
      <c r="G174" s="21">
        <v>1665</v>
      </c>
      <c r="H174" s="235"/>
      <c r="I174" s="57"/>
      <c r="J174" s="57"/>
      <c r="K174" s="57"/>
      <c r="L174" s="57"/>
      <c r="M174" s="57"/>
      <c r="N174" s="57"/>
      <c r="O174" s="57"/>
    </row>
    <row r="175" spans="1:15" s="161" customFormat="1" ht="12.75" customHeight="1">
      <c r="A175" s="95" t="s">
        <v>497</v>
      </c>
      <c r="B175" s="315"/>
      <c r="C175" s="316" t="s">
        <v>438</v>
      </c>
      <c r="D175" s="317"/>
      <c r="E175" s="318">
        <v>16570</v>
      </c>
      <c r="F175" s="317"/>
      <c r="G175" s="318">
        <v>15300</v>
      </c>
      <c r="H175" s="319"/>
      <c r="I175" s="57"/>
      <c r="J175" s="57"/>
      <c r="K175" s="57"/>
      <c r="L175" s="57"/>
      <c r="M175" s="57"/>
      <c r="N175" s="57"/>
      <c r="O175" s="57"/>
    </row>
    <row r="176" spans="1:8" s="13" customFormat="1" ht="14.25" customHeight="1">
      <c r="A176" s="95" t="s">
        <v>498</v>
      </c>
      <c r="B176" s="320" t="s">
        <v>57</v>
      </c>
      <c r="C176" s="320" t="s">
        <v>499</v>
      </c>
      <c r="D176" s="320"/>
      <c r="E176" s="320"/>
      <c r="F176" s="320"/>
      <c r="G176" s="320">
        <v>1397</v>
      </c>
      <c r="H176" s="320"/>
    </row>
    <row r="177" spans="1:256" ht="12.75" customHeight="1">
      <c r="A177" s="95" t="s">
        <v>500</v>
      </c>
      <c r="B177" s="321"/>
      <c r="C177" s="321" t="s">
        <v>318</v>
      </c>
      <c r="D177" s="321"/>
      <c r="E177" s="321"/>
      <c r="F177" s="321"/>
      <c r="G177" s="321">
        <v>1397</v>
      </c>
      <c r="H177" s="321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1:15" s="161" customFormat="1" ht="12.75" customHeight="1">
      <c r="A178" s="95" t="s">
        <v>501</v>
      </c>
      <c r="B178" s="290"/>
      <c r="C178" s="291" t="s">
        <v>307</v>
      </c>
      <c r="D178" s="292"/>
      <c r="E178" s="16">
        <f>SUM(E179:E182)</f>
        <v>91807</v>
      </c>
      <c r="F178" s="16">
        <v>23</v>
      </c>
      <c r="G178" s="16">
        <f>SUM(G179:G182)</f>
        <v>110991</v>
      </c>
      <c r="H178" s="279"/>
      <c r="I178" s="57"/>
      <c r="J178" s="57"/>
      <c r="K178" s="57"/>
      <c r="L178" s="57"/>
      <c r="M178" s="57"/>
      <c r="N178" s="57"/>
      <c r="O178" s="57"/>
    </row>
    <row r="179" spans="1:15" s="161" customFormat="1" ht="12.75" customHeight="1">
      <c r="A179" s="95" t="s">
        <v>502</v>
      </c>
      <c r="B179" s="293"/>
      <c r="C179" s="294" t="s">
        <v>197</v>
      </c>
      <c r="D179" s="295"/>
      <c r="E179" s="267">
        <f>E173+E167+E163+E154</f>
        <v>27360</v>
      </c>
      <c r="F179" s="267"/>
      <c r="G179" s="267">
        <v>36891</v>
      </c>
      <c r="H179" s="279"/>
      <c r="I179" s="57"/>
      <c r="J179" s="57"/>
      <c r="K179" s="57"/>
      <c r="L179" s="57"/>
      <c r="M179" s="57"/>
      <c r="N179" s="57"/>
      <c r="O179" s="57"/>
    </row>
    <row r="180" spans="1:15" s="161" customFormat="1" ht="12.75" customHeight="1">
      <c r="A180" s="95" t="s">
        <v>503</v>
      </c>
      <c r="B180" s="296"/>
      <c r="C180" s="297" t="s">
        <v>198</v>
      </c>
      <c r="D180" s="298"/>
      <c r="E180" s="267">
        <f>E174+E168+E164+E155</f>
        <v>7196</v>
      </c>
      <c r="F180" s="267"/>
      <c r="G180" s="267">
        <v>10192</v>
      </c>
      <c r="H180" s="279"/>
      <c r="I180" s="57"/>
      <c r="J180" s="57"/>
      <c r="K180" s="57"/>
      <c r="L180" s="57"/>
      <c r="M180" s="57"/>
      <c r="N180" s="57"/>
      <c r="O180" s="57"/>
    </row>
    <row r="181" spans="1:15" s="161" customFormat="1" ht="12.75" customHeight="1">
      <c r="A181" s="95" t="s">
        <v>504</v>
      </c>
      <c r="B181" s="205"/>
      <c r="C181" s="267" t="s">
        <v>322</v>
      </c>
      <c r="D181" s="299"/>
      <c r="E181" s="267">
        <f>E156+E158+E161+E165+E169+E175</f>
        <v>57251</v>
      </c>
      <c r="F181" s="267"/>
      <c r="G181" s="267">
        <v>63508</v>
      </c>
      <c r="H181" s="279"/>
      <c r="I181" s="57"/>
      <c r="J181" s="57"/>
      <c r="K181" s="57"/>
      <c r="L181" s="57"/>
      <c r="M181" s="57"/>
      <c r="N181" s="57"/>
      <c r="O181" s="57"/>
    </row>
    <row r="182" spans="1:15" s="161" customFormat="1" ht="12.75" customHeight="1">
      <c r="A182" s="95" t="s">
        <v>505</v>
      </c>
      <c r="B182" s="205"/>
      <c r="C182" s="267" t="s">
        <v>349</v>
      </c>
      <c r="D182" s="299"/>
      <c r="E182" s="267"/>
      <c r="F182" s="267"/>
      <c r="G182" s="267">
        <v>400</v>
      </c>
      <c r="H182" s="279"/>
      <c r="I182" s="57"/>
      <c r="J182" s="57"/>
      <c r="K182" s="57"/>
      <c r="L182" s="57"/>
      <c r="M182" s="57"/>
      <c r="N182" s="57"/>
      <c r="O182" s="57"/>
    </row>
    <row r="183" spans="1:15" s="161" customFormat="1" ht="29.25" customHeight="1">
      <c r="A183" s="95" t="s">
        <v>506</v>
      </c>
      <c r="B183" s="322" t="s">
        <v>177</v>
      </c>
      <c r="C183" s="323" t="s">
        <v>507</v>
      </c>
      <c r="D183" s="324">
        <f>D73+D94+D130+D146</f>
        <v>85</v>
      </c>
      <c r="E183" s="325">
        <f>SUM(E184:E191)-E190</f>
        <v>529132</v>
      </c>
      <c r="F183" s="325">
        <f>SUM(F184:F191)-F190</f>
        <v>0</v>
      </c>
      <c r="G183" s="325">
        <f>SUM(G184:G191)-G190</f>
        <v>558871</v>
      </c>
      <c r="H183" s="235">
        <f aca="true" t="shared" si="5" ref="H183:H191">G183/E183</f>
        <v>1.0562033670237294</v>
      </c>
      <c r="I183" s="57"/>
      <c r="J183" s="57"/>
      <c r="K183" s="57"/>
      <c r="L183" s="57"/>
      <c r="M183" s="57"/>
      <c r="N183" s="57"/>
      <c r="O183" s="57"/>
    </row>
    <row r="184" spans="1:15" s="161" customFormat="1" ht="12.75" customHeight="1">
      <c r="A184" s="95" t="s">
        <v>508</v>
      </c>
      <c r="B184" s="326"/>
      <c r="C184" s="257" t="s">
        <v>197</v>
      </c>
      <c r="D184" s="257">
        <f>D74+D95+D131+D147</f>
        <v>0</v>
      </c>
      <c r="E184" s="257">
        <f>E179+E147+E131+E95+E74</f>
        <v>188189</v>
      </c>
      <c r="F184" s="257">
        <f>F179+F147+F131+F95+F74</f>
        <v>0</v>
      </c>
      <c r="G184" s="257">
        <f>G179+G147+G131+G95+G74</f>
        <v>195561</v>
      </c>
      <c r="H184" s="235">
        <f t="shared" si="5"/>
        <v>1.0391733842041777</v>
      </c>
      <c r="I184" s="57"/>
      <c r="J184" s="57"/>
      <c r="K184" s="57"/>
      <c r="L184" s="57"/>
      <c r="M184" s="57"/>
      <c r="N184" s="57"/>
      <c r="O184" s="57"/>
    </row>
    <row r="185" spans="1:15" s="161" customFormat="1" ht="12.75" customHeight="1">
      <c r="A185" s="95" t="s">
        <v>509</v>
      </c>
      <c r="B185" s="326"/>
      <c r="C185" s="257" t="s">
        <v>198</v>
      </c>
      <c r="D185" s="257">
        <f>D75+D96+D132+D148</f>
        <v>0</v>
      </c>
      <c r="E185" s="257">
        <f>E75+E96+E132+E148+E180</f>
        <v>48910</v>
      </c>
      <c r="F185" s="257">
        <f>F75+F96+F132+F148+F180</f>
        <v>0</v>
      </c>
      <c r="G185" s="257">
        <f>G75+G96+G132+G148+G180</f>
        <v>51693</v>
      </c>
      <c r="H185" s="235">
        <f t="shared" si="5"/>
        <v>1.056900429360049</v>
      </c>
      <c r="I185" s="57"/>
      <c r="J185" s="57"/>
      <c r="K185" s="57"/>
      <c r="L185" s="57"/>
      <c r="M185" s="57"/>
      <c r="N185" s="57"/>
      <c r="O185" s="57"/>
    </row>
    <row r="186" spans="1:15" s="161" customFormat="1" ht="12.75" customHeight="1">
      <c r="A186" s="95" t="s">
        <v>510</v>
      </c>
      <c r="B186" s="326"/>
      <c r="C186" s="257" t="s">
        <v>322</v>
      </c>
      <c r="D186" s="257">
        <f>D76+D97+D133+D149</f>
        <v>0</v>
      </c>
      <c r="E186" s="257">
        <v>131142</v>
      </c>
      <c r="F186" s="257">
        <f>F76+F97+F133+F149+F181</f>
        <v>0</v>
      </c>
      <c r="G186" s="257">
        <f>G76+G97+G133+G149+G181</f>
        <v>132690</v>
      </c>
      <c r="H186" s="235">
        <f t="shared" si="5"/>
        <v>1.0118039987189458</v>
      </c>
      <c r="I186" s="57"/>
      <c r="J186" s="57"/>
      <c r="K186" s="57"/>
      <c r="L186" s="57"/>
      <c r="M186" s="57"/>
      <c r="N186" s="57"/>
      <c r="O186" s="57"/>
    </row>
    <row r="187" spans="1:15" s="161" customFormat="1" ht="12.75" customHeight="1">
      <c r="A187" s="95" t="s">
        <v>511</v>
      </c>
      <c r="B187" s="326"/>
      <c r="C187" s="257" t="s">
        <v>326</v>
      </c>
      <c r="D187" s="257">
        <f>D77</f>
        <v>0</v>
      </c>
      <c r="E187" s="257">
        <f>E77</f>
        <v>27908</v>
      </c>
      <c r="F187" s="257">
        <f>F77</f>
        <v>0</v>
      </c>
      <c r="G187" s="257">
        <f>G77</f>
        <v>32780</v>
      </c>
      <c r="H187" s="235">
        <f t="shared" si="5"/>
        <v>1.174573598968038</v>
      </c>
      <c r="I187" s="57"/>
      <c r="J187" s="57"/>
      <c r="K187" s="57"/>
      <c r="L187" s="57"/>
      <c r="M187" s="57"/>
      <c r="N187" s="57"/>
      <c r="O187" s="57"/>
    </row>
    <row r="188" spans="1:15" s="161" customFormat="1" ht="12.75" customHeight="1">
      <c r="A188" s="95" t="s">
        <v>512</v>
      </c>
      <c r="B188" s="205"/>
      <c r="C188" s="257" t="s">
        <v>513</v>
      </c>
      <c r="D188" s="267"/>
      <c r="E188" s="257">
        <f>E78</f>
        <v>10520</v>
      </c>
      <c r="F188" s="257">
        <f>F78</f>
        <v>0</v>
      </c>
      <c r="G188" s="257">
        <f>G78</f>
        <v>6556</v>
      </c>
      <c r="H188" s="235">
        <f t="shared" si="5"/>
        <v>0.6231939163498099</v>
      </c>
      <c r="I188" s="57"/>
      <c r="J188" s="57"/>
      <c r="K188" s="57"/>
      <c r="L188" s="57"/>
      <c r="M188" s="57"/>
      <c r="N188" s="57"/>
      <c r="O188" s="57"/>
    </row>
    <row r="189" spans="1:15" s="161" customFormat="1" ht="12.75" customHeight="1">
      <c r="A189" s="95" t="s">
        <v>514</v>
      </c>
      <c r="B189" s="205"/>
      <c r="C189" s="257" t="s">
        <v>320</v>
      </c>
      <c r="D189" s="257">
        <f>D79</f>
        <v>0</v>
      </c>
      <c r="E189" s="257">
        <v>15000</v>
      </c>
      <c r="F189" s="257">
        <f>F79+F182+F134+F98</f>
        <v>0</v>
      </c>
      <c r="G189" s="257">
        <f>G79+G182+G134+G98</f>
        <v>70131</v>
      </c>
      <c r="H189" s="235">
        <f t="shared" si="5"/>
        <v>4.6754</v>
      </c>
      <c r="I189" s="57"/>
      <c r="J189" s="57"/>
      <c r="K189" s="57"/>
      <c r="L189" s="57"/>
      <c r="M189" s="57"/>
      <c r="N189" s="57"/>
      <c r="O189" s="57"/>
    </row>
    <row r="190" spans="1:15" s="161" customFormat="1" ht="12.75" customHeight="1">
      <c r="A190" s="95" t="s">
        <v>515</v>
      </c>
      <c r="B190" s="205"/>
      <c r="C190" s="257" t="s">
        <v>516</v>
      </c>
      <c r="D190" s="257">
        <f>D80</f>
        <v>0</v>
      </c>
      <c r="E190" s="257">
        <v>209460</v>
      </c>
      <c r="F190" s="257"/>
      <c r="G190" s="257">
        <v>273011</v>
      </c>
      <c r="H190" s="235">
        <f t="shared" si="5"/>
        <v>1.3034039912155064</v>
      </c>
      <c r="I190" s="57"/>
      <c r="J190" s="57"/>
      <c r="K190" s="57"/>
      <c r="L190" s="57"/>
      <c r="M190" s="57"/>
      <c r="N190" s="57"/>
      <c r="O190" s="57"/>
    </row>
    <row r="191" spans="1:15" s="161" customFormat="1" ht="12.75" customHeight="1">
      <c r="A191" s="95" t="s">
        <v>517</v>
      </c>
      <c r="B191" s="205"/>
      <c r="C191" s="257" t="s">
        <v>518</v>
      </c>
      <c r="D191" s="257">
        <f>D81</f>
        <v>0</v>
      </c>
      <c r="E191" s="257">
        <v>107463</v>
      </c>
      <c r="F191" s="257"/>
      <c r="G191" s="257">
        <v>69460</v>
      </c>
      <c r="H191" s="235">
        <f t="shared" si="5"/>
        <v>0.6463620036663782</v>
      </c>
      <c r="I191" s="57"/>
      <c r="J191" s="57"/>
      <c r="K191" s="57"/>
      <c r="L191" s="57"/>
      <c r="M191" s="57"/>
      <c r="N191" s="57"/>
      <c r="O191" s="57"/>
    </row>
    <row r="192" spans="1:15" s="161" customFormat="1" ht="12.75" customHeight="1">
      <c r="A192" s="327"/>
      <c r="B192" s="163"/>
      <c r="H192" s="229"/>
      <c r="I192" s="57"/>
      <c r="J192" s="57"/>
      <c r="K192" s="57"/>
      <c r="L192" s="57"/>
      <c r="M192" s="57"/>
      <c r="N192" s="57"/>
      <c r="O192" s="57"/>
    </row>
    <row r="193" spans="1:15" s="161" customFormat="1" ht="12.75" customHeight="1">
      <c r="A193" s="327"/>
      <c r="B193" s="163"/>
      <c r="H193" s="229"/>
      <c r="I193" s="57"/>
      <c r="J193" s="57"/>
      <c r="K193" s="57"/>
      <c r="L193" s="57"/>
      <c r="M193" s="57"/>
      <c r="N193" s="57"/>
      <c r="O193" s="57"/>
    </row>
    <row r="194" spans="1:15" s="161" customFormat="1" ht="12.75" customHeight="1">
      <c r="A194" s="327"/>
      <c r="B194" s="163"/>
      <c r="H194" s="229"/>
      <c r="I194" s="57"/>
      <c r="J194" s="57"/>
      <c r="K194" s="57"/>
      <c r="L194" s="57"/>
      <c r="M194" s="57"/>
      <c r="N194" s="57"/>
      <c r="O194" s="57"/>
    </row>
    <row r="195" spans="1:15" s="161" customFormat="1" ht="12.75" customHeight="1">
      <c r="A195" s="327"/>
      <c r="B195" s="163"/>
      <c r="H195" s="229"/>
      <c r="I195" s="57"/>
      <c r="J195" s="57"/>
      <c r="K195" s="57"/>
      <c r="L195" s="57"/>
      <c r="M195" s="57"/>
      <c r="N195" s="57"/>
      <c r="O195" s="57"/>
    </row>
    <row r="196" spans="1:15" s="161" customFormat="1" ht="12.75" customHeight="1">
      <c r="A196" s="327"/>
      <c r="B196" s="163"/>
      <c r="H196" s="229"/>
      <c r="I196" s="57"/>
      <c r="J196" s="57"/>
      <c r="K196" s="57"/>
      <c r="L196" s="57"/>
      <c r="M196" s="57"/>
      <c r="N196" s="57"/>
      <c r="O196" s="57"/>
    </row>
    <row r="197" spans="1:15" s="161" customFormat="1" ht="12.75" customHeight="1">
      <c r="A197" s="327"/>
      <c r="B197" s="163"/>
      <c r="H197" s="229"/>
      <c r="I197" s="57"/>
      <c r="J197" s="57"/>
      <c r="K197" s="57"/>
      <c r="L197" s="57"/>
      <c r="M197" s="57"/>
      <c r="N197" s="57"/>
      <c r="O197" s="57"/>
    </row>
    <row r="198" spans="1:15" s="161" customFormat="1" ht="12.75" customHeight="1">
      <c r="A198" s="327"/>
      <c r="B198" s="163"/>
      <c r="H198" s="229"/>
      <c r="I198" s="57"/>
      <c r="J198" s="57"/>
      <c r="K198" s="57"/>
      <c r="L198" s="57"/>
      <c r="M198" s="57"/>
      <c r="N198" s="57"/>
      <c r="O198" s="57"/>
    </row>
    <row r="199" spans="1:15" s="161" customFormat="1" ht="12.75" customHeight="1">
      <c r="A199" s="327"/>
      <c r="B199" s="163"/>
      <c r="H199" s="229"/>
      <c r="I199" s="57"/>
      <c r="J199" s="57"/>
      <c r="K199" s="57"/>
      <c r="L199" s="57"/>
      <c r="M199" s="57"/>
      <c r="N199" s="57"/>
      <c r="O199" s="57"/>
    </row>
    <row r="200" spans="1:15" s="161" customFormat="1" ht="12.75" customHeight="1">
      <c r="A200" s="327"/>
      <c r="B200" s="163"/>
      <c r="H200" s="229"/>
      <c r="I200" s="57"/>
      <c r="J200" s="57"/>
      <c r="K200" s="57"/>
      <c r="L200" s="57"/>
      <c r="M200" s="57"/>
      <c r="N200" s="57"/>
      <c r="O200" s="57"/>
    </row>
    <row r="201" spans="1:15" s="161" customFormat="1" ht="12.75" customHeight="1">
      <c r="A201" s="327"/>
      <c r="B201" s="163"/>
      <c r="H201" s="229"/>
      <c r="I201" s="57"/>
      <c r="J201" s="57"/>
      <c r="K201" s="57"/>
      <c r="L201" s="57"/>
      <c r="M201" s="57"/>
      <c r="N201" s="57"/>
      <c r="O201" s="57"/>
    </row>
    <row r="202" spans="1:15" s="161" customFormat="1" ht="12.75" customHeight="1">
      <c r="A202" s="327"/>
      <c r="B202" s="163"/>
      <c r="H202" s="229"/>
      <c r="I202" s="57"/>
      <c r="J202" s="57"/>
      <c r="K202" s="57"/>
      <c r="L202" s="57"/>
      <c r="M202" s="57"/>
      <c r="N202" s="57"/>
      <c r="O202" s="57"/>
    </row>
    <row r="203" spans="1:15" s="161" customFormat="1" ht="12.75" customHeight="1">
      <c r="A203" s="327"/>
      <c r="B203" s="163"/>
      <c r="H203" s="229"/>
      <c r="I203" s="57"/>
      <c r="J203" s="57"/>
      <c r="K203" s="57"/>
      <c r="L203" s="57"/>
      <c r="M203" s="57"/>
      <c r="N203" s="57"/>
      <c r="O203" s="57"/>
    </row>
    <row r="204" spans="1:15" s="161" customFormat="1" ht="12.75" customHeight="1">
      <c r="A204" s="327"/>
      <c r="B204" s="163"/>
      <c r="H204" s="229"/>
      <c r="I204" s="57"/>
      <c r="J204" s="57"/>
      <c r="K204" s="57"/>
      <c r="L204" s="57"/>
      <c r="M204" s="57"/>
      <c r="N204" s="57"/>
      <c r="O204" s="57"/>
    </row>
    <row r="205" spans="1:15" s="161" customFormat="1" ht="12.75" customHeight="1">
      <c r="A205" s="327"/>
      <c r="B205" s="163"/>
      <c r="H205" s="229"/>
      <c r="I205" s="57"/>
      <c r="J205" s="57"/>
      <c r="K205" s="57"/>
      <c r="L205" s="57"/>
      <c r="M205" s="57"/>
      <c r="N205" s="57"/>
      <c r="O205" s="57"/>
    </row>
    <row r="206" spans="1:15" s="161" customFormat="1" ht="12.75" customHeight="1">
      <c r="A206" s="327"/>
      <c r="B206" s="163"/>
      <c r="H206" s="229"/>
      <c r="I206" s="57"/>
      <c r="J206" s="57"/>
      <c r="K206" s="57"/>
      <c r="L206" s="57"/>
      <c r="M206" s="57"/>
      <c r="N206" s="57"/>
      <c r="O206" s="57"/>
    </row>
    <row r="207" spans="1:15" s="161" customFormat="1" ht="12.75" customHeight="1">
      <c r="A207" s="327"/>
      <c r="B207" s="163"/>
      <c r="H207" s="229"/>
      <c r="I207" s="57"/>
      <c r="J207" s="57"/>
      <c r="K207" s="57"/>
      <c r="L207" s="57"/>
      <c r="M207" s="57"/>
      <c r="N207" s="57"/>
      <c r="O207" s="57"/>
    </row>
    <row r="208" spans="1:15" s="161" customFormat="1" ht="12.75" customHeight="1">
      <c r="A208" s="327"/>
      <c r="B208" s="163"/>
      <c r="H208" s="229"/>
      <c r="I208" s="57"/>
      <c r="J208" s="57"/>
      <c r="K208" s="57"/>
      <c r="L208" s="57"/>
      <c r="M208" s="57"/>
      <c r="N208" s="57"/>
      <c r="O208" s="57"/>
    </row>
    <row r="209" spans="1:15" s="161" customFormat="1" ht="12.75" customHeight="1">
      <c r="A209" s="327"/>
      <c r="B209" s="163"/>
      <c r="H209" s="229"/>
      <c r="I209" s="57"/>
      <c r="J209" s="57"/>
      <c r="K209" s="57"/>
      <c r="L209" s="57"/>
      <c r="M209" s="57"/>
      <c r="N209" s="57"/>
      <c r="O209" s="57"/>
    </row>
    <row r="210" spans="1:15" s="161" customFormat="1" ht="12.75" customHeight="1">
      <c r="A210" s="327"/>
      <c r="B210" s="163"/>
      <c r="H210" s="229"/>
      <c r="I210" s="57"/>
      <c r="J210" s="57"/>
      <c r="K210" s="57"/>
      <c r="L210" s="57"/>
      <c r="M210" s="57"/>
      <c r="N210" s="57"/>
      <c r="O210" s="57"/>
    </row>
    <row r="211" spans="1:15" s="161" customFormat="1" ht="12.75" customHeight="1">
      <c r="A211" s="327"/>
      <c r="B211" s="163"/>
      <c r="H211" s="229"/>
      <c r="I211" s="57"/>
      <c r="J211" s="57"/>
      <c r="K211" s="57"/>
      <c r="L211" s="57"/>
      <c r="M211" s="57"/>
      <c r="N211" s="57"/>
      <c r="O211" s="57"/>
    </row>
    <row r="212" spans="1:15" s="161" customFormat="1" ht="12.75" customHeight="1">
      <c r="A212" s="327"/>
      <c r="B212" s="163"/>
      <c r="H212" s="229"/>
      <c r="I212" s="57"/>
      <c r="J212" s="57"/>
      <c r="K212" s="57"/>
      <c r="L212" s="57"/>
      <c r="M212" s="57"/>
      <c r="N212" s="57"/>
      <c r="O212" s="57"/>
    </row>
    <row r="213" spans="1:15" s="161" customFormat="1" ht="12.75" customHeight="1">
      <c r="A213" s="327"/>
      <c r="B213" s="163"/>
      <c r="H213" s="229"/>
      <c r="I213" s="57"/>
      <c r="J213" s="57"/>
      <c r="K213" s="57"/>
      <c r="L213" s="57"/>
      <c r="M213" s="57"/>
      <c r="N213" s="57"/>
      <c r="O213" s="57"/>
    </row>
    <row r="214" spans="1:15" s="161" customFormat="1" ht="12.75" customHeight="1">
      <c r="A214" s="327"/>
      <c r="B214" s="163"/>
      <c r="H214" s="229"/>
      <c r="I214" s="57"/>
      <c r="J214" s="57"/>
      <c r="K214" s="57"/>
      <c r="L214" s="57"/>
      <c r="M214" s="57"/>
      <c r="N214" s="57"/>
      <c r="O214" s="57"/>
    </row>
    <row r="215" spans="1:15" s="161" customFormat="1" ht="12.75" customHeight="1">
      <c r="A215" s="327"/>
      <c r="B215" s="163"/>
      <c r="H215" s="229"/>
      <c r="I215" s="57"/>
      <c r="J215" s="57"/>
      <c r="K215" s="57"/>
      <c r="L215" s="57"/>
      <c r="M215" s="57"/>
      <c r="N215" s="57"/>
      <c r="O215" s="57"/>
    </row>
    <row r="216" spans="1:15" s="161" customFormat="1" ht="12.75" customHeight="1">
      <c r="A216" s="327"/>
      <c r="B216" s="163"/>
      <c r="H216" s="229"/>
      <c r="I216" s="57"/>
      <c r="J216" s="57"/>
      <c r="K216" s="57"/>
      <c r="L216" s="57"/>
      <c r="M216" s="57"/>
      <c r="N216" s="57"/>
      <c r="O216" s="57"/>
    </row>
    <row r="217" spans="1:15" s="161" customFormat="1" ht="12.75" customHeight="1">
      <c r="A217" s="327"/>
      <c r="B217" s="163"/>
      <c r="H217" s="229"/>
      <c r="I217" s="57"/>
      <c r="J217" s="57"/>
      <c r="K217" s="57"/>
      <c r="L217" s="57"/>
      <c r="M217" s="57"/>
      <c r="N217" s="57"/>
      <c r="O217" s="57"/>
    </row>
    <row r="218" spans="1:15" s="161" customFormat="1" ht="12.75" customHeight="1">
      <c r="A218" s="327"/>
      <c r="B218" s="163"/>
      <c r="H218" s="229"/>
      <c r="I218" s="57"/>
      <c r="J218" s="57"/>
      <c r="K218" s="57"/>
      <c r="L218" s="57"/>
      <c r="M218" s="57"/>
      <c r="N218" s="57"/>
      <c r="O218" s="57"/>
    </row>
    <row r="219" spans="1:15" s="161" customFormat="1" ht="12.75" customHeight="1">
      <c r="A219" s="327"/>
      <c r="B219" s="163"/>
      <c r="H219" s="229"/>
      <c r="I219" s="57"/>
      <c r="J219" s="57"/>
      <c r="K219" s="57"/>
      <c r="L219" s="57"/>
      <c r="M219" s="57"/>
      <c r="N219" s="57"/>
      <c r="O219" s="57"/>
    </row>
    <row r="220" spans="1:15" s="161" customFormat="1" ht="12.75" customHeight="1">
      <c r="A220" s="327"/>
      <c r="B220" s="163"/>
      <c r="H220" s="229"/>
      <c r="I220" s="57"/>
      <c r="J220" s="57"/>
      <c r="K220" s="57"/>
      <c r="L220" s="57"/>
      <c r="M220" s="57"/>
      <c r="N220" s="57"/>
      <c r="O220" s="57"/>
    </row>
    <row r="221" spans="1:15" s="161" customFormat="1" ht="12.75" customHeight="1">
      <c r="A221" s="327"/>
      <c r="B221" s="163"/>
      <c r="H221" s="229"/>
      <c r="I221" s="57"/>
      <c r="J221" s="57"/>
      <c r="K221" s="57"/>
      <c r="L221" s="57"/>
      <c r="M221" s="57"/>
      <c r="N221" s="57"/>
      <c r="O221" s="57"/>
    </row>
  </sheetData>
  <sheetProtection selectLockedCells="1" selectUnlockedCells="1"/>
  <mergeCells count="8">
    <mergeCell ref="C10:G10"/>
    <mergeCell ref="C82:H82"/>
    <mergeCell ref="A1:D1"/>
    <mergeCell ref="A2:D2"/>
    <mergeCell ref="A4:G4"/>
    <mergeCell ref="A5:G5"/>
    <mergeCell ref="A8:B9"/>
    <mergeCell ref="H8:H9"/>
  </mergeCells>
  <printOptions/>
  <pageMargins left="0.3937007874015748" right="0.984251968503937" top="0.45" bottom="0.67" header="0.24" footer="0.32"/>
  <pageSetup firstPageNumber="1" useFirstPageNumber="1" fitToHeight="2" fitToWidth="1" horizontalDpi="300" verticalDpi="300" orientation="portrait" paperSize="9" scale="97" r:id="rId1"/>
  <headerFooter alignWithMargins="0"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kolonics.krisztina</cp:lastModifiedBy>
  <cp:lastPrinted>2015-03-03T13:21:32Z</cp:lastPrinted>
  <dcterms:modified xsi:type="dcterms:W3CDTF">2015-03-03T13:32:28Z</dcterms:modified>
  <cp:category/>
  <cp:version/>
  <cp:contentType/>
  <cp:contentStatus/>
</cp:coreProperties>
</file>