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oda-1247\Desktop\Répceszemere\2019. I. módosítás\"/>
    </mc:Choice>
  </mc:AlternateContent>
  <xr:revisionPtr revIDLastSave="0" documentId="8_{5615A56F-2721-4EA4-8963-F7AA1375AA0E}" xr6:coauthVersionLast="43" xr6:coauthVersionMax="43" xr10:uidLastSave="{00000000-0000-0000-0000-000000000000}"/>
  <bookViews>
    <workbookView xWindow="-120" yWindow="-120" windowWidth="21840" windowHeight="13140" tabRatio="863" activeTab="17" xr2:uid="{00000000-000D-0000-FFFF-FFFF00000000}"/>
  </bookViews>
  <sheets>
    <sheet name="1.sz.m-önk.össze.bev" sheetId="62" r:id="rId1"/>
    <sheet name="1 .sz.m.önk.össz.kiad." sheetId="8" r:id="rId2"/>
    <sheet name="2.sz.m.összehasonlító" sheetId="19" r:id="rId3"/>
    <sheet name="3.sz.m Önk  bev." sheetId="9" r:id="rId4"/>
    <sheet name="4.sz.m.ÖNK kiadás" sheetId="2" r:id="rId5"/>
    <sheet name="5 sz. m Idősek otthona" sheetId="39" r:id="rId6"/>
    <sheet name="6 .sz.m. Létszám (2)" sheetId="66" r:id="rId7"/>
    <sheet name="7.sz.m.fejlesztés (2)" sheetId="50" r:id="rId8"/>
    <sheet name="7.a.sz.m.intfejl (2)" sheetId="65" r:id="rId9"/>
    <sheet name="8.sz.m.Dologi kiadás (2)" sheetId="52" r:id="rId10"/>
    <sheet name="9.sz.m.szociális kiadások" sheetId="53" r:id="rId11"/>
    <sheet name="10.sz.m.átadott pe (2)" sheetId="54" r:id="rId12"/>
    <sheet name="11. saját bevételek" sheetId="56" r:id="rId13"/>
    <sheet name="12. sz.m. előir felh terv" sheetId="59" r:id="rId14"/>
    <sheet name="13. sz.m. állami" sheetId="63" r:id="rId15"/>
    <sheet name="14. sz.m. közvetett tám." sheetId="67" r:id="rId16"/>
    <sheet name="15.sz.m.többéves kihatás" sheetId="68" r:id="rId17"/>
    <sheet name="16.sz.m. tartozás" sheetId="69" r:id="rId18"/>
    <sheet name="üres lap" sheetId="40" r:id="rId19"/>
    <sheet name="üres lap2" sheetId="37" r:id="rId20"/>
  </sheets>
  <externalReferences>
    <externalReference r:id="rId21"/>
  </externalReferences>
  <definedNames>
    <definedName name="_xlnm.Print_Area" localSheetId="1">'1 .sz.m.önk.össz.kiad.'!$A$1:$W$65</definedName>
    <definedName name="_xlnm.Print_Area" localSheetId="0">'1.sz.m-önk.össze.bev'!$A$1:$V$63</definedName>
    <definedName name="_xlnm.Print_Area" localSheetId="11">'10.sz.m.átadott pe (2)'!$A$1:$U$55</definedName>
    <definedName name="_xlnm.Print_Area" localSheetId="13">'12. sz.m. előir felh terv'!$A$1:$O$22</definedName>
    <definedName name="_xlnm.Print_Area" localSheetId="2">'2.sz.m.összehasonlító'!$A$1:$N$31</definedName>
    <definedName name="_xlnm.Print_Area" localSheetId="3">'3.sz.m Önk  bev.'!$A$1:$V$62</definedName>
    <definedName name="_xlnm.Print_Area" localSheetId="4">'4.sz.m.ÖNK kiadás'!$A$1:$V$38</definedName>
    <definedName name="_xlnm.Print_Area" localSheetId="5">'5 sz. m Idősek otthona'!$A$1:$R$51</definedName>
    <definedName name="_xlnm.Print_Area" localSheetId="6">'6 .sz.m. Létszám (2)'!$A$1:$K$14</definedName>
    <definedName name="_xlnm.Print_Area" localSheetId="8">'7.a.sz.m.intfejl (2)'!$A$1:$J$21</definedName>
    <definedName name="_xlnm.Print_Area" localSheetId="7">'7.sz.m.fejlesztés (2)'!$A$1:$O$31</definedName>
    <definedName name="_xlnm.Print_Area" localSheetId="9">'8.sz.m.Dologi kiadás (2)'!$A$1:$U$21</definedName>
    <definedName name="_xlnm.Print_Area" localSheetId="10">'9.sz.m.szociális kiadások'!$A$1:$Q$17</definedName>
    <definedName name="_xlnm.Print_Area" localSheetId="18">'üres lap'!$A$1:$R$44</definedName>
    <definedName name="_xlnm.Print_Area" localSheetId="19">'üres lap2'!$A$1:$U$48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3" i="67" l="1"/>
  <c r="D13" i="67"/>
  <c r="I10" i="66" l="1"/>
  <c r="I9" i="66"/>
  <c r="F34" i="9" l="1"/>
  <c r="E34" i="9" l="1"/>
  <c r="E27" i="63" l="1"/>
  <c r="H51" i="62"/>
  <c r="E30" i="63" l="1"/>
  <c r="E34" i="63" s="1"/>
  <c r="E10" i="63"/>
  <c r="E15" i="63" s="1"/>
  <c r="E37" i="63" l="1"/>
  <c r="M21" i="52"/>
  <c r="L21" i="52"/>
  <c r="K21" i="52"/>
  <c r="J21" i="52"/>
  <c r="G21" i="52"/>
  <c r="F21" i="52"/>
  <c r="E21" i="52"/>
  <c r="D21" i="52"/>
  <c r="K16" i="53" l="1"/>
  <c r="N18" i="2"/>
  <c r="O31" i="50"/>
  <c r="K31" i="50"/>
  <c r="G31" i="50"/>
  <c r="N12" i="2"/>
  <c r="M9" i="9"/>
  <c r="T8" i="9"/>
  <c r="N29" i="9"/>
  <c r="M29" i="9"/>
  <c r="N50" i="9"/>
  <c r="I19" i="68" l="1"/>
  <c r="H17" i="68"/>
  <c r="G17" i="68"/>
  <c r="F17" i="68"/>
  <c r="E17" i="68"/>
  <c r="D17" i="68"/>
  <c r="I16" i="68"/>
  <c r="H15" i="68"/>
  <c r="G15" i="68"/>
  <c r="F15" i="68"/>
  <c r="E15" i="68"/>
  <c r="D15" i="68"/>
  <c r="I14" i="68"/>
  <c r="I13" i="68"/>
  <c r="H12" i="68"/>
  <c r="G12" i="68"/>
  <c r="F12" i="68"/>
  <c r="E12" i="68"/>
  <c r="I12" i="68" s="1"/>
  <c r="D12" i="68"/>
  <c r="I11" i="68"/>
  <c r="I10" i="68"/>
  <c r="H9" i="68"/>
  <c r="G9" i="68"/>
  <c r="F9" i="68"/>
  <c r="F20" i="68" s="1"/>
  <c r="E9" i="68"/>
  <c r="D9" i="68"/>
  <c r="I8" i="68"/>
  <c r="I7" i="68"/>
  <c r="H6" i="68"/>
  <c r="G6" i="68"/>
  <c r="G20" i="68" s="1"/>
  <c r="F6" i="68"/>
  <c r="E6" i="68"/>
  <c r="D6" i="68"/>
  <c r="I2" i="68"/>
  <c r="C21" i="67"/>
  <c r="F13" i="67"/>
  <c r="E13" i="67"/>
  <c r="C13" i="67"/>
  <c r="G10" i="67"/>
  <c r="D10" i="67"/>
  <c r="G9" i="67"/>
  <c r="D9" i="67"/>
  <c r="G8" i="67"/>
  <c r="G13" i="67" s="1"/>
  <c r="D8" i="67"/>
  <c r="K13" i="66"/>
  <c r="J11" i="66"/>
  <c r="I11" i="66"/>
  <c r="H11" i="66"/>
  <c r="G11" i="66"/>
  <c r="F11" i="66"/>
  <c r="E11" i="66"/>
  <c r="K11" i="66" s="1"/>
  <c r="D11" i="66"/>
  <c r="C11" i="66"/>
  <c r="B11" i="66"/>
  <c r="K10" i="66"/>
  <c r="E10" i="66"/>
  <c r="K9" i="66"/>
  <c r="E9" i="66"/>
  <c r="D20" i="68" l="1"/>
  <c r="H20" i="68"/>
  <c r="I17" i="68"/>
  <c r="E20" i="68"/>
  <c r="I9" i="68"/>
  <c r="I15" i="68"/>
  <c r="I6" i="68"/>
  <c r="I20" i="68" l="1"/>
  <c r="M16" i="9"/>
  <c r="N16" i="9"/>
  <c r="O16" i="9"/>
  <c r="P16" i="9"/>
  <c r="H11" i="2" l="1"/>
  <c r="I11" i="2"/>
  <c r="J11" i="2"/>
  <c r="M12" i="2"/>
  <c r="L12" i="2"/>
  <c r="K12" i="2"/>
  <c r="G13" i="9"/>
  <c r="S59" i="8" l="1"/>
  <c r="S46" i="8"/>
  <c r="D27" i="63"/>
  <c r="G31" i="8" l="1"/>
  <c r="G30" i="8" s="1"/>
  <c r="G8" i="8"/>
  <c r="G7" i="8"/>
  <c r="G6" i="8"/>
  <c r="G25" i="8"/>
  <c r="G18" i="8"/>
  <c r="G22" i="62"/>
  <c r="M22" i="62" s="1"/>
  <c r="G23" i="62"/>
  <c r="M23" i="62" s="1"/>
  <c r="G33" i="62"/>
  <c r="M33" i="62" s="1"/>
  <c r="G32" i="62"/>
  <c r="G31" i="62"/>
  <c r="G52" i="62"/>
  <c r="M52" i="62" s="1"/>
  <c r="G51" i="62"/>
  <c r="M51" i="62" s="1"/>
  <c r="G36" i="62"/>
  <c r="M36" i="62" s="1"/>
  <c r="G43" i="62"/>
  <c r="M43" i="62" s="1"/>
  <c r="G41" i="62"/>
  <c r="G38" i="62" s="1"/>
  <c r="M38" i="62" s="1"/>
  <c r="G60" i="62"/>
  <c r="D15" i="19"/>
  <c r="M41" i="62" l="1"/>
  <c r="M51" i="9"/>
  <c r="M50" i="9"/>
  <c r="M42" i="9"/>
  <c r="M40" i="9"/>
  <c r="M37" i="9" s="1"/>
  <c r="M35" i="9"/>
  <c r="D20" i="19" l="1"/>
  <c r="K23" i="19"/>
  <c r="K20" i="19"/>
  <c r="K16" i="19"/>
  <c r="K17" i="19" s="1"/>
  <c r="K9" i="19"/>
  <c r="K8" i="19"/>
  <c r="K7" i="19"/>
  <c r="K6" i="19"/>
  <c r="S17" i="8"/>
  <c r="I28" i="54"/>
  <c r="L9" i="39"/>
  <c r="F9" i="39"/>
  <c r="M35" i="2"/>
  <c r="M33" i="2"/>
  <c r="M31" i="8" s="1"/>
  <c r="M30" i="8" s="1"/>
  <c r="M26" i="2"/>
  <c r="M19" i="2"/>
  <c r="M18" i="2"/>
  <c r="S13" i="2"/>
  <c r="M13" i="2" s="1"/>
  <c r="M9" i="2"/>
  <c r="M8" i="2"/>
  <c r="M7" i="2"/>
  <c r="G11" i="2"/>
  <c r="K10" i="19" s="1"/>
  <c r="M32" i="9" l="1"/>
  <c r="M31" i="9"/>
  <c r="M30" i="9"/>
  <c r="M25" i="9"/>
  <c r="G37" i="9"/>
  <c r="R17" i="8" l="1"/>
  <c r="Q17" i="8"/>
  <c r="X58" i="8"/>
  <c r="X59" i="8"/>
  <c r="X60" i="8"/>
  <c r="X61" i="8"/>
  <c r="X51" i="8"/>
  <c r="X44" i="8"/>
  <c r="X46" i="8" s="1"/>
  <c r="R60" i="8"/>
  <c r="R46" i="8"/>
  <c r="L60" i="8"/>
  <c r="L45" i="8"/>
  <c r="F60" i="8"/>
  <c r="F45" i="8"/>
  <c r="E20" i="65"/>
  <c r="F20" i="65"/>
  <c r="G20" i="65"/>
  <c r="H20" i="65"/>
  <c r="I20" i="65"/>
  <c r="J20" i="65"/>
  <c r="X57" i="8" l="1"/>
  <c r="C10" i="63"/>
  <c r="C15" i="63" s="1"/>
  <c r="C20" i="63"/>
  <c r="C27" i="63"/>
  <c r="C34" i="63" s="1"/>
  <c r="C30" i="63"/>
  <c r="L50" i="9"/>
  <c r="L51" i="9"/>
  <c r="R24" i="9"/>
  <c r="L18" i="2"/>
  <c r="L17" i="8" s="1"/>
  <c r="R9" i="8"/>
  <c r="R11" i="8"/>
  <c r="R14" i="8"/>
  <c r="R15" i="8"/>
  <c r="R18" i="8"/>
  <c r="R20" i="8"/>
  <c r="R21" i="8"/>
  <c r="R22" i="8"/>
  <c r="R23" i="8"/>
  <c r="R24" i="8"/>
  <c r="L11" i="8"/>
  <c r="L20" i="8"/>
  <c r="L21" i="8"/>
  <c r="L22" i="8"/>
  <c r="L23" i="8"/>
  <c r="R9" i="62"/>
  <c r="R10" i="62"/>
  <c r="R11" i="62"/>
  <c r="R12" i="62"/>
  <c r="L12" i="62" s="1"/>
  <c r="R14" i="62"/>
  <c r="R15" i="62"/>
  <c r="R16" i="62"/>
  <c r="R18" i="62"/>
  <c r="R19" i="62"/>
  <c r="R20" i="62"/>
  <c r="R24" i="62"/>
  <c r="R25" i="62"/>
  <c r="R26" i="62"/>
  <c r="R27" i="62"/>
  <c r="R28" i="62"/>
  <c r="R29" i="62"/>
  <c r="R30" i="62"/>
  <c r="R31" i="62"/>
  <c r="R32" i="62"/>
  <c r="R35" i="62"/>
  <c r="R34" i="62" s="1"/>
  <c r="R42" i="62"/>
  <c r="R50" i="62"/>
  <c r="R53" i="62"/>
  <c r="R60" i="62"/>
  <c r="L53" i="62"/>
  <c r="R8" i="9"/>
  <c r="R13" i="9"/>
  <c r="R13" i="62" s="1"/>
  <c r="R17" i="9"/>
  <c r="R17" i="62" s="1"/>
  <c r="R21" i="9"/>
  <c r="R33" i="9"/>
  <c r="R49" i="9"/>
  <c r="R52" i="9"/>
  <c r="R56" i="9"/>
  <c r="K39" i="39"/>
  <c r="K33" i="39"/>
  <c r="K24" i="39"/>
  <c r="K19" i="39"/>
  <c r="K14" i="39"/>
  <c r="K9" i="39"/>
  <c r="E9" i="39"/>
  <c r="R32" i="2"/>
  <c r="R25" i="2"/>
  <c r="R20" i="2"/>
  <c r="R19" i="8" s="1"/>
  <c r="R16" i="8" s="1"/>
  <c r="L7" i="2"/>
  <c r="L6" i="8" s="1"/>
  <c r="L8" i="2"/>
  <c r="L7" i="8" s="1"/>
  <c r="L9" i="2"/>
  <c r="L8" i="8" s="1"/>
  <c r="L15" i="2"/>
  <c r="L16" i="2"/>
  <c r="L19" i="2"/>
  <c r="L18" i="8" s="1"/>
  <c r="L20" i="2"/>
  <c r="L19" i="8" s="1"/>
  <c r="L26" i="2"/>
  <c r="L25" i="2" s="1"/>
  <c r="L33" i="2"/>
  <c r="L31" i="8" s="1"/>
  <c r="L30" i="8" s="1"/>
  <c r="L61" i="8" s="1"/>
  <c r="L35" i="2"/>
  <c r="L59" i="9"/>
  <c r="L58" i="9"/>
  <c r="L54" i="9"/>
  <c r="L52" i="9" s="1"/>
  <c r="L42" i="9"/>
  <c r="L41" i="9" s="1"/>
  <c r="L40" i="9"/>
  <c r="L37" i="9" s="1"/>
  <c r="L35" i="9"/>
  <c r="L34" i="9"/>
  <c r="L32" i="9"/>
  <c r="L31" i="9"/>
  <c r="L30" i="9"/>
  <c r="L25" i="9"/>
  <c r="L24" i="9" s="1"/>
  <c r="L22" i="9"/>
  <c r="L20" i="9"/>
  <c r="L19" i="9"/>
  <c r="L17" i="9" s="1"/>
  <c r="L16" i="9"/>
  <c r="L15" i="9"/>
  <c r="L14" i="9"/>
  <c r="L11" i="9"/>
  <c r="L10" i="9"/>
  <c r="L9" i="9"/>
  <c r="R17" i="2" l="1"/>
  <c r="L56" i="9"/>
  <c r="L49" i="9"/>
  <c r="K46" i="39"/>
  <c r="L33" i="9"/>
  <c r="R57" i="62"/>
  <c r="R58" i="8" s="1"/>
  <c r="R57" i="8" s="1"/>
  <c r="R59" i="8"/>
  <c r="L25" i="8"/>
  <c r="L24" i="8" s="1"/>
  <c r="K23" i="39"/>
  <c r="K29" i="39" s="1"/>
  <c r="C37" i="63"/>
  <c r="C44" i="63" s="1"/>
  <c r="L8" i="9"/>
  <c r="R7" i="9"/>
  <c r="R55" i="9" s="1"/>
  <c r="R60" i="9" s="1"/>
  <c r="L21" i="9"/>
  <c r="R21" i="62"/>
  <c r="R8" i="62"/>
  <c r="L17" i="2"/>
  <c r="L16" i="8"/>
  <c r="L13" i="9"/>
  <c r="L32" i="2"/>
  <c r="F51" i="62"/>
  <c r="L51" i="62" s="1"/>
  <c r="H28" i="54"/>
  <c r="R13" i="2" s="1"/>
  <c r="E16" i="50"/>
  <c r="L7" i="9" l="1"/>
  <c r="L55" i="9" s="1"/>
  <c r="L60" i="9" s="1"/>
  <c r="R12" i="8"/>
  <c r="L13" i="2"/>
  <c r="R7" i="62"/>
  <c r="R56" i="62" s="1"/>
  <c r="R61" i="62" s="1"/>
  <c r="F9" i="62"/>
  <c r="L9" i="62" s="1"/>
  <c r="F10" i="62"/>
  <c r="F11" i="62"/>
  <c r="L11" i="62" s="1"/>
  <c r="F14" i="62"/>
  <c r="L14" i="62" s="1"/>
  <c r="F15" i="62"/>
  <c r="F16" i="62"/>
  <c r="L16" i="62" s="1"/>
  <c r="F18" i="62"/>
  <c r="L18" i="62" s="1"/>
  <c r="F19" i="62"/>
  <c r="F20" i="62"/>
  <c r="L20" i="62" s="1"/>
  <c r="F22" i="62"/>
  <c r="L22" i="62" s="1"/>
  <c r="F23" i="62"/>
  <c r="L23" i="62" s="1"/>
  <c r="F24" i="62"/>
  <c r="L24" i="62" s="1"/>
  <c r="F26" i="62"/>
  <c r="L26" i="62" s="1"/>
  <c r="F27" i="62"/>
  <c r="F28" i="62"/>
  <c r="L28" i="62" s="1"/>
  <c r="F29" i="62"/>
  <c r="L29" i="62" s="1"/>
  <c r="F30" i="62"/>
  <c r="L30" i="62" s="1"/>
  <c r="F31" i="62"/>
  <c r="L31" i="62" s="1"/>
  <c r="F32" i="62"/>
  <c r="L32" i="62" s="1"/>
  <c r="F33" i="62"/>
  <c r="L33" i="62" s="1"/>
  <c r="F35" i="62"/>
  <c r="L35" i="62" s="1"/>
  <c r="F36" i="62"/>
  <c r="L36" i="62" s="1"/>
  <c r="F37" i="62"/>
  <c r="L37" i="62" s="1"/>
  <c r="F39" i="62"/>
  <c r="F40" i="62"/>
  <c r="L40" i="62" s="1"/>
  <c r="F41" i="62"/>
  <c r="L41" i="62" s="1"/>
  <c r="F43" i="62"/>
  <c r="F44" i="62"/>
  <c r="F52" i="62"/>
  <c r="F53" i="62"/>
  <c r="F59" i="62"/>
  <c r="F60" i="62"/>
  <c r="F6" i="8"/>
  <c r="F7" i="8"/>
  <c r="F8" i="8"/>
  <c r="F9" i="8"/>
  <c r="F11" i="8"/>
  <c r="F12" i="8"/>
  <c r="F13" i="8"/>
  <c r="F17" i="8"/>
  <c r="F18" i="8"/>
  <c r="F20" i="8"/>
  <c r="F21" i="8"/>
  <c r="F22" i="8"/>
  <c r="F23" i="8"/>
  <c r="F25" i="8"/>
  <c r="F24" i="8" s="1"/>
  <c r="F31" i="8"/>
  <c r="F30" i="8" s="1"/>
  <c r="F61" i="8" s="1"/>
  <c r="J6" i="19"/>
  <c r="J7" i="19"/>
  <c r="J8" i="19"/>
  <c r="J9" i="19"/>
  <c r="J16" i="19"/>
  <c r="J17" i="19" s="1"/>
  <c r="J20" i="19"/>
  <c r="J21" i="19"/>
  <c r="J23" i="19"/>
  <c r="J28" i="19"/>
  <c r="C20" i="19"/>
  <c r="C21" i="19"/>
  <c r="C27" i="19"/>
  <c r="C28" i="19"/>
  <c r="C9" i="19"/>
  <c r="C15" i="19"/>
  <c r="C16" i="19"/>
  <c r="F10" i="8" l="1"/>
  <c r="F5" i="8" s="1"/>
  <c r="F59" i="8"/>
  <c r="L60" i="62"/>
  <c r="F38" i="62"/>
  <c r="L38" i="62" s="1"/>
  <c r="L39" i="62"/>
  <c r="F25" i="62"/>
  <c r="L27" i="62"/>
  <c r="F8" i="62"/>
  <c r="L10" i="62"/>
  <c r="C17" i="19"/>
  <c r="L44" i="8"/>
  <c r="L46" i="8" s="1"/>
  <c r="F44" i="8"/>
  <c r="F46" i="8" s="1"/>
  <c r="F57" i="62"/>
  <c r="F58" i="8" s="1"/>
  <c r="F57" i="8" s="1"/>
  <c r="F50" i="62"/>
  <c r="L52" i="62"/>
  <c r="L50" i="62" s="1"/>
  <c r="F42" i="62"/>
  <c r="L43" i="62"/>
  <c r="L42" i="62" s="1"/>
  <c r="L34" i="62"/>
  <c r="F13" i="62"/>
  <c r="L15" i="62"/>
  <c r="L12" i="8"/>
  <c r="F17" i="62"/>
  <c r="L17" i="62" s="1"/>
  <c r="L19" i="62"/>
  <c r="D9" i="56"/>
  <c r="F11" i="2"/>
  <c r="J10" i="19" s="1"/>
  <c r="J14" i="19" s="1"/>
  <c r="J18" i="19" s="1"/>
  <c r="F37" i="9"/>
  <c r="F7" i="62" l="1"/>
  <c r="F34" i="62"/>
  <c r="L57" i="62"/>
  <c r="L58" i="8" s="1"/>
  <c r="L57" i="8" s="1"/>
  <c r="L59" i="8"/>
  <c r="L13" i="62"/>
  <c r="D10" i="56"/>
  <c r="L8" i="62"/>
  <c r="L7" i="62" s="1"/>
  <c r="D6" i="56"/>
  <c r="D13" i="56" s="1"/>
  <c r="F21" i="62"/>
  <c r="L25" i="62"/>
  <c r="L21" i="62" s="1"/>
  <c r="D8" i="56"/>
  <c r="Q60" i="62"/>
  <c r="G28" i="54"/>
  <c r="F56" i="62" l="1"/>
  <c r="L56" i="62"/>
  <c r="L61" i="62" s="1"/>
  <c r="F61" i="62"/>
  <c r="L26" i="50"/>
  <c r="L25" i="50"/>
  <c r="L24" i="50"/>
  <c r="L23" i="50"/>
  <c r="H6" i="50"/>
  <c r="H16" i="50" s="1"/>
  <c r="D6" i="50"/>
  <c r="M16" i="59" s="1"/>
  <c r="O7" i="50"/>
  <c r="O16" i="50" s="1"/>
  <c r="M44" i="8"/>
  <c r="K45" i="8"/>
  <c r="M45" i="8"/>
  <c r="G44" i="8"/>
  <c r="E45" i="8"/>
  <c r="G45" i="8"/>
  <c r="G46" i="8" s="1"/>
  <c r="E60" i="62"/>
  <c r="E59" i="62"/>
  <c r="E57" i="62" s="1"/>
  <c r="E58" i="8" s="1"/>
  <c r="E53" i="62"/>
  <c r="E52" i="62"/>
  <c r="K52" i="62" s="1"/>
  <c r="E51" i="62"/>
  <c r="E44" i="62"/>
  <c r="E43" i="62"/>
  <c r="K43" i="62" s="1"/>
  <c r="E41" i="62"/>
  <c r="K41" i="62" s="1"/>
  <c r="E40" i="62"/>
  <c r="E39" i="62"/>
  <c r="E38" i="62" s="1"/>
  <c r="K38" i="62" s="1"/>
  <c r="E37" i="62"/>
  <c r="E36" i="62"/>
  <c r="K36" i="62" s="1"/>
  <c r="E33" i="62"/>
  <c r="K33" i="62" s="1"/>
  <c r="E32" i="62"/>
  <c r="E31" i="62"/>
  <c r="E30" i="62"/>
  <c r="E29" i="62"/>
  <c r="E28" i="62"/>
  <c r="E27" i="62"/>
  <c r="E26" i="62"/>
  <c r="E24" i="62"/>
  <c r="E23" i="62"/>
  <c r="K23" i="62" s="1"/>
  <c r="E22" i="62"/>
  <c r="E20" i="62"/>
  <c r="C9" i="56" s="1"/>
  <c r="E19" i="62"/>
  <c r="E18" i="62"/>
  <c r="E17" i="62" s="1"/>
  <c r="E16" i="62"/>
  <c r="E15" i="62"/>
  <c r="E14" i="62"/>
  <c r="E11" i="62"/>
  <c r="E10" i="62"/>
  <c r="E9" i="62"/>
  <c r="E31" i="8"/>
  <c r="I28" i="19"/>
  <c r="I21" i="19"/>
  <c r="I20" i="19"/>
  <c r="I16" i="19"/>
  <c r="I17" i="19" s="1"/>
  <c r="I9" i="19"/>
  <c r="I8" i="19"/>
  <c r="I7" i="19"/>
  <c r="I6" i="19"/>
  <c r="B27" i="19"/>
  <c r="B28" i="19" s="1"/>
  <c r="B21" i="19"/>
  <c r="B20" i="19"/>
  <c r="B16" i="19"/>
  <c r="B15" i="19"/>
  <c r="B9" i="19"/>
  <c r="J39" i="39"/>
  <c r="J33" i="39"/>
  <c r="J24" i="39"/>
  <c r="J19" i="39"/>
  <c r="J14" i="39"/>
  <c r="J9" i="39"/>
  <c r="D9" i="39"/>
  <c r="K59" i="9"/>
  <c r="K58" i="9"/>
  <c r="K54" i="9"/>
  <c r="K52" i="9" s="1"/>
  <c r="K51" i="9"/>
  <c r="K49" i="9" s="1"/>
  <c r="K42" i="9"/>
  <c r="K41" i="9" s="1"/>
  <c r="K40" i="9"/>
  <c r="K37" i="9" s="1"/>
  <c r="K35" i="9"/>
  <c r="K32" i="9"/>
  <c r="K31" i="9"/>
  <c r="K30" i="9"/>
  <c r="K25" i="9"/>
  <c r="K24" i="9" s="1"/>
  <c r="K22" i="9"/>
  <c r="K20" i="9"/>
  <c r="K19" i="9"/>
  <c r="K17" i="9" s="1"/>
  <c r="K16" i="9"/>
  <c r="K15" i="9"/>
  <c r="K14" i="9"/>
  <c r="K11" i="9"/>
  <c r="K10" i="9"/>
  <c r="K9" i="9"/>
  <c r="K8" i="9" s="1"/>
  <c r="Q56" i="9"/>
  <c r="Q52" i="9"/>
  <c r="Q49" i="9"/>
  <c r="Q33" i="9"/>
  <c r="Q24" i="9"/>
  <c r="Q21" i="9" s="1"/>
  <c r="Q17" i="9"/>
  <c r="Q17" i="62" s="1"/>
  <c r="Q13" i="9"/>
  <c r="Q8" i="9"/>
  <c r="Q8" i="62" s="1"/>
  <c r="E11" i="2"/>
  <c r="I10" i="19" s="1"/>
  <c r="Q32" i="2"/>
  <c r="Q25" i="2"/>
  <c r="Q20" i="2"/>
  <c r="Q17" i="2" s="1"/>
  <c r="K7" i="2"/>
  <c r="K6" i="8" s="1"/>
  <c r="K35" i="2"/>
  <c r="K33" i="2"/>
  <c r="K26" i="2"/>
  <c r="K25" i="2" s="1"/>
  <c r="K20" i="2"/>
  <c r="K19" i="2"/>
  <c r="K18" i="8" s="1"/>
  <c r="K16" i="2"/>
  <c r="K15" i="2"/>
  <c r="K9" i="2"/>
  <c r="K8" i="8" s="1"/>
  <c r="K8" i="2"/>
  <c r="K7" i="8" s="1"/>
  <c r="E20" i="2"/>
  <c r="E17" i="2" s="1"/>
  <c r="F20" i="2"/>
  <c r="G20" i="2"/>
  <c r="G17" i="2" s="1"/>
  <c r="H20" i="2"/>
  <c r="L22" i="19" s="1"/>
  <c r="N33" i="2"/>
  <c r="N35" i="2"/>
  <c r="N45" i="8"/>
  <c r="H45" i="8"/>
  <c r="N51" i="9"/>
  <c r="N19" i="9"/>
  <c r="N17" i="9" s="1"/>
  <c r="N32" i="9"/>
  <c r="N22" i="9"/>
  <c r="N35" i="9"/>
  <c r="N37" i="9"/>
  <c r="N40" i="9"/>
  <c r="N42" i="9"/>
  <c r="N41" i="9" s="1"/>
  <c r="N58" i="9"/>
  <c r="N54" i="9"/>
  <c r="N52" i="9" s="1"/>
  <c r="N31" i="9"/>
  <c r="N30" i="9"/>
  <c r="N25" i="9"/>
  <c r="N24" i="9" s="1"/>
  <c r="N15" i="9"/>
  <c r="N14" i="9"/>
  <c r="N9" i="9"/>
  <c r="N10" i="9"/>
  <c r="N11" i="9"/>
  <c r="N20" i="9"/>
  <c r="U21" i="62"/>
  <c r="V21" i="62"/>
  <c r="T52" i="62"/>
  <c r="T50" i="62" s="1"/>
  <c r="T9" i="62"/>
  <c r="T10" i="62"/>
  <c r="T11" i="62"/>
  <c r="T12" i="62"/>
  <c r="T14" i="62"/>
  <c r="T15" i="62"/>
  <c r="T16" i="62"/>
  <c r="T18" i="62"/>
  <c r="T19" i="62"/>
  <c r="T20" i="62"/>
  <c r="T24" i="62"/>
  <c r="T26" i="62"/>
  <c r="T34" i="62"/>
  <c r="T53" i="62"/>
  <c r="T57" i="62"/>
  <c r="T58" i="8" s="1"/>
  <c r="N12" i="62"/>
  <c r="N44" i="62"/>
  <c r="N53" i="62"/>
  <c r="N31" i="8"/>
  <c r="N30" i="8" s="1"/>
  <c r="N61" i="8" s="1"/>
  <c r="T17" i="8"/>
  <c r="T8" i="8"/>
  <c r="J29" i="54"/>
  <c r="T17" i="9"/>
  <c r="T17" i="62" s="1"/>
  <c r="T13" i="9"/>
  <c r="T13" i="62" s="1"/>
  <c r="U8" i="9"/>
  <c r="V8" i="9"/>
  <c r="U13" i="9"/>
  <c r="V13" i="9"/>
  <c r="U17" i="9"/>
  <c r="V17" i="9"/>
  <c r="T24" i="9"/>
  <c r="T21" i="9" s="1"/>
  <c r="U24" i="9"/>
  <c r="U21" i="9" s="1"/>
  <c r="V24" i="9"/>
  <c r="V21" i="9" s="1"/>
  <c r="T33" i="9"/>
  <c r="U33" i="9"/>
  <c r="V33" i="9"/>
  <c r="T49" i="9"/>
  <c r="U49" i="9"/>
  <c r="V49" i="9"/>
  <c r="T52" i="9"/>
  <c r="U52" i="9"/>
  <c r="V52" i="9"/>
  <c r="T56" i="9"/>
  <c r="U56" i="9"/>
  <c r="V56" i="9"/>
  <c r="N34" i="9"/>
  <c r="N49" i="9"/>
  <c r="N59" i="9"/>
  <c r="N56" i="9" s="1"/>
  <c r="S32" i="2"/>
  <c r="T32" i="2"/>
  <c r="N16" i="2"/>
  <c r="N15" i="2"/>
  <c r="N9" i="2"/>
  <c r="N8" i="2"/>
  <c r="N7" i="2"/>
  <c r="N26" i="2"/>
  <c r="N25" i="8" s="1"/>
  <c r="N24" i="8" s="1"/>
  <c r="T19" i="2"/>
  <c r="N19" i="2" s="1"/>
  <c r="R55" i="54"/>
  <c r="J28" i="54"/>
  <c r="T13" i="2" s="1"/>
  <c r="K16" i="50"/>
  <c r="G17" i="50"/>
  <c r="G16" i="50"/>
  <c r="H23" i="62"/>
  <c r="N23" i="62" s="1"/>
  <c r="H22" i="62"/>
  <c r="N22" i="62" s="1"/>
  <c r="H32" i="62"/>
  <c r="N32" i="62" s="1"/>
  <c r="H31" i="62"/>
  <c r="N31" i="62" s="1"/>
  <c r="H31" i="8"/>
  <c r="H30" i="8" s="1"/>
  <c r="H33" i="62"/>
  <c r="N33" i="62" s="1"/>
  <c r="H52" i="62"/>
  <c r="N51" i="62"/>
  <c r="H43" i="62"/>
  <c r="H59" i="62"/>
  <c r="E16" i="19"/>
  <c r="H60" i="62"/>
  <c r="H59" i="8" s="1"/>
  <c r="H37" i="62"/>
  <c r="H39" i="62"/>
  <c r="H40" i="62"/>
  <c r="H41" i="62"/>
  <c r="N41" i="62" s="1"/>
  <c r="H36" i="62"/>
  <c r="N36" i="62" s="1"/>
  <c r="H9" i="62"/>
  <c r="N9" i="62" s="1"/>
  <c r="H10" i="62"/>
  <c r="H11" i="62"/>
  <c r="H14" i="62"/>
  <c r="H15" i="62"/>
  <c r="N15" i="62" s="1"/>
  <c r="H16" i="62"/>
  <c r="H18" i="62"/>
  <c r="H19" i="62"/>
  <c r="H20" i="62"/>
  <c r="F9" i="56" s="1"/>
  <c r="H24" i="62"/>
  <c r="H26" i="62"/>
  <c r="N26" i="62" s="1"/>
  <c r="H27" i="62"/>
  <c r="H28" i="62"/>
  <c r="H29" i="62"/>
  <c r="H30" i="62"/>
  <c r="N30" i="62" s="1"/>
  <c r="H35" i="62"/>
  <c r="N35" i="62" s="1"/>
  <c r="H44" i="62"/>
  <c r="H53" i="62"/>
  <c r="E20" i="19"/>
  <c r="L16" i="19"/>
  <c r="L17" i="19" s="1"/>
  <c r="L6" i="19"/>
  <c r="L21" i="19"/>
  <c r="L20" i="19"/>
  <c r="L9" i="19"/>
  <c r="L8" i="19"/>
  <c r="L7" i="19"/>
  <c r="E15" i="19"/>
  <c r="N44" i="8" s="1"/>
  <c r="L28" i="19"/>
  <c r="E21" i="19"/>
  <c r="E27" i="19"/>
  <c r="E28" i="19" s="1"/>
  <c r="E9" i="19"/>
  <c r="E17" i="19"/>
  <c r="H24" i="9"/>
  <c r="H21" i="9" s="1"/>
  <c r="H37" i="9"/>
  <c r="H33" i="9" s="1"/>
  <c r="M39" i="39"/>
  <c r="M33" i="39"/>
  <c r="M24" i="39"/>
  <c r="M19" i="39"/>
  <c r="M14" i="39"/>
  <c r="M9" i="39"/>
  <c r="G9" i="39"/>
  <c r="D10" i="63"/>
  <c r="D15" i="63" s="1"/>
  <c r="D30" i="63"/>
  <c r="D34" i="63" s="1"/>
  <c r="E13" i="56"/>
  <c r="N21" i="52"/>
  <c r="O21" i="52"/>
  <c r="N31" i="50"/>
  <c r="N16" i="50"/>
  <c r="M60" i="62"/>
  <c r="S50" i="62"/>
  <c r="S35" i="62"/>
  <c r="S34" i="62" s="1"/>
  <c r="S24" i="62"/>
  <c r="S26" i="62"/>
  <c r="S9" i="62"/>
  <c r="S10" i="62"/>
  <c r="S11" i="62"/>
  <c r="S12" i="62"/>
  <c r="M12" i="62" s="1"/>
  <c r="S14" i="62"/>
  <c r="S15" i="62"/>
  <c r="S16" i="62"/>
  <c r="S18" i="62"/>
  <c r="S19" i="62"/>
  <c r="S20" i="62"/>
  <c r="G50" i="62"/>
  <c r="G35" i="62"/>
  <c r="G34" i="62" s="1"/>
  <c r="G24" i="62"/>
  <c r="G26" i="62"/>
  <c r="G27" i="62"/>
  <c r="G28" i="62"/>
  <c r="G29" i="62"/>
  <c r="G30" i="62"/>
  <c r="M31" i="62"/>
  <c r="M32" i="62"/>
  <c r="G9" i="62"/>
  <c r="I9" i="62"/>
  <c r="J9" i="62"/>
  <c r="G10" i="62"/>
  <c r="I10" i="62"/>
  <c r="J10" i="62"/>
  <c r="G11" i="62"/>
  <c r="I11" i="62"/>
  <c r="J11" i="62"/>
  <c r="G14" i="62"/>
  <c r="I14" i="62"/>
  <c r="J14" i="62"/>
  <c r="G15" i="62"/>
  <c r="I15" i="62"/>
  <c r="J15" i="62"/>
  <c r="G16" i="62"/>
  <c r="I16" i="62"/>
  <c r="J16" i="62"/>
  <c r="G18" i="62"/>
  <c r="I18" i="62"/>
  <c r="J18" i="62"/>
  <c r="G19" i="62"/>
  <c r="I19" i="62"/>
  <c r="J19" i="62"/>
  <c r="G20" i="62"/>
  <c r="M20" i="62" s="1"/>
  <c r="I20" i="62"/>
  <c r="J20" i="62"/>
  <c r="S18" i="8"/>
  <c r="D17" i="19"/>
  <c r="D21" i="19"/>
  <c r="D27" i="19"/>
  <c r="D28" i="19" s="1"/>
  <c r="D9" i="19"/>
  <c r="S56" i="9"/>
  <c r="M59" i="9"/>
  <c r="S33" i="9"/>
  <c r="M34" i="9"/>
  <c r="M33" i="9" s="1"/>
  <c r="M24" i="9"/>
  <c r="M21" i="9" s="1"/>
  <c r="S24" i="9"/>
  <c r="S25" i="62" s="1"/>
  <c r="S8" i="9"/>
  <c r="S13" i="62"/>
  <c r="S17" i="9"/>
  <c r="S17" i="62" s="1"/>
  <c r="M8" i="9"/>
  <c r="M13" i="9"/>
  <c r="M17" i="9"/>
  <c r="G33" i="9"/>
  <c r="G24" i="9"/>
  <c r="G21" i="9" s="1"/>
  <c r="D7" i="19" s="1"/>
  <c r="G17" i="9"/>
  <c r="L24" i="39"/>
  <c r="E31" i="50"/>
  <c r="M31" i="50"/>
  <c r="M16" i="50"/>
  <c r="F49" i="9"/>
  <c r="F52" i="9"/>
  <c r="C22" i="19" s="1"/>
  <c r="C25" i="19" s="1"/>
  <c r="C29" i="19" s="1"/>
  <c r="F56" i="9"/>
  <c r="F33" i="9"/>
  <c r="F24" i="9"/>
  <c r="F21" i="9" s="1"/>
  <c r="F8" i="9"/>
  <c r="F13" i="9"/>
  <c r="F17" i="9"/>
  <c r="F6" i="2"/>
  <c r="E19" i="39"/>
  <c r="H25" i="8"/>
  <c r="H24" i="8" s="1"/>
  <c r="I25" i="8"/>
  <c r="I24" i="8" s="1"/>
  <c r="J25" i="8"/>
  <c r="K25" i="8"/>
  <c r="K24" i="8" s="1"/>
  <c r="H17" i="9"/>
  <c r="I17" i="9"/>
  <c r="J17" i="9"/>
  <c r="O17" i="9"/>
  <c r="P17" i="9"/>
  <c r="W58" i="8"/>
  <c r="I59" i="8"/>
  <c r="J59" i="8"/>
  <c r="O59" i="8"/>
  <c r="P59" i="8"/>
  <c r="T59" i="8"/>
  <c r="U59" i="8"/>
  <c r="V59" i="8"/>
  <c r="W59" i="8"/>
  <c r="H60" i="8"/>
  <c r="I60" i="8"/>
  <c r="J60" i="8"/>
  <c r="K60" i="8"/>
  <c r="N60" i="8"/>
  <c r="O60" i="8"/>
  <c r="P60" i="8"/>
  <c r="Q60" i="8"/>
  <c r="W60" i="8"/>
  <c r="G61" i="8"/>
  <c r="H61" i="8"/>
  <c r="I61" i="8"/>
  <c r="J61" i="8"/>
  <c r="S61" i="8"/>
  <c r="T61" i="8"/>
  <c r="U61" i="8"/>
  <c r="V61" i="8"/>
  <c r="W61" i="8"/>
  <c r="I44" i="8"/>
  <c r="I46" i="8" s="1"/>
  <c r="J44" i="8"/>
  <c r="J46" i="8" s="1"/>
  <c r="T44" i="8"/>
  <c r="T46" i="8" s="1"/>
  <c r="U44" i="8"/>
  <c r="U46" i="8" s="1"/>
  <c r="V44" i="8"/>
  <c r="W44" i="8"/>
  <c r="W46" i="8" s="1"/>
  <c r="Y44" i="8"/>
  <c r="Y46" i="8" s="1"/>
  <c r="Z44" i="8"/>
  <c r="Z46" i="8" s="1"/>
  <c r="AA44" i="8"/>
  <c r="AA46" i="8" s="1"/>
  <c r="AB44" i="8"/>
  <c r="AB46" i="8" s="1"/>
  <c r="AC44" i="8"/>
  <c r="AC46" i="8" s="1"/>
  <c r="V46" i="8"/>
  <c r="Q59" i="8"/>
  <c r="O34" i="62"/>
  <c r="P34" i="62"/>
  <c r="Q35" i="62"/>
  <c r="Q34" i="62" s="1"/>
  <c r="Q32" i="62"/>
  <c r="Q31" i="62"/>
  <c r="K31" i="62" s="1"/>
  <c r="Q30" i="62"/>
  <c r="Q29" i="62"/>
  <c r="Q28" i="62"/>
  <c r="Q27" i="62"/>
  <c r="K27" i="62" s="1"/>
  <c r="Q26" i="62"/>
  <c r="Q25" i="62"/>
  <c r="Q24" i="62"/>
  <c r="Q9" i="62"/>
  <c r="Q10" i="62"/>
  <c r="K10" i="62" s="1"/>
  <c r="Q11" i="62"/>
  <c r="Q12" i="62"/>
  <c r="K12" i="62" s="1"/>
  <c r="Q14" i="62"/>
  <c r="Q15" i="62"/>
  <c r="Q16" i="62"/>
  <c r="Q18" i="62"/>
  <c r="Q19" i="62"/>
  <c r="Q20" i="62"/>
  <c r="M56" i="9"/>
  <c r="O56" i="9"/>
  <c r="P56" i="9"/>
  <c r="O24" i="9"/>
  <c r="O21" i="9" s="1"/>
  <c r="P24" i="9"/>
  <c r="P21" i="9" s="1"/>
  <c r="O13" i="9"/>
  <c r="P13" i="9"/>
  <c r="Q13" i="62"/>
  <c r="O8" i="9"/>
  <c r="P8" i="9"/>
  <c r="O33" i="9"/>
  <c r="P33" i="9"/>
  <c r="G8" i="9"/>
  <c r="H8" i="9"/>
  <c r="I8" i="9"/>
  <c r="J8" i="9"/>
  <c r="H13" i="9"/>
  <c r="I13" i="9"/>
  <c r="J13" i="9"/>
  <c r="E33" i="39"/>
  <c r="F33" i="39"/>
  <c r="G33" i="39"/>
  <c r="H33" i="39"/>
  <c r="I33" i="39"/>
  <c r="E39" i="39"/>
  <c r="F39" i="39"/>
  <c r="G39" i="39"/>
  <c r="H39" i="39"/>
  <c r="I39" i="39"/>
  <c r="E14" i="39"/>
  <c r="F14" i="39"/>
  <c r="G14" i="39"/>
  <c r="H14" i="39"/>
  <c r="I14" i="39"/>
  <c r="I23" i="39" s="1"/>
  <c r="F19" i="39"/>
  <c r="G19" i="39"/>
  <c r="H19" i="39"/>
  <c r="H23" i="39" s="1"/>
  <c r="I19" i="39"/>
  <c r="E24" i="39"/>
  <c r="F24" i="39"/>
  <c r="G24" i="39"/>
  <c r="H24" i="39"/>
  <c r="I24" i="39"/>
  <c r="O15" i="59"/>
  <c r="O11" i="59"/>
  <c r="O6" i="59"/>
  <c r="O7" i="59"/>
  <c r="O8" i="59"/>
  <c r="B30" i="63"/>
  <c r="Q13" i="2"/>
  <c r="I22" i="62"/>
  <c r="I21" i="62" s="1"/>
  <c r="J22" i="62"/>
  <c r="J21" i="62" s="1"/>
  <c r="O22" i="62"/>
  <c r="O21" i="62" s="1"/>
  <c r="P22" i="62"/>
  <c r="P21" i="62" s="1"/>
  <c r="K42" i="62"/>
  <c r="K53" i="62"/>
  <c r="Q42" i="62"/>
  <c r="Q18" i="8"/>
  <c r="Q20" i="8"/>
  <c r="Q21" i="8"/>
  <c r="Q22" i="8"/>
  <c r="Q23" i="8"/>
  <c r="K20" i="8"/>
  <c r="K21" i="8"/>
  <c r="K22" i="8"/>
  <c r="K23" i="8"/>
  <c r="K11" i="8"/>
  <c r="Q11" i="8"/>
  <c r="Q9" i="8"/>
  <c r="E18" i="8"/>
  <c r="B27" i="63"/>
  <c r="B34" i="63" s="1"/>
  <c r="B10" i="63"/>
  <c r="B15" i="63" s="1"/>
  <c r="B20" i="63"/>
  <c r="E52" i="9"/>
  <c r="B22" i="19" s="1"/>
  <c r="E24" i="9"/>
  <c r="E21" i="9" s="1"/>
  <c r="B7" i="19" s="1"/>
  <c r="K22" i="62"/>
  <c r="E17" i="9"/>
  <c r="L51" i="8"/>
  <c r="L52" i="8" s="1"/>
  <c r="M51" i="8"/>
  <c r="M52" i="8" s="1"/>
  <c r="N51" i="8"/>
  <c r="N52" i="8" s="1"/>
  <c r="O51" i="8"/>
  <c r="O52" i="8" s="1"/>
  <c r="P51" i="8"/>
  <c r="P52" i="8" s="1"/>
  <c r="Q51" i="8"/>
  <c r="Q52" i="8" s="1"/>
  <c r="W51" i="8"/>
  <c r="W52" i="8" s="1"/>
  <c r="J30" i="37"/>
  <c r="J36" i="37"/>
  <c r="J21" i="37"/>
  <c r="E6" i="2"/>
  <c r="E25" i="2"/>
  <c r="E32" i="2"/>
  <c r="M41" i="9"/>
  <c r="O41" i="9"/>
  <c r="P41" i="9"/>
  <c r="U7" i="62"/>
  <c r="V7" i="62"/>
  <c r="K16" i="62"/>
  <c r="K19" i="62"/>
  <c r="K20" i="62"/>
  <c r="I34" i="62"/>
  <c r="J34" i="62"/>
  <c r="K40" i="62"/>
  <c r="G44" i="62"/>
  <c r="G42" i="62" s="1"/>
  <c r="I44" i="62"/>
  <c r="I42" i="62" s="1"/>
  <c r="J44" i="62"/>
  <c r="J42" i="62" s="1"/>
  <c r="M44" i="62"/>
  <c r="M42" i="62" s="1"/>
  <c r="O44" i="62"/>
  <c r="O42" i="62" s="1"/>
  <c r="P44" i="62"/>
  <c r="P42" i="62" s="1"/>
  <c r="E17" i="8"/>
  <c r="L55" i="54"/>
  <c r="M55" i="54"/>
  <c r="N55" i="54"/>
  <c r="O55" i="54"/>
  <c r="P55" i="54"/>
  <c r="Q55" i="54"/>
  <c r="B55" i="54"/>
  <c r="K14" i="2" s="1"/>
  <c r="K13" i="8" s="1"/>
  <c r="C55" i="54"/>
  <c r="L14" i="2" s="1"/>
  <c r="D55" i="54"/>
  <c r="M14" i="2" s="1"/>
  <c r="M11" i="2" s="1"/>
  <c r="E55" i="54"/>
  <c r="N14" i="2" s="1"/>
  <c r="F55" i="54"/>
  <c r="G55" i="54"/>
  <c r="Q14" i="2" s="1"/>
  <c r="Q13" i="8" s="1"/>
  <c r="Q28" i="54"/>
  <c r="L28" i="54"/>
  <c r="M28" i="54"/>
  <c r="N28" i="54"/>
  <c r="O28" i="54"/>
  <c r="P28" i="54"/>
  <c r="B28" i="54"/>
  <c r="C28" i="54"/>
  <c r="D28" i="54"/>
  <c r="E28" i="54"/>
  <c r="F28" i="54"/>
  <c r="H55" i="54"/>
  <c r="R14" i="2" s="1"/>
  <c r="I55" i="54"/>
  <c r="S14" i="2" s="1"/>
  <c r="S11" i="2" s="1"/>
  <c r="S10" i="8" s="1"/>
  <c r="J55" i="54"/>
  <c r="T14" i="2" s="1"/>
  <c r="T13" i="8" s="1"/>
  <c r="K55" i="54"/>
  <c r="C16" i="53"/>
  <c r="K10" i="2" s="1"/>
  <c r="I31" i="50"/>
  <c r="J31" i="50"/>
  <c r="I16" i="50"/>
  <c r="J16" i="50"/>
  <c r="E60" i="8"/>
  <c r="F51" i="8"/>
  <c r="F52" i="8" s="1"/>
  <c r="G51" i="8"/>
  <c r="H51" i="8"/>
  <c r="H52" i="8" s="1"/>
  <c r="I51" i="8"/>
  <c r="I52" i="8" s="1"/>
  <c r="J51" i="8"/>
  <c r="J52" i="8" s="1"/>
  <c r="K51" i="8"/>
  <c r="G11" i="8"/>
  <c r="G12" i="8"/>
  <c r="G13" i="8"/>
  <c r="G9" i="8"/>
  <c r="G19" i="8"/>
  <c r="G17" i="8"/>
  <c r="G24" i="8"/>
  <c r="H11" i="8"/>
  <c r="H12" i="8"/>
  <c r="H13" i="8"/>
  <c r="H6" i="8"/>
  <c r="H7" i="8"/>
  <c r="H8" i="8"/>
  <c r="N8" i="8" s="1"/>
  <c r="H9" i="8"/>
  <c r="H19" i="8"/>
  <c r="H17" i="8"/>
  <c r="H18" i="8"/>
  <c r="I11" i="8"/>
  <c r="I12" i="8"/>
  <c r="I13" i="8"/>
  <c r="I6" i="8"/>
  <c r="I7" i="8"/>
  <c r="I8" i="8"/>
  <c r="I9" i="8"/>
  <c r="I20" i="2"/>
  <c r="I19" i="8" s="1"/>
  <c r="I17" i="8"/>
  <c r="I18" i="8"/>
  <c r="J11" i="8"/>
  <c r="J12" i="8"/>
  <c r="J13" i="8"/>
  <c r="J6" i="8"/>
  <c r="J7" i="8"/>
  <c r="J8" i="8"/>
  <c r="J9" i="8"/>
  <c r="J20" i="2"/>
  <c r="J19" i="8"/>
  <c r="J17" i="8"/>
  <c r="J18" i="8"/>
  <c r="J24" i="8"/>
  <c r="E8" i="8"/>
  <c r="E6" i="8"/>
  <c r="E7" i="8"/>
  <c r="E9" i="8"/>
  <c r="E11" i="8"/>
  <c r="E12" i="8"/>
  <c r="E13" i="8"/>
  <c r="M20" i="2"/>
  <c r="M19" i="8" s="1"/>
  <c r="M17" i="8"/>
  <c r="M18" i="8"/>
  <c r="N20" i="2"/>
  <c r="N19" i="8" s="1"/>
  <c r="N17" i="8"/>
  <c r="O17" i="8"/>
  <c r="O18" i="8"/>
  <c r="P17" i="8"/>
  <c r="P18" i="8"/>
  <c r="W5" i="8"/>
  <c r="K37" i="62"/>
  <c r="K28" i="62"/>
  <c r="E19" i="8"/>
  <c r="E25" i="8"/>
  <c r="E8" i="9"/>
  <c r="E13" i="9"/>
  <c r="E37" i="9"/>
  <c r="E33" i="9" s="1"/>
  <c r="D14" i="39"/>
  <c r="E43" i="9"/>
  <c r="E41" i="9" s="1"/>
  <c r="O8" i="62"/>
  <c r="O7" i="62" s="1"/>
  <c r="P8" i="62"/>
  <c r="P7" i="62" s="1"/>
  <c r="I50" i="62"/>
  <c r="J50" i="62"/>
  <c r="M50" i="62"/>
  <c r="O50" i="62"/>
  <c r="P50" i="62"/>
  <c r="Q50" i="62"/>
  <c r="U51" i="62"/>
  <c r="V51" i="62"/>
  <c r="U52" i="62"/>
  <c r="U50" i="62" s="1"/>
  <c r="V52" i="62"/>
  <c r="V50" i="62"/>
  <c r="G53" i="62"/>
  <c r="I53" i="62"/>
  <c r="J53" i="62"/>
  <c r="M53" i="62"/>
  <c r="O53" i="62"/>
  <c r="P53" i="62"/>
  <c r="Q53" i="62"/>
  <c r="S53" i="62"/>
  <c r="U53" i="62"/>
  <c r="V53" i="62"/>
  <c r="G57" i="62"/>
  <c r="G58" i="8" s="1"/>
  <c r="I57" i="62"/>
  <c r="I58" i="8" s="1"/>
  <c r="I57" i="8" s="1"/>
  <c r="J57" i="62"/>
  <c r="J58" i="8" s="1"/>
  <c r="J57" i="8" s="1"/>
  <c r="O57" i="62"/>
  <c r="O58" i="8" s="1"/>
  <c r="P57" i="62"/>
  <c r="P58" i="8" s="1"/>
  <c r="S60" i="8"/>
  <c r="T60" i="8"/>
  <c r="U58" i="62"/>
  <c r="U60" i="8" s="1"/>
  <c r="V58" i="62"/>
  <c r="V60" i="8" s="1"/>
  <c r="E49" i="9"/>
  <c r="E56" i="9"/>
  <c r="G56" i="9"/>
  <c r="H56" i="9"/>
  <c r="I56" i="9"/>
  <c r="J56" i="9"/>
  <c r="F41" i="9"/>
  <c r="G41" i="9"/>
  <c r="G49" i="9"/>
  <c r="G52" i="9"/>
  <c r="D22" i="19" s="1"/>
  <c r="H41" i="9"/>
  <c r="H49" i="9"/>
  <c r="H52" i="9"/>
  <c r="E22" i="19" s="1"/>
  <c r="I21" i="9"/>
  <c r="I41" i="9"/>
  <c r="I49" i="9"/>
  <c r="I52" i="9"/>
  <c r="J21" i="9"/>
  <c r="J41" i="9"/>
  <c r="J49" i="9"/>
  <c r="J52" i="9"/>
  <c r="M49" i="9"/>
  <c r="M52" i="9"/>
  <c r="O49" i="9"/>
  <c r="O52" i="9"/>
  <c r="P49" i="9"/>
  <c r="P52" i="9"/>
  <c r="F32" i="2"/>
  <c r="G32" i="2"/>
  <c r="H32" i="2"/>
  <c r="I32" i="2"/>
  <c r="J32" i="2"/>
  <c r="M32" i="2"/>
  <c r="O32" i="2"/>
  <c r="P32" i="2"/>
  <c r="P30" i="8" s="1"/>
  <c r="P61" i="8" s="1"/>
  <c r="O9" i="59"/>
  <c r="D13" i="59"/>
  <c r="E13" i="59"/>
  <c r="F13" i="59"/>
  <c r="G13" i="59"/>
  <c r="H13" i="59"/>
  <c r="I13" i="59"/>
  <c r="J13" i="59"/>
  <c r="K13" i="59"/>
  <c r="L13" i="59"/>
  <c r="M13" i="59"/>
  <c r="Q13" i="59"/>
  <c r="D19" i="59"/>
  <c r="E19" i="59"/>
  <c r="F19" i="59"/>
  <c r="G19" i="59"/>
  <c r="H19" i="59"/>
  <c r="J19" i="59"/>
  <c r="K19" i="59"/>
  <c r="L19" i="59"/>
  <c r="Q19" i="59"/>
  <c r="K28" i="54"/>
  <c r="R28" i="54"/>
  <c r="S28" i="54"/>
  <c r="T28" i="54"/>
  <c r="U28" i="54"/>
  <c r="D16" i="53"/>
  <c r="L10" i="2" s="1"/>
  <c r="E16" i="53"/>
  <c r="M10" i="2" s="1"/>
  <c r="F16" i="53"/>
  <c r="N10" i="2" s="1"/>
  <c r="H16" i="53"/>
  <c r="I16" i="53"/>
  <c r="J16" i="53"/>
  <c r="M16" i="53"/>
  <c r="N16" i="53"/>
  <c r="O16" i="53"/>
  <c r="P21" i="52"/>
  <c r="Q21" i="52"/>
  <c r="R21" i="52"/>
  <c r="S21" i="52"/>
  <c r="F16" i="50"/>
  <c r="D31" i="50"/>
  <c r="F31" i="50"/>
  <c r="H31" i="50"/>
  <c r="Y58" i="8"/>
  <c r="Y61" i="8"/>
  <c r="Y57" i="8" s="1"/>
  <c r="Z61" i="8"/>
  <c r="AA58" i="8"/>
  <c r="AA61" i="8"/>
  <c r="AB58" i="8"/>
  <c r="AB61" i="8"/>
  <c r="AC58" i="8"/>
  <c r="AC61" i="8"/>
  <c r="AC57" i="8"/>
  <c r="Y59" i="8"/>
  <c r="AA59" i="8"/>
  <c r="AB59" i="8"/>
  <c r="AC59" i="8"/>
  <c r="Y60" i="8"/>
  <c r="AA60" i="8"/>
  <c r="AB60" i="8"/>
  <c r="AC60" i="8"/>
  <c r="Y51" i="8"/>
  <c r="AA51" i="8"/>
  <c r="AA52" i="8" s="1"/>
  <c r="AB51" i="8"/>
  <c r="AB52" i="8" s="1"/>
  <c r="AC51" i="8"/>
  <c r="Y52" i="8"/>
  <c r="AC52" i="8"/>
  <c r="M6" i="8"/>
  <c r="M7" i="8"/>
  <c r="M8" i="8"/>
  <c r="S9" i="8"/>
  <c r="M9" i="8" s="1"/>
  <c r="M25" i="8"/>
  <c r="M24" i="8" s="1"/>
  <c r="T6" i="8"/>
  <c r="T7" i="8"/>
  <c r="N7" i="8" s="1"/>
  <c r="T9" i="8"/>
  <c r="U6" i="8"/>
  <c r="O6" i="8" s="1"/>
  <c r="U7" i="8"/>
  <c r="U8" i="8"/>
  <c r="O8" i="8" s="1"/>
  <c r="U9" i="8"/>
  <c r="U10" i="8"/>
  <c r="O19" i="8"/>
  <c r="O25" i="8"/>
  <c r="O24" i="8" s="1"/>
  <c r="V6" i="8"/>
  <c r="P6" i="8" s="1"/>
  <c r="V7" i="8"/>
  <c r="P7" i="8" s="1"/>
  <c r="V8" i="8"/>
  <c r="P8" i="8" s="1"/>
  <c r="V9" i="8"/>
  <c r="P9" i="8" s="1"/>
  <c r="V10" i="8"/>
  <c r="P19" i="8"/>
  <c r="P25" i="8"/>
  <c r="P24" i="8" s="1"/>
  <c r="Q24" i="8"/>
  <c r="S20" i="2"/>
  <c r="S19" i="8" s="1"/>
  <c r="S24" i="8"/>
  <c r="T20" i="2"/>
  <c r="T19" i="8" s="1"/>
  <c r="T24" i="8"/>
  <c r="U19" i="8"/>
  <c r="U16" i="8" s="1"/>
  <c r="U24" i="8"/>
  <c r="V19" i="8"/>
  <c r="V16" i="8" s="1"/>
  <c r="V24" i="8"/>
  <c r="W16" i="8"/>
  <c r="W24" i="8"/>
  <c r="X6" i="8"/>
  <c r="X7" i="8"/>
  <c r="X8" i="8"/>
  <c r="X16" i="8"/>
  <c r="X24" i="8"/>
  <c r="Y6" i="8"/>
  <c r="Y7" i="8"/>
  <c r="Y8" i="8"/>
  <c r="Y16" i="8"/>
  <c r="Y24" i="8"/>
  <c r="Z6" i="8"/>
  <c r="Z7" i="8"/>
  <c r="Z5" i="8" s="1"/>
  <c r="Z29" i="8" s="1"/>
  <c r="Z8" i="8"/>
  <c r="Z16" i="8"/>
  <c r="Z24" i="8"/>
  <c r="AA6" i="8"/>
  <c r="AA7" i="8"/>
  <c r="AA8" i="8"/>
  <c r="AA16" i="8"/>
  <c r="AA24" i="8"/>
  <c r="AB6" i="8"/>
  <c r="AB7" i="8"/>
  <c r="AB8" i="8"/>
  <c r="AB16" i="8"/>
  <c r="AB24" i="8"/>
  <c r="AC6" i="8"/>
  <c r="AC7" i="8"/>
  <c r="AC8" i="8"/>
  <c r="AC16" i="8"/>
  <c r="AC24" i="8"/>
  <c r="K52" i="8"/>
  <c r="O30" i="8"/>
  <c r="O61" i="8" s="1"/>
  <c r="V11" i="8"/>
  <c r="V12" i="8"/>
  <c r="V13" i="8"/>
  <c r="V14" i="8"/>
  <c r="V15" i="8"/>
  <c r="V20" i="8"/>
  <c r="P11" i="8"/>
  <c r="P12" i="8"/>
  <c r="P13" i="8"/>
  <c r="P20" i="8"/>
  <c r="P21" i="8"/>
  <c r="P22" i="8"/>
  <c r="P23" i="8"/>
  <c r="J20" i="8"/>
  <c r="J21" i="8"/>
  <c r="J22" i="8"/>
  <c r="J23" i="8"/>
  <c r="N20" i="19"/>
  <c r="N21" i="19"/>
  <c r="N22" i="19"/>
  <c r="N28" i="19"/>
  <c r="N17" i="19"/>
  <c r="N6" i="19"/>
  <c r="N7" i="19"/>
  <c r="N8" i="19"/>
  <c r="N9" i="19"/>
  <c r="N10" i="19"/>
  <c r="J25" i="2"/>
  <c r="N11" i="19" s="1"/>
  <c r="G25" i="19"/>
  <c r="G28" i="19"/>
  <c r="I11" i="37"/>
  <c r="I20" i="37" s="1"/>
  <c r="I26" i="37" s="1"/>
  <c r="G14" i="19"/>
  <c r="G15" i="19"/>
  <c r="G17" i="19" s="1"/>
  <c r="V6" i="2"/>
  <c r="V17" i="2"/>
  <c r="V25" i="2"/>
  <c r="P6" i="2"/>
  <c r="P17" i="2"/>
  <c r="P25" i="2"/>
  <c r="J17" i="2"/>
  <c r="V30" i="37"/>
  <c r="V36" i="37"/>
  <c r="V43" i="37"/>
  <c r="O30" i="37"/>
  <c r="O36" i="37"/>
  <c r="O43" i="37" s="1"/>
  <c r="I30" i="37"/>
  <c r="I36" i="37"/>
  <c r="I43" i="37" s="1"/>
  <c r="O11" i="37"/>
  <c r="O20" i="37" s="1"/>
  <c r="O21" i="37"/>
  <c r="I21" i="37"/>
  <c r="O33" i="39"/>
  <c r="O39" i="39"/>
  <c r="O46" i="39"/>
  <c r="O14" i="39"/>
  <c r="O19" i="39"/>
  <c r="O23" i="39" s="1"/>
  <c r="O25" i="39"/>
  <c r="O24" i="39"/>
  <c r="N30" i="37"/>
  <c r="N36" i="37"/>
  <c r="N43" i="37" s="1"/>
  <c r="N11" i="37"/>
  <c r="N16" i="37"/>
  <c r="N20" i="37" s="1"/>
  <c r="N26" i="37" s="1"/>
  <c r="N21" i="37"/>
  <c r="I6" i="2"/>
  <c r="I25" i="2"/>
  <c r="N33" i="39"/>
  <c r="N39" i="39"/>
  <c r="N46" i="39" s="1"/>
  <c r="N14" i="39"/>
  <c r="N19" i="39"/>
  <c r="N25" i="39"/>
  <c r="N24" i="39" s="1"/>
  <c r="T30" i="37"/>
  <c r="T36" i="37"/>
  <c r="H30" i="37"/>
  <c r="H36" i="37"/>
  <c r="U11" i="8"/>
  <c r="U12" i="8"/>
  <c r="U13" i="8"/>
  <c r="U20" i="8"/>
  <c r="T20" i="8"/>
  <c r="O20" i="8"/>
  <c r="N20" i="8"/>
  <c r="T11" i="8"/>
  <c r="N11" i="8" s="1"/>
  <c r="I20" i="8"/>
  <c r="H20" i="8"/>
  <c r="U14" i="8"/>
  <c r="U15" i="8"/>
  <c r="G52" i="8"/>
  <c r="U6" i="2"/>
  <c r="U17" i="2"/>
  <c r="O6" i="2"/>
  <c r="O17" i="2"/>
  <c r="O25" i="2"/>
  <c r="N25" i="2"/>
  <c r="M17" i="2"/>
  <c r="M25" i="2"/>
  <c r="S17" i="2"/>
  <c r="S25" i="2"/>
  <c r="T25" i="2"/>
  <c r="U25" i="2"/>
  <c r="F25" i="2"/>
  <c r="G25" i="2"/>
  <c r="H25" i="2"/>
  <c r="S30" i="37"/>
  <c r="M7" i="19"/>
  <c r="M8" i="19"/>
  <c r="M9" i="19"/>
  <c r="M10" i="19"/>
  <c r="M11" i="19"/>
  <c r="M6" i="19"/>
  <c r="M20" i="19"/>
  <c r="M21" i="19"/>
  <c r="M22" i="19"/>
  <c r="H11" i="37"/>
  <c r="H20" i="37" s="1"/>
  <c r="H8" i="40"/>
  <c r="F14" i="19"/>
  <c r="F15" i="19"/>
  <c r="F17" i="19" s="1"/>
  <c r="F25" i="19"/>
  <c r="F28" i="19"/>
  <c r="F29" i="19" s="1"/>
  <c r="G8" i="40"/>
  <c r="G11" i="37"/>
  <c r="G20" i="37" s="1"/>
  <c r="M17" i="19"/>
  <c r="M28" i="19"/>
  <c r="O21" i="8"/>
  <c r="O22" i="8"/>
  <c r="O23" i="8"/>
  <c r="I21" i="8"/>
  <c r="I22" i="8"/>
  <c r="I23" i="8"/>
  <c r="M30" i="37"/>
  <c r="M36" i="37"/>
  <c r="M43" i="37" s="1"/>
  <c r="M11" i="37"/>
  <c r="M16" i="37"/>
  <c r="M20" i="37" s="1"/>
  <c r="M26" i="37" s="1"/>
  <c r="M21" i="37"/>
  <c r="G30" i="37"/>
  <c r="G36" i="37"/>
  <c r="H21" i="37"/>
  <c r="G16" i="37"/>
  <c r="G21" i="37"/>
  <c r="F21" i="37"/>
  <c r="M26" i="40"/>
  <c r="M32" i="40"/>
  <c r="M8" i="40"/>
  <c r="M13" i="40"/>
  <c r="M18" i="40"/>
  <c r="G26" i="40"/>
  <c r="G32" i="40"/>
  <c r="G39" i="40" s="1"/>
  <c r="G13" i="40"/>
  <c r="G18" i="40"/>
  <c r="S36" i="37"/>
  <c r="S43" i="37" s="1"/>
  <c r="T14" i="8"/>
  <c r="T15" i="8"/>
  <c r="N21" i="8"/>
  <c r="N22" i="8"/>
  <c r="N23" i="8"/>
  <c r="H21" i="8"/>
  <c r="H22" i="8"/>
  <c r="H23" i="8"/>
  <c r="L26" i="40"/>
  <c r="L32" i="40"/>
  <c r="L8" i="40"/>
  <c r="L13" i="40"/>
  <c r="L17" i="40"/>
  <c r="L22" i="40" s="1"/>
  <c r="L18" i="40"/>
  <c r="L33" i="39"/>
  <c r="L39" i="39"/>
  <c r="L14" i="39"/>
  <c r="L19" i="39"/>
  <c r="L21" i="37"/>
  <c r="L11" i="37"/>
  <c r="L16" i="37"/>
  <c r="L20" i="37" s="1"/>
  <c r="L26" i="37" s="1"/>
  <c r="L30" i="37"/>
  <c r="L36" i="37"/>
  <c r="L43" i="37" s="1"/>
  <c r="F30" i="37"/>
  <c r="F36" i="37"/>
  <c r="E30" i="37"/>
  <c r="E36" i="37"/>
  <c r="F11" i="37"/>
  <c r="F16" i="37"/>
  <c r="E11" i="37"/>
  <c r="E16" i="37"/>
  <c r="E21" i="37"/>
  <c r="S11" i="8"/>
  <c r="S12" i="8"/>
  <c r="M12" i="8" s="1"/>
  <c r="S14" i="8"/>
  <c r="S15" i="8"/>
  <c r="S20" i="8"/>
  <c r="M20" i="8"/>
  <c r="M21" i="8"/>
  <c r="M22" i="8"/>
  <c r="M23" i="8"/>
  <c r="G20" i="8"/>
  <c r="G21" i="8"/>
  <c r="G22" i="8"/>
  <c r="G23" i="8"/>
  <c r="F8" i="40"/>
  <c r="F13" i="40"/>
  <c r="K21" i="19"/>
  <c r="K22" i="19"/>
  <c r="K28" i="19"/>
  <c r="F26" i="40"/>
  <c r="F32" i="40"/>
  <c r="F39" i="40" s="1"/>
  <c r="F18" i="40"/>
  <c r="R30" i="37"/>
  <c r="R36" i="37"/>
  <c r="S49" i="9"/>
  <c r="S52" i="9"/>
  <c r="K26" i="40"/>
  <c r="K39" i="40" s="1"/>
  <c r="K8" i="40"/>
  <c r="K13" i="40"/>
  <c r="K18" i="40"/>
  <c r="E26" i="40"/>
  <c r="E32" i="40"/>
  <c r="E8" i="40"/>
  <c r="E13" i="40"/>
  <c r="E18" i="40"/>
  <c r="Q30" i="37"/>
  <c r="Q36" i="37"/>
  <c r="Q43" i="37" s="1"/>
  <c r="K30" i="37"/>
  <c r="K36" i="37"/>
  <c r="K43" i="37" s="1"/>
  <c r="K11" i="37"/>
  <c r="K16" i="37"/>
  <c r="K21" i="37"/>
  <c r="P36" i="37"/>
  <c r="P30" i="37"/>
  <c r="Q14" i="8"/>
  <c r="Q15" i="8"/>
  <c r="E20" i="8"/>
  <c r="E21" i="8"/>
  <c r="E22" i="8"/>
  <c r="E23" i="8"/>
  <c r="D16" i="37"/>
  <c r="D19" i="39"/>
  <c r="D13" i="40"/>
  <c r="D11" i="37"/>
  <c r="D8" i="40"/>
  <c r="D17" i="40" s="1"/>
  <c r="J8" i="40"/>
  <c r="J13" i="40"/>
  <c r="J11" i="37"/>
  <c r="J16" i="37"/>
  <c r="J26" i="40"/>
  <c r="J39" i="40" s="1"/>
  <c r="J18" i="40"/>
  <c r="D18" i="40"/>
  <c r="D26" i="40"/>
  <c r="D32" i="40"/>
  <c r="D24" i="39"/>
  <c r="D33" i="39"/>
  <c r="D39" i="39"/>
  <c r="D30" i="37"/>
  <c r="D36" i="37"/>
  <c r="D21" i="37"/>
  <c r="V57" i="62"/>
  <c r="V58" i="8" s="1"/>
  <c r="V57" i="8" s="1"/>
  <c r="V51" i="8"/>
  <c r="V52" i="8" s="1"/>
  <c r="T51" i="8"/>
  <c r="T52" i="8" s="1"/>
  <c r="R51" i="8"/>
  <c r="R52" i="8" s="1"/>
  <c r="E59" i="8"/>
  <c r="AB5" i="8"/>
  <c r="AB29" i="8" s="1"/>
  <c r="X5" i="8"/>
  <c r="X29" i="8" s="1"/>
  <c r="X40" i="8" s="1"/>
  <c r="D22" i="40" l="1"/>
  <c r="G26" i="37"/>
  <c r="D43" i="37"/>
  <c r="D23" i="39"/>
  <c r="P43" i="37"/>
  <c r="E39" i="40"/>
  <c r="E43" i="37"/>
  <c r="F43" i="37"/>
  <c r="M39" i="40"/>
  <c r="G43" i="37"/>
  <c r="H26" i="37"/>
  <c r="H17" i="2"/>
  <c r="O12" i="8"/>
  <c r="T43" i="37"/>
  <c r="U43" i="37" s="1"/>
  <c r="I17" i="2"/>
  <c r="I31" i="2" s="1"/>
  <c r="I36" i="2" s="1"/>
  <c r="I38" i="2" s="1"/>
  <c r="O26" i="37"/>
  <c r="T16" i="8"/>
  <c r="J16" i="8"/>
  <c r="K39" i="62"/>
  <c r="I46" i="39"/>
  <c r="O7" i="9"/>
  <c r="N52" i="62"/>
  <c r="E46" i="39"/>
  <c r="I29" i="39"/>
  <c r="F18" i="19"/>
  <c r="F31" i="19" s="1"/>
  <c r="G18" i="19"/>
  <c r="E16" i="8"/>
  <c r="K56" i="9"/>
  <c r="N46" i="8"/>
  <c r="G16" i="53"/>
  <c r="K9" i="8"/>
  <c r="S13" i="8"/>
  <c r="M13" i="8" s="1"/>
  <c r="S6" i="2"/>
  <c r="S31" i="2" s="1"/>
  <c r="S36" i="2" s="1"/>
  <c r="S38" i="2" s="1"/>
  <c r="M25" i="19"/>
  <c r="M29" i="19" s="1"/>
  <c r="V5" i="8"/>
  <c r="V29" i="8" s="1"/>
  <c r="V33" i="8" s="1"/>
  <c r="V35" i="8" s="1"/>
  <c r="O13" i="8"/>
  <c r="O11" i="8"/>
  <c r="N25" i="19"/>
  <c r="N29" i="19" s="1"/>
  <c r="P16" i="8"/>
  <c r="N9" i="8"/>
  <c r="M6" i="2"/>
  <c r="M31" i="2" s="1"/>
  <c r="M36" i="2" s="1"/>
  <c r="M38" i="2" s="1"/>
  <c r="N32" i="2"/>
  <c r="H7" i="9"/>
  <c r="E6" i="19" s="1"/>
  <c r="D39" i="40"/>
  <c r="J20" i="37"/>
  <c r="J26" i="37" s="1"/>
  <c r="J17" i="40"/>
  <c r="J22" i="40" s="1"/>
  <c r="D20" i="37"/>
  <c r="D26" i="37" s="1"/>
  <c r="K20" i="37"/>
  <c r="K26" i="37" s="1"/>
  <c r="E17" i="40"/>
  <c r="E22" i="40" s="1"/>
  <c r="K17" i="40"/>
  <c r="K22" i="40" s="1"/>
  <c r="R43" i="37"/>
  <c r="F17" i="40"/>
  <c r="F22" i="40" s="1"/>
  <c r="E20" i="37"/>
  <c r="E26" i="37" s="1"/>
  <c r="F20" i="37"/>
  <c r="F26" i="37" s="1"/>
  <c r="L23" i="39"/>
  <c r="L29" i="39" s="1"/>
  <c r="L39" i="40"/>
  <c r="M17" i="40"/>
  <c r="M22" i="40" s="1"/>
  <c r="G17" i="40"/>
  <c r="G22" i="40" s="1"/>
  <c r="O31" i="2"/>
  <c r="O36" i="2" s="1"/>
  <c r="O38" i="2" s="1"/>
  <c r="H43" i="37"/>
  <c r="N23" i="39"/>
  <c r="G29" i="19"/>
  <c r="AC5" i="8"/>
  <c r="AC29" i="8" s="1"/>
  <c r="AC33" i="8" s="1"/>
  <c r="AC35" i="8" s="1"/>
  <c r="AA5" i="8"/>
  <c r="AA29" i="8" s="1"/>
  <c r="Y5" i="8"/>
  <c r="Y29" i="8" s="1"/>
  <c r="Y33" i="8" s="1"/>
  <c r="Y35" i="8" s="1"/>
  <c r="W29" i="8"/>
  <c r="L9" i="8"/>
  <c r="M11" i="8"/>
  <c r="N13" i="8"/>
  <c r="R13" i="8"/>
  <c r="R11" i="2"/>
  <c r="L13" i="8"/>
  <c r="L11" i="2"/>
  <c r="L10" i="8" s="1"/>
  <c r="J43" i="37"/>
  <c r="H46" i="39"/>
  <c r="F46" i="39"/>
  <c r="G46" i="39"/>
  <c r="C8" i="19"/>
  <c r="S21" i="62"/>
  <c r="D37" i="63"/>
  <c r="D44" i="63" s="1"/>
  <c r="K13" i="9"/>
  <c r="K7" i="9" s="1"/>
  <c r="O29" i="39"/>
  <c r="AA57" i="8"/>
  <c r="B8" i="19"/>
  <c r="E10" i="8"/>
  <c r="E5" i="8" s="1"/>
  <c r="H29" i="39"/>
  <c r="M7" i="9"/>
  <c r="M55" i="9" s="1"/>
  <c r="M60" i="9" s="1"/>
  <c r="M30" i="62"/>
  <c r="T57" i="8"/>
  <c r="F17" i="2"/>
  <c r="F19" i="8"/>
  <c r="F16" i="8" s="1"/>
  <c r="F29" i="8" s="1"/>
  <c r="J22" i="19"/>
  <c r="J25" i="19" s="1"/>
  <c r="J29" i="19" s="1"/>
  <c r="J31" i="19" s="1"/>
  <c r="E25" i="62"/>
  <c r="C8" i="56" s="1"/>
  <c r="K30" i="62"/>
  <c r="K32" i="62"/>
  <c r="E42" i="62"/>
  <c r="M19" i="59"/>
  <c r="D16" i="50"/>
  <c r="M46" i="8"/>
  <c r="Q7" i="62"/>
  <c r="N18" i="62"/>
  <c r="S16" i="8"/>
  <c r="K14" i="19"/>
  <c r="K18" i="19" s="1"/>
  <c r="B37" i="63"/>
  <c r="B44" i="63" s="1"/>
  <c r="I7" i="9"/>
  <c r="I55" i="9" s="1"/>
  <c r="I60" i="9" s="1"/>
  <c r="P7" i="9"/>
  <c r="P55" i="9" s="1"/>
  <c r="P60" i="9" s="1"/>
  <c r="N10" i="62"/>
  <c r="L31" i="50"/>
  <c r="N29" i="39"/>
  <c r="W33" i="8"/>
  <c r="W35" i="8" s="1"/>
  <c r="W40" i="8"/>
  <c r="G31" i="19"/>
  <c r="F23" i="39"/>
  <c r="F29" i="39" s="1"/>
  <c r="O55" i="9"/>
  <c r="O60" i="9" s="1"/>
  <c r="S21" i="9"/>
  <c r="D8" i="19"/>
  <c r="N8" i="9"/>
  <c r="E35" i="62"/>
  <c r="K34" i="9"/>
  <c r="K33" i="9" s="1"/>
  <c r="K9" i="62"/>
  <c r="E8" i="62"/>
  <c r="K8" i="62" s="1"/>
  <c r="K26" i="62"/>
  <c r="J6" i="2"/>
  <c r="J31" i="2" s="1"/>
  <c r="J36" i="2" s="1"/>
  <c r="U31" i="2"/>
  <c r="U36" i="2" s="1"/>
  <c r="U38" i="2" s="1"/>
  <c r="T17" i="2"/>
  <c r="P31" i="2"/>
  <c r="P36" i="2" s="1"/>
  <c r="V31" i="2"/>
  <c r="V36" i="2" s="1"/>
  <c r="U5" i="8"/>
  <c r="O16" i="8"/>
  <c r="O9" i="8"/>
  <c r="O7" i="8"/>
  <c r="N6" i="8"/>
  <c r="AB57" i="8"/>
  <c r="U56" i="62"/>
  <c r="E24" i="8"/>
  <c r="Q19" i="8"/>
  <c r="Q16" i="8" s="1"/>
  <c r="K18" i="62"/>
  <c r="S8" i="62"/>
  <c r="S7" i="62" s="1"/>
  <c r="S56" i="62" s="1"/>
  <c r="S7" i="9"/>
  <c r="S55" i="9" s="1"/>
  <c r="S60" i="9" s="1"/>
  <c r="K31" i="8"/>
  <c r="K30" i="8" s="1"/>
  <c r="K61" i="8" s="1"/>
  <c r="K32" i="2"/>
  <c r="E30" i="8"/>
  <c r="E61" i="8" s="1"/>
  <c r="E57" i="8" s="1"/>
  <c r="C18" i="59"/>
  <c r="C19" i="59" s="1"/>
  <c r="E13" i="62"/>
  <c r="C10" i="56" s="1"/>
  <c r="K14" i="62"/>
  <c r="C13" i="59"/>
  <c r="K60" i="62"/>
  <c r="K59" i="8" s="1"/>
  <c r="K18" i="2"/>
  <c r="K17" i="8" s="1"/>
  <c r="L7" i="50"/>
  <c r="L6" i="50"/>
  <c r="M26" i="62"/>
  <c r="M23" i="39"/>
  <c r="E8" i="19"/>
  <c r="H17" i="62"/>
  <c r="N17" i="62" s="1"/>
  <c r="N16" i="62"/>
  <c r="N14" i="62"/>
  <c r="H42" i="62"/>
  <c r="N21" i="9"/>
  <c r="J23" i="39"/>
  <c r="J29" i="39" s="1"/>
  <c r="J46" i="39"/>
  <c r="B17" i="19"/>
  <c r="B25" i="19"/>
  <c r="B29" i="19" s="1"/>
  <c r="I14" i="19"/>
  <c r="I18" i="19" s="1"/>
  <c r="I25" i="19"/>
  <c r="I29" i="19" s="1"/>
  <c r="I22" i="19"/>
  <c r="E50" i="62"/>
  <c r="K51" i="62"/>
  <c r="K50" i="62" s="1"/>
  <c r="E44" i="8"/>
  <c r="E46" i="8" s="1"/>
  <c r="K44" i="8"/>
  <c r="K46" i="8" s="1"/>
  <c r="Q21" i="62"/>
  <c r="Q56" i="62" s="1"/>
  <c r="Q7" i="9"/>
  <c r="Q55" i="9" s="1"/>
  <c r="Q60" i="9" s="1"/>
  <c r="K25" i="62"/>
  <c r="T11" i="2"/>
  <c r="N13" i="2"/>
  <c r="N11" i="2" s="1"/>
  <c r="N6" i="2" s="1"/>
  <c r="T12" i="8"/>
  <c r="N12" i="8" s="1"/>
  <c r="Q11" i="2"/>
  <c r="K13" i="2"/>
  <c r="Q12" i="8"/>
  <c r="N18" i="8"/>
  <c r="N16" i="8" s="1"/>
  <c r="N17" i="2"/>
  <c r="D29" i="39"/>
  <c r="D46" i="39"/>
  <c r="N50" i="62"/>
  <c r="E7" i="19"/>
  <c r="P44" i="8"/>
  <c r="P46" i="8" s="1"/>
  <c r="M29" i="39"/>
  <c r="O44" i="8"/>
  <c r="O46" i="8" s="1"/>
  <c r="M46" i="39"/>
  <c r="L46" i="39"/>
  <c r="E7" i="9"/>
  <c r="B6" i="19" s="1"/>
  <c r="T25" i="62"/>
  <c r="T21" i="62" s="1"/>
  <c r="K21" i="9"/>
  <c r="V7" i="9"/>
  <c r="V55" i="9" s="1"/>
  <c r="V60" i="9" s="1"/>
  <c r="U7" i="9"/>
  <c r="U55" i="9" s="1"/>
  <c r="U60" i="9" s="1"/>
  <c r="N11" i="62"/>
  <c r="G7" i="9"/>
  <c r="D6" i="19" s="1"/>
  <c r="F7" i="9"/>
  <c r="N20" i="62"/>
  <c r="N19" i="62"/>
  <c r="N33" i="9"/>
  <c r="E25" i="19"/>
  <c r="E29" i="19" s="1"/>
  <c r="N43" i="62"/>
  <c r="N42" i="62" s="1"/>
  <c r="O12" i="59"/>
  <c r="N59" i="62"/>
  <c r="N60" i="62"/>
  <c r="N59" i="8" s="1"/>
  <c r="H44" i="8"/>
  <c r="H46" i="8" s="1"/>
  <c r="H6" i="2"/>
  <c r="L10" i="19"/>
  <c r="L14" i="19" s="1"/>
  <c r="L18" i="19" s="1"/>
  <c r="E31" i="2"/>
  <c r="E36" i="2" s="1"/>
  <c r="E38" i="2" s="1"/>
  <c r="L25" i="19"/>
  <c r="L29" i="19" s="1"/>
  <c r="H31" i="2"/>
  <c r="H36" i="2" s="1"/>
  <c r="H38" i="2" s="1"/>
  <c r="F31" i="2"/>
  <c r="F36" i="2" s="1"/>
  <c r="F38" i="2" s="1"/>
  <c r="O18" i="59"/>
  <c r="N13" i="9"/>
  <c r="T7" i="9"/>
  <c r="T55" i="9" s="1"/>
  <c r="T60" i="9" s="1"/>
  <c r="T8" i="62"/>
  <c r="E44" i="63"/>
  <c r="Q46" i="8"/>
  <c r="Q57" i="62"/>
  <c r="Q58" i="8" s="1"/>
  <c r="Q57" i="8" s="1"/>
  <c r="K13" i="62"/>
  <c r="K29" i="62"/>
  <c r="K11" i="62"/>
  <c r="M16" i="62"/>
  <c r="M10" i="62"/>
  <c r="H13" i="62"/>
  <c r="F10" i="56" s="1"/>
  <c r="H38" i="62"/>
  <c r="H50" i="62"/>
  <c r="O10" i="59" s="1"/>
  <c r="W57" i="8"/>
  <c r="H25" i="62"/>
  <c r="H8" i="62"/>
  <c r="H57" i="62"/>
  <c r="H58" i="8" s="1"/>
  <c r="H57" i="8" s="1"/>
  <c r="V56" i="62"/>
  <c r="V61" i="62" s="1"/>
  <c r="K15" i="62"/>
  <c r="M19" i="62"/>
  <c r="M15" i="62"/>
  <c r="M11" i="62"/>
  <c r="M9" i="62"/>
  <c r="J7" i="9"/>
  <c r="J55" i="9" s="1"/>
  <c r="J60" i="9" s="1"/>
  <c r="N14" i="19"/>
  <c r="N18" i="19" s="1"/>
  <c r="H10" i="8"/>
  <c r="H5" i="8" s="1"/>
  <c r="G6" i="2"/>
  <c r="G31" i="2" s="1"/>
  <c r="G36" i="2" s="1"/>
  <c r="G38" i="2" s="1"/>
  <c r="M14" i="19"/>
  <c r="M18" i="19" s="1"/>
  <c r="M31" i="19" s="1"/>
  <c r="G23" i="39"/>
  <c r="G29" i="39" s="1"/>
  <c r="E51" i="8"/>
  <c r="E52" i="8" s="1"/>
  <c r="H16" i="8"/>
  <c r="G16" i="8"/>
  <c r="M16" i="8"/>
  <c r="K25" i="19"/>
  <c r="K29" i="19" s="1"/>
  <c r="J17" i="62"/>
  <c r="J13" i="62"/>
  <c r="J8" i="62"/>
  <c r="M35" i="62"/>
  <c r="M34" i="62" s="1"/>
  <c r="D25" i="19"/>
  <c r="D29" i="19" s="1"/>
  <c r="I17" i="62"/>
  <c r="G17" i="62"/>
  <c r="M17" i="62" s="1"/>
  <c r="I13" i="62"/>
  <c r="G13" i="62"/>
  <c r="M13" i="62" s="1"/>
  <c r="I8" i="62"/>
  <c r="I7" i="62" s="1"/>
  <c r="I56" i="62" s="1"/>
  <c r="G8" i="62"/>
  <c r="G25" i="62"/>
  <c r="M25" i="62" s="1"/>
  <c r="M21" i="62" s="1"/>
  <c r="M18" i="62"/>
  <c r="M14" i="62"/>
  <c r="S57" i="62"/>
  <c r="S58" i="8" s="1"/>
  <c r="S57" i="8" s="1"/>
  <c r="M57" i="62"/>
  <c r="M58" i="8" s="1"/>
  <c r="G7" i="62"/>
  <c r="P56" i="62"/>
  <c r="P61" i="62" s="1"/>
  <c r="U51" i="8"/>
  <c r="U52" i="8" s="1"/>
  <c r="O57" i="8"/>
  <c r="S51" i="8"/>
  <c r="S52" i="8" s="1"/>
  <c r="U57" i="62"/>
  <c r="P57" i="8"/>
  <c r="O56" i="62"/>
  <c r="O61" i="62" s="1"/>
  <c r="I16" i="8"/>
  <c r="M61" i="8"/>
  <c r="G57" i="8"/>
  <c r="U29" i="8"/>
  <c r="U33" i="8" s="1"/>
  <c r="U35" i="8" s="1"/>
  <c r="I10" i="8"/>
  <c r="O10" i="8" s="1"/>
  <c r="S5" i="8"/>
  <c r="I5" i="8"/>
  <c r="I29" i="8" s="1"/>
  <c r="I33" i="8" s="1"/>
  <c r="I35" i="8" s="1"/>
  <c r="J10" i="8"/>
  <c r="J5" i="8" s="1"/>
  <c r="J29" i="8" s="1"/>
  <c r="G10" i="8"/>
  <c r="G5" i="8" s="1"/>
  <c r="Y40" i="8"/>
  <c r="AA33" i="8"/>
  <c r="AA35" i="8" s="1"/>
  <c r="AA40" i="8"/>
  <c r="AC40" i="8"/>
  <c r="X33" i="8"/>
  <c r="X35" i="8" s="1"/>
  <c r="Z33" i="8"/>
  <c r="Z35" i="8" s="1"/>
  <c r="AB33" i="8"/>
  <c r="AB35" i="8" s="1"/>
  <c r="AB40" i="8"/>
  <c r="K17" i="62"/>
  <c r="P10" i="8"/>
  <c r="P5" i="8" s="1"/>
  <c r="P29" i="8" s="1"/>
  <c r="P40" i="8" s="1"/>
  <c r="N31" i="19" l="1"/>
  <c r="E55" i="9"/>
  <c r="E60" i="9" s="1"/>
  <c r="K21" i="62"/>
  <c r="E21" i="62"/>
  <c r="B14" i="19"/>
  <c r="K57" i="62"/>
  <c r="K58" i="8" s="1"/>
  <c r="K57" i="8" s="1"/>
  <c r="B18" i="19"/>
  <c r="H55" i="9"/>
  <c r="H60" i="9" s="1"/>
  <c r="I31" i="19"/>
  <c r="L5" i="8"/>
  <c r="L29" i="8" s="1"/>
  <c r="L40" i="8" s="1"/>
  <c r="G29" i="8"/>
  <c r="G33" i="8" s="1"/>
  <c r="G35" i="8" s="1"/>
  <c r="S29" i="8"/>
  <c r="S33" i="8" s="1"/>
  <c r="S35" i="8" s="1"/>
  <c r="E14" i="19"/>
  <c r="E18" i="19" s="1"/>
  <c r="E31" i="19" s="1"/>
  <c r="K12" i="8"/>
  <c r="K11" i="2"/>
  <c r="S40" i="8"/>
  <c r="F33" i="8"/>
  <c r="F35" i="8" s="1"/>
  <c r="F40" i="8"/>
  <c r="G21" i="62"/>
  <c r="G56" i="62" s="1"/>
  <c r="L33" i="8"/>
  <c r="L35" i="8" s="1"/>
  <c r="M57" i="8"/>
  <c r="R6" i="2"/>
  <c r="R31" i="2" s="1"/>
  <c r="R36" i="2" s="1"/>
  <c r="R38" i="2" s="1"/>
  <c r="R10" i="8"/>
  <c r="R5" i="8" s="1"/>
  <c r="R29" i="8" s="1"/>
  <c r="L6" i="2"/>
  <c r="L31" i="2" s="1"/>
  <c r="L36" i="2" s="1"/>
  <c r="L38" i="2" s="1"/>
  <c r="S61" i="62"/>
  <c r="F55" i="9"/>
  <c r="F60" i="9" s="1"/>
  <c r="C6" i="19"/>
  <c r="K31" i="19"/>
  <c r="D14" i="19"/>
  <c r="D18" i="19" s="1"/>
  <c r="N31" i="2"/>
  <c r="N36" i="2" s="1"/>
  <c r="N38" i="2" s="1"/>
  <c r="L16" i="50"/>
  <c r="U40" i="8"/>
  <c r="K7" i="62"/>
  <c r="M8" i="62"/>
  <c r="M7" i="62" s="1"/>
  <c r="N7" i="9"/>
  <c r="N55" i="9" s="1"/>
  <c r="N60" i="9" s="1"/>
  <c r="N19" i="59"/>
  <c r="O17" i="59"/>
  <c r="E34" i="62"/>
  <c r="K35" i="62"/>
  <c r="K34" i="62" s="1"/>
  <c r="O5" i="8"/>
  <c r="O29" i="8" s="1"/>
  <c r="O40" i="8" s="1"/>
  <c r="E29" i="8"/>
  <c r="E33" i="8" s="1"/>
  <c r="E35" i="8" s="1"/>
  <c r="O13" i="59"/>
  <c r="K17" i="2"/>
  <c r="O16" i="59"/>
  <c r="I19" i="59"/>
  <c r="K20" i="59" s="1"/>
  <c r="E7" i="62"/>
  <c r="C6" i="56"/>
  <c r="C13" i="56" s="1"/>
  <c r="B31" i="19"/>
  <c r="Q61" i="62"/>
  <c r="T10" i="8"/>
  <c r="T5" i="8" s="1"/>
  <c r="T29" i="8" s="1"/>
  <c r="T33" i="8" s="1"/>
  <c r="T35" i="8" s="1"/>
  <c r="T6" i="2"/>
  <c r="T31" i="2" s="1"/>
  <c r="T36" i="2" s="1"/>
  <c r="T38" i="2" s="1"/>
  <c r="N10" i="8"/>
  <c r="N5" i="8" s="1"/>
  <c r="N29" i="8" s="1"/>
  <c r="N33" i="8" s="1"/>
  <c r="N35" i="8" s="1"/>
  <c r="Q10" i="8"/>
  <c r="Q5" i="8" s="1"/>
  <c r="Q29" i="8" s="1"/>
  <c r="Q40" i="8" s="1"/>
  <c r="Q6" i="2"/>
  <c r="Q31" i="2" s="1"/>
  <c r="Q36" i="2" s="1"/>
  <c r="Q38" i="2" s="1"/>
  <c r="E33" i="19"/>
  <c r="N57" i="62"/>
  <c r="N58" i="8" s="1"/>
  <c r="N57" i="8" s="1"/>
  <c r="K55" i="9"/>
  <c r="K60" i="9" s="1"/>
  <c r="G55" i="9"/>
  <c r="G60" i="9" s="1"/>
  <c r="H7" i="62"/>
  <c r="F6" i="56"/>
  <c r="N13" i="62"/>
  <c r="N25" i="62"/>
  <c r="N21" i="62" s="1"/>
  <c r="F8" i="56"/>
  <c r="H21" i="62"/>
  <c r="H34" i="62"/>
  <c r="N38" i="62"/>
  <c r="N34" i="62" s="1"/>
  <c r="N13" i="59"/>
  <c r="H29" i="8"/>
  <c r="H33" i="8" s="1"/>
  <c r="H35" i="8" s="1"/>
  <c r="K19" i="8"/>
  <c r="K16" i="8" s="1"/>
  <c r="C20" i="59"/>
  <c r="H20" i="59"/>
  <c r="E20" i="59"/>
  <c r="F20" i="59"/>
  <c r="D20" i="59"/>
  <c r="G20" i="59"/>
  <c r="T7" i="62"/>
  <c r="T56" i="62" s="1"/>
  <c r="T61" i="62" s="1"/>
  <c r="N8" i="62"/>
  <c r="V40" i="8"/>
  <c r="L31" i="19"/>
  <c r="J7" i="62"/>
  <c r="J56" i="62" s="1"/>
  <c r="J61" i="62" s="1"/>
  <c r="I61" i="62"/>
  <c r="I40" i="8"/>
  <c r="D31" i="19"/>
  <c r="M10" i="8"/>
  <c r="M5" i="8" s="1"/>
  <c r="U58" i="8"/>
  <c r="U57" i="8" s="1"/>
  <c r="U61" i="62"/>
  <c r="P33" i="8"/>
  <c r="P35" i="8" s="1"/>
  <c r="J33" i="8"/>
  <c r="J35" i="8" s="1"/>
  <c r="J40" i="8"/>
  <c r="G61" i="62" l="1"/>
  <c r="G40" i="8"/>
  <c r="N20" i="59"/>
  <c r="O19" i="59"/>
  <c r="O20" i="59" s="1"/>
  <c r="K56" i="62"/>
  <c r="E56" i="62"/>
  <c r="E61" i="62" s="1"/>
  <c r="K61" i="62"/>
  <c r="R33" i="8"/>
  <c r="R35" i="8" s="1"/>
  <c r="R40" i="8"/>
  <c r="M56" i="62"/>
  <c r="M61" i="62" s="1"/>
  <c r="I20" i="59"/>
  <c r="L20" i="59"/>
  <c r="J20" i="59"/>
  <c r="M20" i="59"/>
  <c r="E34" i="19"/>
  <c r="O33" i="8"/>
  <c r="O35" i="8" s="1"/>
  <c r="L33" i="19"/>
  <c r="N7" i="62"/>
  <c r="N56" i="62" s="1"/>
  <c r="N40" i="8" s="1"/>
  <c r="Q33" i="8"/>
  <c r="Q35" i="8" s="1"/>
  <c r="K10" i="8"/>
  <c r="K6" i="2"/>
  <c r="K31" i="2" s="1"/>
  <c r="K36" i="2" s="1"/>
  <c r="F13" i="56"/>
  <c r="H56" i="62"/>
  <c r="H61" i="62" s="1"/>
  <c r="M29" i="8"/>
  <c r="M33" i="8" s="1"/>
  <c r="M35" i="8" s="1"/>
  <c r="T40" i="8"/>
  <c r="E40" i="8" l="1"/>
  <c r="N61" i="62"/>
  <c r="K5" i="8"/>
  <c r="K29" i="8" s="1"/>
  <c r="K38" i="2"/>
  <c r="M40" i="8"/>
  <c r="H40" i="8"/>
  <c r="K33" i="8" l="1"/>
  <c r="K35" i="8" s="1"/>
  <c r="K40" i="8"/>
  <c r="E23" i="39"/>
  <c r="E29" i="39" s="1"/>
  <c r="C7" i="19"/>
  <c r="C14" i="19" s="1"/>
  <c r="C18" i="19" s="1"/>
  <c r="C31" i="19" s="1"/>
</calcChain>
</file>

<file path=xl/sharedStrings.xml><?xml version="1.0" encoding="utf-8"?>
<sst xmlns="http://schemas.openxmlformats.org/spreadsheetml/2006/main" count="1382" uniqueCount="622">
  <si>
    <t>Személyi juttatások</t>
  </si>
  <si>
    <t>Összesen</t>
  </si>
  <si>
    <t>Általános tartalék</t>
  </si>
  <si>
    <t>Megnevezés</t>
  </si>
  <si>
    <t>Előirányzat</t>
  </si>
  <si>
    <t>Sorszám</t>
  </si>
  <si>
    <t>BEVÉTELEK</t>
  </si>
  <si>
    <t>KIADÁSOK</t>
  </si>
  <si>
    <t>Bevételi jogcím</t>
  </si>
  <si>
    <t>3.</t>
  </si>
  <si>
    <t>4.</t>
  </si>
  <si>
    <t>5.</t>
  </si>
  <si>
    <t>6.</t>
  </si>
  <si>
    <t>7.</t>
  </si>
  <si>
    <t>B</t>
  </si>
  <si>
    <t>F</t>
  </si>
  <si>
    <t>Közvilágítási feladatok</t>
  </si>
  <si>
    <t>ÖSSZESEN:</t>
  </si>
  <si>
    <t>Önkormányzati bevételek és kiadások mérlege</t>
  </si>
  <si>
    <t>Összesen:</t>
  </si>
  <si>
    <t xml:space="preserve">Véglegesen Átadott pénzeszközök </t>
  </si>
  <si>
    <t>Államháztartáson kívülre</t>
  </si>
  <si>
    <t>Működési célú</t>
  </si>
  <si>
    <t xml:space="preserve">Felhalmozási célú </t>
  </si>
  <si>
    <t>2. számú melléklet</t>
  </si>
  <si>
    <t>Mindösszesen:</t>
  </si>
  <si>
    <t>Szociális ellátások</t>
  </si>
  <si>
    <t>Saját erő</t>
  </si>
  <si>
    <t>1.</t>
  </si>
  <si>
    <t>2.</t>
  </si>
  <si>
    <t>F e l ú j í t á s o k</t>
  </si>
  <si>
    <t>EU támogatás</t>
  </si>
  <si>
    <t>Társadalombiztosítás pénzügyi alapjából átvett pénzeszköz</t>
  </si>
  <si>
    <t>Egyéb működési célú támogatásértékű bevétel</t>
  </si>
  <si>
    <t>Önkormányzat dologi kiadásai</t>
  </si>
  <si>
    <t xml:space="preserve"> I n t é z m é n y i  b e r u h á z á s o k</t>
  </si>
  <si>
    <t>1.1</t>
  </si>
  <si>
    <t>1.2</t>
  </si>
  <si>
    <t>1.3</t>
  </si>
  <si>
    <t>2.1</t>
  </si>
  <si>
    <t>2.2</t>
  </si>
  <si>
    <t>2.3</t>
  </si>
  <si>
    <t>3.1</t>
  </si>
  <si>
    <t>3.2</t>
  </si>
  <si>
    <t>5.1</t>
  </si>
  <si>
    <t>5.2</t>
  </si>
  <si>
    <t>6.1</t>
  </si>
  <si>
    <t>7.1</t>
  </si>
  <si>
    <t>8.1</t>
  </si>
  <si>
    <t>8.2</t>
  </si>
  <si>
    <t>1.4</t>
  </si>
  <si>
    <t>1.5</t>
  </si>
  <si>
    <t>Munkaadókat terhelő járulékok és szociális hozzájárulási adó</t>
  </si>
  <si>
    <t>KÖLTSÉGVETÉSI BEVÉTELEK ÉS KIADÁSOK EGYENLEGE</t>
  </si>
  <si>
    <t>3. sz. táblázat</t>
  </si>
  <si>
    <t>FINANSZÍROZÁSI CÉLÚ PÉNZÜGYI BEVÉTELEK ÉS KIADÁSOK EGYENLEGE ÖSSZESEN</t>
  </si>
  <si>
    <t>3. számú melléklet</t>
  </si>
  <si>
    <t>4. számú melléklet</t>
  </si>
  <si>
    <t>11. számú melléklet</t>
  </si>
  <si>
    <t xml:space="preserve">Ezer forintban </t>
  </si>
  <si>
    <t>7.2</t>
  </si>
  <si>
    <t>8.</t>
  </si>
  <si>
    <t>9.</t>
  </si>
  <si>
    <t>10.</t>
  </si>
  <si>
    <t>11.</t>
  </si>
  <si>
    <t>12.</t>
  </si>
  <si>
    <t>4. számú melléklet 2.1 sorának részletezése</t>
  </si>
  <si>
    <t>4. számú melléklet 2.2 sorának részletezése</t>
  </si>
  <si>
    <t>4. számú melléklet 1.4 sorának részletezése</t>
  </si>
  <si>
    <t>Kötelező feladat</t>
  </si>
  <si>
    <t>Önként vállalt feladat</t>
  </si>
  <si>
    <t xml:space="preserve">Kötelező </t>
  </si>
  <si>
    <t>Önként vállalt</t>
  </si>
  <si>
    <t>kötelező</t>
  </si>
  <si>
    <t>önként vállalt</t>
  </si>
  <si>
    <t>Eredeti</t>
  </si>
  <si>
    <t>Állami (államig.) feladat</t>
  </si>
  <si>
    <t>3.3</t>
  </si>
  <si>
    <t>3.4</t>
  </si>
  <si>
    <t>Egyéb működési célú bevételek</t>
  </si>
  <si>
    <t>5.3</t>
  </si>
  <si>
    <t>Működési támogatás államháztartáson belülről</t>
  </si>
  <si>
    <t>Felhalmozási támogatás államháztartáson belülről</t>
  </si>
  <si>
    <t>V. Átvett pénzeszközök államháztartáson kívülről</t>
  </si>
  <si>
    <t>8.3</t>
  </si>
  <si>
    <t>KÖLTSÉGVETÉSI BEVÉTELEK ÖSSZESEN</t>
  </si>
  <si>
    <t>KÖLTSÉGVETÉSI ÉS FINANSZÍROZÁSI BEVÉTELEK ÖSSZESEN</t>
  </si>
  <si>
    <t>I. Működési kiadások</t>
  </si>
  <si>
    <t>Munkaadókat terhelő járulékok és szoc. hj.</t>
  </si>
  <si>
    <t>Dologi kiadások</t>
  </si>
  <si>
    <t>Ellátottak pénzbeli juttatásai</t>
  </si>
  <si>
    <t>1.5.1</t>
  </si>
  <si>
    <t>Egyéb működési célú kiadások</t>
  </si>
  <si>
    <t>1.5.2</t>
  </si>
  <si>
    <t>1.5.3</t>
  </si>
  <si>
    <t>Pénzeszköz átadás államháztartáson kívülre</t>
  </si>
  <si>
    <t>Pénzeszköz átadás államháztartáson belülre</t>
  </si>
  <si>
    <t>1.5.4</t>
  </si>
  <si>
    <t>1.5.5</t>
  </si>
  <si>
    <t>Kamatkiadások</t>
  </si>
  <si>
    <t>Intézmény alulfinanszírozás</t>
  </si>
  <si>
    <t>II. Felhalmozási költségvetési kiadások</t>
  </si>
  <si>
    <t>Beruházások</t>
  </si>
  <si>
    <t>Felújítások</t>
  </si>
  <si>
    <t>Egyéb felhalmozási kiadások</t>
  </si>
  <si>
    <t>2.3.1</t>
  </si>
  <si>
    <t>2.3.2</t>
  </si>
  <si>
    <t>2.3.3</t>
  </si>
  <si>
    <t>III. Tartalékok</t>
  </si>
  <si>
    <t>Fejlesztési tartalék</t>
  </si>
  <si>
    <t>IV. Kölcsönök nyújtása</t>
  </si>
  <si>
    <t>KÖLTSÉGVETÉSI KIADÁSOK ÖSSZESEN</t>
  </si>
  <si>
    <t>VI. Finanszírozási kiadások</t>
  </si>
  <si>
    <t>KIADÁSOK ÖSSZESEN</t>
  </si>
  <si>
    <t>Kötelező</t>
  </si>
  <si>
    <t>Száma</t>
  </si>
  <si>
    <t>Előirányzat-csoport, kiemelt előirányzat megnevezése</t>
  </si>
  <si>
    <t>Bevételek</t>
  </si>
  <si>
    <t>I. Intézményi működési bevételek (1.1.+…+1.8.)</t>
  </si>
  <si>
    <t>1.1.</t>
  </si>
  <si>
    <t>1.2.</t>
  </si>
  <si>
    <t>1.3.</t>
  </si>
  <si>
    <t>1.4.</t>
  </si>
  <si>
    <t>II. Közhatalmi bevételek</t>
  </si>
  <si>
    <t>II. Átvett pénzeszközök  államháztartáson belülről (2.1.+2.4.)</t>
  </si>
  <si>
    <t>3.1.</t>
  </si>
  <si>
    <t>3.2.</t>
  </si>
  <si>
    <t xml:space="preserve"> - ebből EU támogatás</t>
  </si>
  <si>
    <t>3.3.</t>
  </si>
  <si>
    <t>3.4.</t>
  </si>
  <si>
    <t>III. Átvett pénzeszköz államháztartáson kívülről (3.1.+3.2.)</t>
  </si>
  <si>
    <t>4.1..</t>
  </si>
  <si>
    <t>Működési célú pénzeszközök átvétele államháztartáson kívülről</t>
  </si>
  <si>
    <t>4.2.</t>
  </si>
  <si>
    <t>Felhalmozási célú pénzeszközök átvétele államháztartáson kívülről</t>
  </si>
  <si>
    <t>IV. Önkormányzati támogatás</t>
  </si>
  <si>
    <t>Költségvetési bevételek összesen (1+…+4)</t>
  </si>
  <si>
    <t>V. Finanszírozási bevételek (6.1.+6.2.)</t>
  </si>
  <si>
    <t>7.1.</t>
  </si>
  <si>
    <t>Költségvetési maradvány igénybevétele</t>
  </si>
  <si>
    <t>7.2.</t>
  </si>
  <si>
    <t>Vállalkozási maradvány igénybevétele</t>
  </si>
  <si>
    <t>VI. Függő, átfutó, kiegyenlítő bevételek</t>
  </si>
  <si>
    <t>BEVÉTELEK ÖSSZESEN: (5+6+7)</t>
  </si>
  <si>
    <t>Kiadások</t>
  </si>
  <si>
    <t>I. Működési költségvetés kiadásai (1.1+…+1.5.)</t>
  </si>
  <si>
    <t>Személyi  juttatások</t>
  </si>
  <si>
    <t>Dologi  kiadások</t>
  </si>
  <si>
    <t>II. Felhalmozási költségvetés kiadásai (2.1+…+2.4)</t>
  </si>
  <si>
    <t>2.1.</t>
  </si>
  <si>
    <t>2.2.</t>
  </si>
  <si>
    <t>2.5.</t>
  </si>
  <si>
    <t>Egyéb fejlesztési célú kiadások</t>
  </si>
  <si>
    <t>2.7.</t>
  </si>
  <si>
    <t xml:space="preserve"> - ebből EU-s forrásból tám. megvalósuló programok, projektek kiadásai</t>
  </si>
  <si>
    <t>III. Kölcsön nyújtása</t>
  </si>
  <si>
    <t>IV. Függő, átfutó, kiegyenlítő kiadások</t>
  </si>
  <si>
    <t>KIADÁSOK ÖSSZESEN: (1+2+3+4)</t>
  </si>
  <si>
    <t>Éves engedélyezett létszám előirányzat (fő)</t>
  </si>
  <si>
    <t>Közfoglalkoztatottak létszáma (fő)</t>
  </si>
  <si>
    <t>* Az intézmény csak kötelező feladatokat lát el.</t>
  </si>
  <si>
    <t>Állami (államigazgatási) feladat</t>
  </si>
  <si>
    <t>Költségvetési hiány, többlet ( költségvetési bevételek 10. sor - költségvetési kiadások 5. sor) (+/-)</t>
  </si>
  <si>
    <t>BELSŐ FORRÁS BEVONÁSÁVAL  FINANSZÍROZHATÓ HIÁNY ÖSSZEGE</t>
  </si>
  <si>
    <t>4. sz. táblázat</t>
  </si>
  <si>
    <t>KÜLSŐ FORRÁS BEVONÁSÁVAL - HITEL, KÖLCSÖN - FINANSZÍROZHATÓ HIÁNY ÖSSZEGE</t>
  </si>
  <si>
    <t>5. sz. táblázat</t>
  </si>
  <si>
    <t>Finanszírozási müveletek egyenlege (1.1.-1.2.)+/-</t>
  </si>
  <si>
    <t xml:space="preserve">   1.1.</t>
  </si>
  <si>
    <t>Finanszírozási bevételek (1.melléklet 1.sz.táblázat 11. sor)</t>
  </si>
  <si>
    <t xml:space="preserve">     1.1.1.</t>
  </si>
  <si>
    <t xml:space="preserve">     1.1.2.</t>
  </si>
  <si>
    <t xml:space="preserve"> 1.2.</t>
  </si>
  <si>
    <t>Finanszírozási kiadások (1. melléklet 2. sz. táblázat 6. sor)</t>
  </si>
  <si>
    <t xml:space="preserve">   1.2.1.</t>
  </si>
  <si>
    <t xml:space="preserve">   1.2.2.</t>
  </si>
  <si>
    <t>Hiány külső finanszírozása (hitel)</t>
  </si>
  <si>
    <t>Működési bevételek összesen</t>
  </si>
  <si>
    <t>Működési hitelek törlesztése</t>
  </si>
  <si>
    <t>Működési kiadások összesen</t>
  </si>
  <si>
    <t>1. Felhalmozási támogatások államháztartáson belülről</t>
  </si>
  <si>
    <t>2. Felhalmozási támogatások államháztartáson kívülről</t>
  </si>
  <si>
    <t>3. Felhalmozási célú bevételek</t>
  </si>
  <si>
    <t>1. Beruházások</t>
  </si>
  <si>
    <t>2. Felújítások</t>
  </si>
  <si>
    <t>3. Egyéb felhalmozási kiadások</t>
  </si>
  <si>
    <t>1. Személyi juttatások</t>
  </si>
  <si>
    <t>2. MAJ és szoc hozzájárulási adó</t>
  </si>
  <si>
    <t>3. Dologi kiadások</t>
  </si>
  <si>
    <t>4. Ellátottak pénzbeli juttatásai</t>
  </si>
  <si>
    <t>5. Egyéb működési kiadások</t>
  </si>
  <si>
    <t>4. Tartalékok</t>
  </si>
  <si>
    <t>Költségvetési bevételek működési összesen</t>
  </si>
  <si>
    <t>Költségvetési kiadások működési összesen</t>
  </si>
  <si>
    <t>Költségvetési kiadások felhalmozási összesen</t>
  </si>
  <si>
    <t>Költségvetési bevételek felhalmozási összesen</t>
  </si>
  <si>
    <t>Felhalmozási hitel törlesztése</t>
  </si>
  <si>
    <t xml:space="preserve">Működési célú finanszírozási bevételek </t>
  </si>
  <si>
    <t>Felhalmozási célú finanszírozási bevételek</t>
  </si>
  <si>
    <t>Felhalmozási célú finanszírozási kiadások</t>
  </si>
  <si>
    <t>Felhalmozás bevételek összesen</t>
  </si>
  <si>
    <t>Felhalmozás kiadások összesen</t>
  </si>
  <si>
    <t xml:space="preserve"> MINDÖSSZESEN</t>
  </si>
  <si>
    <t>MINDÖSSZESEN</t>
  </si>
  <si>
    <t>Működési célú finanszírozási kiadások</t>
  </si>
  <si>
    <t>4. számú melléklet 1.3 sorának részletezése</t>
  </si>
  <si>
    <t>4. számú melléklet 1.5.2 és 2.3.1 sorainak részletezése</t>
  </si>
  <si>
    <t>6. sz. táblázat</t>
  </si>
  <si>
    <t>2. sz. táblázat</t>
  </si>
  <si>
    <t>5.1 számú melléklet</t>
  </si>
  <si>
    <t>8. számú melléklet</t>
  </si>
  <si>
    <t>9. számú melléklet</t>
  </si>
  <si>
    <t>10. számú melléklet</t>
  </si>
  <si>
    <t>Működési célú bevételek és kiadások mérlege</t>
  </si>
  <si>
    <t>felhalmozási célú bevételek és kiadások mérlege</t>
  </si>
  <si>
    <t xml:space="preserve">1.1.-ből: Működési célú finanszírozási bevételek </t>
  </si>
  <si>
    <t xml:space="preserve">              Felhalmozási célú finanszírozási bevételek </t>
  </si>
  <si>
    <t>1.2.-ből: Működési célú finanszírozási kiadások</t>
  </si>
  <si>
    <t xml:space="preserve">              Felhalmozási célú finanszírozási kiadások </t>
  </si>
  <si>
    <t>Kötelező/     önként vállalt</t>
  </si>
  <si>
    <t xml:space="preserve">SZOCIÁLIS ÉS GYERMEKJÓLÉTI ELLÁTÁSOK                                   Önkormányzat                               
</t>
  </si>
  <si>
    <t>2.3.4</t>
  </si>
  <si>
    <t>Befektetési célú részesedések</t>
  </si>
  <si>
    <t>V. Finanszírozási kiadások</t>
  </si>
  <si>
    <t>* A közös hivatal önként vállalt feladatot nem lát el</t>
  </si>
  <si>
    <t>Város- és községgazdálkodás</t>
  </si>
  <si>
    <t>Köztemető fenntartása</t>
  </si>
  <si>
    <t>Móvár Nagytérségi Hulladékgazd.</t>
  </si>
  <si>
    <t>Arany János Program</t>
  </si>
  <si>
    <t>Első lakáshoz jutók támogatása</t>
  </si>
  <si>
    <t>Beledi Közös Önkormányzati Hivatal*</t>
  </si>
  <si>
    <t>Államháztartáson belülre</t>
  </si>
  <si>
    <t>4. számú melléklet 1.5.3 és 2.3.2 sorainak részletezése</t>
  </si>
  <si>
    <t>Dénesfa Község Önkormányzata</t>
  </si>
  <si>
    <t>Közigazgatási Kar.</t>
  </si>
  <si>
    <t>KÖSZ</t>
  </si>
  <si>
    <t>TÖOSZ</t>
  </si>
  <si>
    <t>Területfejlesztési Tanács</t>
  </si>
  <si>
    <t>mód. I.</t>
  </si>
  <si>
    <t>Mód. I.</t>
  </si>
  <si>
    <t>eredeti</t>
  </si>
  <si>
    <t>Pannon-Víz</t>
  </si>
  <si>
    <t>Eredeti ei.</t>
  </si>
  <si>
    <t>Mód. II.</t>
  </si>
  <si>
    <t>mód. II.</t>
  </si>
  <si>
    <t>Mód. III.</t>
  </si>
  <si>
    <t>mód. III.</t>
  </si>
  <si>
    <t>Mód.III.</t>
  </si>
  <si>
    <t>III. Tartalék</t>
  </si>
  <si>
    <t>12. számú melléklet</t>
  </si>
  <si>
    <t>Teljesítés</t>
  </si>
  <si>
    <t>Telj. %</t>
  </si>
  <si>
    <t xml:space="preserve">Központi támogatás </t>
  </si>
  <si>
    <t>Költségvetési és finanszírozási kiadások</t>
  </si>
  <si>
    <t>Függő, átfutó, kiegyenlítő kiadások</t>
  </si>
  <si>
    <t>Függő, átfutó, kiegyenlítő bevételek</t>
  </si>
  <si>
    <t>Telj.%</t>
  </si>
  <si>
    <t>DRÖTT átvezetés</t>
  </si>
  <si>
    <t>Árvíz során keletkezett károk helyreállítása</t>
  </si>
  <si>
    <t>Móvár Nagytérségi Hulladékgazd. Témamenedzselés</t>
  </si>
  <si>
    <t>Telj.</t>
  </si>
  <si>
    <t xml:space="preserve"> </t>
  </si>
  <si>
    <t>Függő, átfutó, kiegyenlítő bevételelk</t>
  </si>
  <si>
    <t>Mód. IV.</t>
  </si>
  <si>
    <t>Mód IV.</t>
  </si>
  <si>
    <t>Eredeti, Mód. I, II., III., I.</t>
  </si>
  <si>
    <t>mód. IV.</t>
  </si>
  <si>
    <t>0</t>
  </si>
  <si>
    <t>Sor-szám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</si>
  <si>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</si>
  <si>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</si>
  <si>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</si>
  <si>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</si>
  <si>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</si>
  <si>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</si>
  <si>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</si>
  <si>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</si>
  <si>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</si>
  <si>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</si>
  <si>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</si>
  <si>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</si>
  <si>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Közhatalmi bevételek</t>
  </si>
  <si>
    <t>Finanszírozási bevételek</t>
  </si>
  <si>
    <t>Bevételek összesen:</t>
  </si>
  <si>
    <t>13.</t>
  </si>
  <si>
    <t>14.</t>
  </si>
  <si>
    <t>15.</t>
  </si>
  <si>
    <t>Tartalékok felhasználása</t>
  </si>
  <si>
    <t>Finanszírozási célú kiadások</t>
  </si>
  <si>
    <t>17.</t>
  </si>
  <si>
    <t>Kiadások összesen:</t>
  </si>
  <si>
    <t>18.</t>
  </si>
  <si>
    <t>Egyenleg</t>
  </si>
  <si>
    <t>Mód V.</t>
  </si>
  <si>
    <t>Mód. V.</t>
  </si>
  <si>
    <t>mód. V.</t>
  </si>
  <si>
    <t>Mód. I., II.,III, IV., V.</t>
  </si>
  <si>
    <t>Jogcím</t>
  </si>
  <si>
    <t>I.1.a) Önkomrányzati hivatal működésének támogatása</t>
  </si>
  <si>
    <t>I.1.ba) Zöldterület gazdálkodással kapcsolatos feladatok támogatása</t>
  </si>
  <si>
    <t>I.1.bb) Közvilágítás fenntartásának támogatása</t>
  </si>
  <si>
    <t>I.1.bc) Köztemető fenntartásával kapcs. feladatok támogatása</t>
  </si>
  <si>
    <t>I.1.bd) Közutak fenntartásának támogatása</t>
  </si>
  <si>
    <t>I.1.b)  Településüzemeltetésével kapcsolódó feladatellátás támogatás összesen</t>
  </si>
  <si>
    <t xml:space="preserve">II.1 Óvodapedagógusok  és a nevelőmunkát közvetlenül támogatók bértámogatása </t>
  </si>
  <si>
    <t>II.2 Óvodaműködtetési támogatás</t>
  </si>
  <si>
    <t>III.1. Egyes jövedelempótló támogatások (Évközben igényelt)</t>
  </si>
  <si>
    <t>III.3 Egyes szociális és gyermekjóléti feladatok támogatás</t>
  </si>
  <si>
    <t>Bérkompenzáció</t>
  </si>
  <si>
    <t>K/Ö</t>
  </si>
  <si>
    <t>Támogatás</t>
  </si>
  <si>
    <t xml:space="preserve"> Önkormányzat saját bevételeinek részletezése az adósságot keletkeztető ügyletből származó tárgyévi fizetési kötelezettség megállapításához</t>
  </si>
  <si>
    <t>Bevételi jogcímek</t>
  </si>
  <si>
    <t>Kezességvállalással kapcsolatos megtérülés</t>
  </si>
  <si>
    <t>SAJÁT BEVÉTELEK ÖSSZESEN</t>
  </si>
  <si>
    <t>Telekadó</t>
  </si>
  <si>
    <t>Talajterhelési díj</t>
  </si>
  <si>
    <t>2.4</t>
  </si>
  <si>
    <t>Költségvetési bevételek összesen (1+…+3)</t>
  </si>
  <si>
    <t>V. Finanszírozási bevételek (5.1.+…+5.3.)</t>
  </si>
  <si>
    <t>Iríányítószervi (önkormányzati) támogatás</t>
  </si>
  <si>
    <t>BEVÉTELEK ÖSSZESEN: (4+5)</t>
  </si>
  <si>
    <t>KIADÁSOK ÖSSZESEN: (1+2)</t>
  </si>
  <si>
    <t>Elvonások, befizetések</t>
  </si>
  <si>
    <t>Egyéb működési célú támogatások államháztartáson kívülre</t>
  </si>
  <si>
    <t>Céltartalék</t>
  </si>
  <si>
    <t>Irányító szervi támogatások folyósítása (intézményfinanszírozás)</t>
  </si>
  <si>
    <t>Likviditási célú hitelek, kölcsönök törlesztése</t>
  </si>
  <si>
    <t>I. Közhatalmi bevételek</t>
  </si>
  <si>
    <t>Vagyoni típusú adók</t>
  </si>
  <si>
    <t>Építményadó</t>
  </si>
  <si>
    <t>Értékesítési és forgalmi adók bevételei</t>
  </si>
  <si>
    <t>1.2.1</t>
  </si>
  <si>
    <t>1.2.2</t>
  </si>
  <si>
    <t>1.1.1</t>
  </si>
  <si>
    <t>1.1.2</t>
  </si>
  <si>
    <t>1.1.3.</t>
  </si>
  <si>
    <t>Iparűzési adó - ideiglenes jelleggel végzett</t>
  </si>
  <si>
    <t>Gépjárműadó bevételek önkormámyzatot megillető része</t>
  </si>
  <si>
    <t>Egyéb áruhasználati és szolgáltatási adók beételei</t>
  </si>
  <si>
    <t>1.4.1</t>
  </si>
  <si>
    <t>1.4.2</t>
  </si>
  <si>
    <t>Tartózkodás után fizetett idegenforgalmi adó</t>
  </si>
  <si>
    <t>Egyéb közhatalmi bevételek</t>
  </si>
  <si>
    <t>2</t>
  </si>
  <si>
    <t>II. Működési bevételek</t>
  </si>
  <si>
    <t>Szolgáltatások bevétele</t>
  </si>
  <si>
    <t>Közetített szolgáltatások ellenértéke</t>
  </si>
  <si>
    <t>Tulajdonosi bevétel</t>
  </si>
  <si>
    <t>Önkormányzati  vagyon üzemeltetéséből származó bevétel</t>
  </si>
  <si>
    <t>Önkormányzati vagyon vagyonkezelésbe adásából származó bevétel</t>
  </si>
  <si>
    <t>Kapott osztalék</t>
  </si>
  <si>
    <t>Kiszámlázott ÁFA</t>
  </si>
  <si>
    <t>2.5</t>
  </si>
  <si>
    <t>Általános fogatmi adó visszatérítése</t>
  </si>
  <si>
    <t>2.6</t>
  </si>
  <si>
    <t>Kamatbevételek</t>
  </si>
  <si>
    <t>III. Működési célú támogatások államháztartáson belülről</t>
  </si>
  <si>
    <t>Önkormányzatok működési támogatása</t>
  </si>
  <si>
    <t>Helyi önkormányzatok kiegészítő támogatásai</t>
  </si>
  <si>
    <t>Egyéb működési célú támogatás államháztartáson belülről</t>
  </si>
  <si>
    <t>3.4.1</t>
  </si>
  <si>
    <t>3.4.2</t>
  </si>
  <si>
    <t>3.4.3</t>
  </si>
  <si>
    <t>IV. Felhalmozási célú támogatások államháztartáson belülről</t>
  </si>
  <si>
    <t>4.1</t>
  </si>
  <si>
    <t>4.2</t>
  </si>
  <si>
    <t>Felhalmozási célú önkormányzati támogatások</t>
  </si>
  <si>
    <t>Egyéb felhalmozási célú támogatás állalmlháztartáson belülről</t>
  </si>
  <si>
    <t>4.2.1</t>
  </si>
  <si>
    <t>4.2.2</t>
  </si>
  <si>
    <t>4.2.3</t>
  </si>
  <si>
    <t>Egyéb felhalmozási támogatásértékű bevétel</t>
  </si>
  <si>
    <t>VI. Felhalmozási bevételek</t>
  </si>
  <si>
    <t>6.2</t>
  </si>
  <si>
    <t>Tárgyi eszközök és imm.javak értékesítése</t>
  </si>
  <si>
    <t>Részesedések értékesítése</t>
  </si>
  <si>
    <t>VII. Finanszírozási bevételek</t>
  </si>
  <si>
    <t>Hosszú lejáratú hitelek, kölcsönök felvétele</t>
  </si>
  <si>
    <t>Előző év költségvetési maradványnának igénybevétele</t>
  </si>
  <si>
    <t>1. Közhatalmi bevételek</t>
  </si>
  <si>
    <t>2. Működési bevételek</t>
  </si>
  <si>
    <t>3. Működési célú támogatások államháztartáson belülről</t>
  </si>
  <si>
    <t>4. Átvett pénzeszközök működési</t>
  </si>
  <si>
    <t>Közvetített szolgáltatások ellenértéke</t>
  </si>
  <si>
    <t>Működési támogatás államháztartáson kívülről</t>
  </si>
  <si>
    <t>Felhalmozási támogatás államháztartáson kívűlről</t>
  </si>
  <si>
    <t>I. Intézményi működési bevételek</t>
  </si>
  <si>
    <t xml:space="preserve">I. Intézményi működési bevételek </t>
  </si>
  <si>
    <t>Kaouvári Többcélú Kistérség</t>
  </si>
  <si>
    <t>Tulajdonosi bevételek</t>
  </si>
  <si>
    <t>Működési bevételek</t>
  </si>
  <si>
    <t>Felhalmozási célú támogatások állalmháztartáson belülről</t>
  </si>
  <si>
    <t>Felhalmozási bevételek</t>
  </si>
  <si>
    <t>Működési kiadások</t>
  </si>
  <si>
    <t>Felhalmozási költségvetési kiadások</t>
  </si>
  <si>
    <t>Idősek Otthona</t>
  </si>
  <si>
    <t>Idősek Otthona*</t>
  </si>
  <si>
    <t>5. számú melléklet</t>
  </si>
  <si>
    <t>Zöldterületkezelés</t>
  </si>
  <si>
    <t>Falugondnoki szolgálat</t>
  </si>
  <si>
    <t>Könyvtári szolgáltatás</t>
  </si>
  <si>
    <t>Ingatlanok értékesítése</t>
  </si>
  <si>
    <t xml:space="preserve">I. Települési önkormányzat működésének támogatása </t>
  </si>
  <si>
    <t>II.3 Ingyenes és kedvezmények gyermekétkeztetés támogatása</t>
  </si>
  <si>
    <t>II.4 Társulásba járó gyermekek utaztatása</t>
  </si>
  <si>
    <t>II. Köznevelési és gyermekétkeztetési feladatok támogatása</t>
  </si>
  <si>
    <t>III.3.e. Falugondnoki szolgálat</t>
  </si>
  <si>
    <t>III.4.a) bértámogatás</t>
  </si>
  <si>
    <t>III. 4.Az idősek átmeneti és tartós, valamint a hajléktalanok tartós bentlakásos ellátásának intézmény-üzemeltetési támogatása</t>
  </si>
  <si>
    <t>III. Települési önkormányzatok szociális és gyermekjóléti feladatainak támogatása</t>
  </si>
  <si>
    <t>Támogatások 2 sz. melléklet összesen</t>
  </si>
  <si>
    <t>Egyéb működési célú központi támogatás (bérkompenzáció)</t>
  </si>
  <si>
    <t>Szerkezetátalakítási tartalék</t>
  </si>
  <si>
    <t>III. 3. m) Kistelepülések szociális feladatainak támogatása</t>
  </si>
  <si>
    <t>Működési támogatás államháztartáson KÍVÜLRŐL</t>
  </si>
  <si>
    <t>Felhalmozási támogatás államháztartáson KÍVÜLRŐL</t>
  </si>
  <si>
    <t>Hiány belső finanszírozása (pénzmaradvány)</t>
  </si>
  <si>
    <t>Iparűzési adó - állandó jellegggel végzett</t>
  </si>
  <si>
    <t>Állandó jelleggel végzett iparűzési adó</t>
  </si>
  <si>
    <t>Pótlék, bírság</t>
  </si>
  <si>
    <t xml:space="preserve">  </t>
  </si>
  <si>
    <t>ebből:</t>
  </si>
  <si>
    <t>Répceszemerei Idősbarát Egyesület</t>
  </si>
  <si>
    <t>Virgoncok Egyesület</t>
  </si>
  <si>
    <t>Répceszemeréért Egyesület</t>
  </si>
  <si>
    <t>Önkéntes Tűzoltó Egyesület</t>
  </si>
  <si>
    <t>Tőzike Énekkar</t>
  </si>
  <si>
    <t>Római kat.templomért Alapítvány</t>
  </si>
  <si>
    <t>Polgárőr Egyesület</t>
  </si>
  <si>
    <t>III.4.b) intézmény-üzemeltetési támogatás</t>
  </si>
  <si>
    <t>Működési célú támogatások államháztartáson belülről</t>
  </si>
  <si>
    <t xml:space="preserve"> forintban </t>
  </si>
  <si>
    <t xml:space="preserve"> Ft-ban</t>
  </si>
  <si>
    <t>Ft-ban</t>
  </si>
  <si>
    <t>Ft</t>
  </si>
  <si>
    <t xml:space="preserve"> forintban</t>
  </si>
  <si>
    <t>K</t>
  </si>
  <si>
    <t>6. Tartalékok</t>
  </si>
  <si>
    <t>Települési adó</t>
  </si>
  <si>
    <t>I.1.c) Egyéb kötelező önkormányzati feladatok támogatása</t>
  </si>
  <si>
    <t>I.1. jogcímekhez kapcsolódó kiegészítés</t>
  </si>
  <si>
    <t xml:space="preserve">mód. II, </t>
  </si>
  <si>
    <t>Ellátási díjak bevételei</t>
  </si>
  <si>
    <t>Egyéb működési bevételek</t>
  </si>
  <si>
    <t>Működési célú költségvetési támogatások és kiegészítő támogatások</t>
  </si>
  <si>
    <t>2.7</t>
  </si>
  <si>
    <t>2.8</t>
  </si>
  <si>
    <t>Készletértékesítés ellenértéke</t>
  </si>
  <si>
    <t>Államháztartáson belüli megelőlegezés</t>
  </si>
  <si>
    <t>Egyéb működési célú támogatások államháztartáson belülre</t>
  </si>
  <si>
    <t xml:space="preserve">Államháztartáson belüli megelőlegezések visszafizetése </t>
  </si>
  <si>
    <t xml:space="preserve">Államháztartáson belüli megelőlegezések visszafizetése 
</t>
  </si>
  <si>
    <t>2.9</t>
  </si>
  <si>
    <t>2.4.1</t>
  </si>
  <si>
    <t>2.4.2</t>
  </si>
  <si>
    <t>2.4.3</t>
  </si>
  <si>
    <t>Településképi arculati kézikönyv beszerzése</t>
  </si>
  <si>
    <t>Hamvbemosó kialakítása (támogatás)</t>
  </si>
  <si>
    <t>Önkormányzati vagyongazdálkodás</t>
  </si>
  <si>
    <t>Könyvtári állománygyarapítás</t>
  </si>
  <si>
    <t>Emberi Erőforrás Támogatáskezelő</t>
  </si>
  <si>
    <t>Kapuvár Városi Önkormányzat - Orvosi ügyelet</t>
  </si>
  <si>
    <t>Alpokalja-Fertő Táj Vidékfejlesztési Egyesület</t>
  </si>
  <si>
    <t>Idősbarát Egyesület</t>
  </si>
  <si>
    <t>Falugondnokok Vas és Gy-M-S Megyei Egyesülete</t>
  </si>
  <si>
    <t>Rendkívüli önkormányzati támogatás</t>
  </si>
  <si>
    <t>A polgármesteri béremelés különbözetének támogatása</t>
  </si>
  <si>
    <t>III. 1 . Szociális ágazati összevont pótlék</t>
  </si>
  <si>
    <t>A helyi közbiztonság javításának támogatása</t>
  </si>
  <si>
    <t>Vakok és Gyengénlátók Fejér Megyei Szövetsége</t>
  </si>
  <si>
    <t>Átvett pénzeszközök államháztartáson kívülről</t>
  </si>
  <si>
    <t>Beledi Szociális és Gyermekjóléti Társulás 2018. évi hozzájárulás</t>
  </si>
  <si>
    <t>2018. évi II. mód.</t>
  </si>
  <si>
    <t>2018. évi III. mód.</t>
  </si>
  <si>
    <t>informatikai eszközök beszerzése (infrastrukturális beruházás könyvtárba</t>
  </si>
  <si>
    <t xml:space="preserve">Hamvbemosó kialakítása </t>
  </si>
  <si>
    <t>Fő utca 36. épület felújítása</t>
  </si>
  <si>
    <t>Idősek Otthona épületében étkező kialakítása</t>
  </si>
  <si>
    <t>Járdafelújítás</t>
  </si>
  <si>
    <t>Utak, közutak karbantartása</t>
  </si>
  <si>
    <t>Közművelődési tevékenység</t>
  </si>
  <si>
    <t>Települési támogatás - temetési támogatás</t>
  </si>
  <si>
    <t>Települési támogatás - rendkívüli települési támogatás</t>
  </si>
  <si>
    <t>Civil szervezetek támogatása (év közbeni felosztás)</t>
  </si>
  <si>
    <t>Répcementi Polgárőr Egyesület (közbiztonság támogatása)</t>
  </si>
  <si>
    <t>I. 6. Polgármesteri illetmény támogatása</t>
  </si>
  <si>
    <t>III.2.  A települési önkormányzatok szociális feladatainak egyéb támogatása</t>
  </si>
  <si>
    <t>IV. Önkormányzatok kulturális feladat támogatása</t>
  </si>
  <si>
    <t>eredeti előirányzat</t>
  </si>
  <si>
    <t>Mód I.</t>
  </si>
  <si>
    <t>fűnyíró</t>
  </si>
  <si>
    <t>kerti kiülő</t>
  </si>
  <si>
    <t>2db előszobaszekrény, 2db ruhásszekrény</t>
  </si>
  <si>
    <t xml:space="preserve">Mód. I. </t>
  </si>
  <si>
    <t>IV.3. kulturális illetménypótlék</t>
  </si>
  <si>
    <t>kisértékű informatikai eszköz beszerzése könyvtárba érdekeltségnövelő támogatásból (szünetmentes tápegység, monitor)</t>
  </si>
  <si>
    <t>Beledi Általános Művelődési Központ</t>
  </si>
  <si>
    <t>laptop beszerzése óvodába</t>
  </si>
  <si>
    <t>hűtőszekrény, mikorhullámú sütő óvodába</t>
  </si>
  <si>
    <t>2 db monitor vásárlása könyvtárba</t>
  </si>
  <si>
    <t>laptop beszerzése élelmezésvezetőnek</t>
  </si>
  <si>
    <t>Hűtőszekrény, kávéfőző óvodába</t>
  </si>
  <si>
    <t>fénymásoló/nyomtató beszerzése</t>
  </si>
  <si>
    <t>Beledi Közös Önkormányzati Hiatal</t>
  </si>
  <si>
    <t>kisértékű tárgyi eszközök beszerzése</t>
  </si>
  <si>
    <t>Előirányzat Kötelező</t>
  </si>
  <si>
    <t>B/F</t>
  </si>
  <si>
    <t>Felújítás/beruházás</t>
  </si>
  <si>
    <t>Intézmény</t>
  </si>
  <si>
    <t>Cím</t>
  </si>
  <si>
    <t>adatok Ft-ban</t>
  </si>
  <si>
    <t xml:space="preserve">BERUHÁZÁSOK (ÁFA-val) </t>
  </si>
  <si>
    <t xml:space="preserve">KÖLTSÉGVETÉSI SZERVEK FELHALMOZÁSI KIADÁSAI </t>
  </si>
  <si>
    <t>Mód.I.</t>
  </si>
  <si>
    <t>Kártérítési bevételek</t>
  </si>
  <si>
    <t>6. számú melléklet</t>
  </si>
  <si>
    <t>2013. június 30.</t>
  </si>
  <si>
    <t>Szakmai tevékenységet ellátók</t>
  </si>
  <si>
    <t>Üzemeltetési tevékenységet ellátók</t>
  </si>
  <si>
    <t>Rehabilitációs foglalkoztatott *</t>
  </si>
  <si>
    <t>Szakmai tev. ellátók</t>
  </si>
  <si>
    <t>Üzemeltetési tev. ellátók</t>
  </si>
  <si>
    <t>Önkormányzat</t>
  </si>
  <si>
    <t>Közfoglalkoztatottak száma önkormányzatnál</t>
  </si>
  <si>
    <t>* Rehabilitációs hozzájárulás terhére</t>
  </si>
  <si>
    <t>14. számú melléklet</t>
  </si>
  <si>
    <t xml:space="preserve">KÖZVETETT TÁMOGATÁSOK </t>
  </si>
  <si>
    <t>2018.</t>
  </si>
  <si>
    <t>Adómentességek, adókedvezmények</t>
  </si>
  <si>
    <t>Adónem</t>
  </si>
  <si>
    <t>Kedvezmény</t>
  </si>
  <si>
    <t>Mentesség</t>
  </si>
  <si>
    <t>törvényi</t>
  </si>
  <si>
    <t>rendeleti</t>
  </si>
  <si>
    <t>összesen</t>
  </si>
  <si>
    <t xml:space="preserve">rendeleti </t>
  </si>
  <si>
    <t>Gépjármű adó</t>
  </si>
  <si>
    <t>Magánszemélyek kommunális adója</t>
  </si>
  <si>
    <t>Ellátottak térítési díjának kedvezménye</t>
  </si>
  <si>
    <t>Kedvezmények összesen</t>
  </si>
  <si>
    <t>Étkezési díj</t>
  </si>
  <si>
    <t>Gondozási díj</t>
  </si>
  <si>
    <t>Többéves kihatással járó döntések számszerűsítése évenkénti bontásban és összesítve célok szerint</t>
  </si>
  <si>
    <t>Sor-
szám</t>
  </si>
  <si>
    <t>Kötelezettség jogcíme</t>
  </si>
  <si>
    <t>Köt. váll.
 éve</t>
  </si>
  <si>
    <t>Kiadás vonzata évenként</t>
  </si>
  <si>
    <t>2019.</t>
  </si>
  <si>
    <t>2020.</t>
  </si>
  <si>
    <t>A</t>
  </si>
  <si>
    <t>C</t>
  </si>
  <si>
    <t>D</t>
  </si>
  <si>
    <t>E</t>
  </si>
  <si>
    <t>G</t>
  </si>
  <si>
    <t>H</t>
  </si>
  <si>
    <t>I=(D+E+F+G+H)</t>
  </si>
  <si>
    <t>Működési célú finanszírozási kiadások
(hiteltörlesztés, értékpapír vásárlás, stb.)</t>
  </si>
  <si>
    <t>............................</t>
  </si>
  <si>
    <t>Felhalmozási célú finanszírozási kiadások
(hiteltörlesztés, értékpapír vásárlás, stb.)</t>
  </si>
  <si>
    <t>Beruházási kiadások beruházásonként</t>
  </si>
  <si>
    <t>Felújítási kiadások felújításonként</t>
  </si>
  <si>
    <t>Egyéb (Pl.: garancia és kezességvállalás, stb.)</t>
  </si>
  <si>
    <t>Összesen (1+4+7+10+12)</t>
  </si>
  <si>
    <t>16. számú melléklet</t>
  </si>
  <si>
    <t>Adatszolgáltatás</t>
  </si>
  <si>
    <t>az elismert tartozásállományról</t>
  </si>
  <si>
    <t>Költségvetési szerv neve:</t>
  </si>
  <si>
    <t>Költségvetési szerv számlaszáma:</t>
  </si>
  <si>
    <t>Éves eredeti kiadási előirányzat: ……………  Ft</t>
  </si>
  <si>
    <t>30 napon túli elismert tartozásállomány összesen: ……………… Ft</t>
  </si>
  <si>
    <t xml:space="preserve">Tartozásállomány megnevezése </t>
  </si>
  <si>
    <t>15-30 nap közötti állomány</t>
  </si>
  <si>
    <t>30-60 nap közötti állomány</t>
  </si>
  <si>
    <t>60 napon 
túli állomány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</si>
  <si>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</si>
  <si>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</si>
  <si>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</si>
  <si>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</si>
  <si>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</si>
  <si>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</si>
  <si>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</si>
  <si>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7/a. számú melléklet</t>
  </si>
  <si>
    <t>13. számú melléklet</t>
  </si>
  <si>
    <t>mód.III.</t>
  </si>
  <si>
    <t>Alpokalja Kistérség Lövő</t>
  </si>
  <si>
    <t>Esketési hozzájárulási díj</t>
  </si>
  <si>
    <t>Vízforraló, főzőlap</t>
  </si>
  <si>
    <t>Hűtőszekrény</t>
  </si>
  <si>
    <t>Könyvtári polc</t>
  </si>
  <si>
    <t>I. világháborús emlékmű</t>
  </si>
  <si>
    <t>7db infrapanel vásárlás</t>
  </si>
  <si>
    <t>Fő u. 34. épület felújítás</t>
  </si>
  <si>
    <t xml:space="preserve">Csér-Csáford-Répceszemere Vízellátó rendszer </t>
  </si>
  <si>
    <t>Mód III.</t>
  </si>
  <si>
    <t>Települési támogatás - tanévkezdési</t>
  </si>
  <si>
    <t>Települési támogatás - újszülöttek</t>
  </si>
  <si>
    <t>Egyéb szociális pénzbeli és természetbeni ell., támogatások</t>
  </si>
  <si>
    <t>Nem veszélyes hulladék vegyes begyűjtése, szállítása, átrakása</t>
  </si>
  <si>
    <t>épület felújítása</t>
  </si>
  <si>
    <t>Beledi Szociális és Gyermekjóléti Társulás 2019. évi hozzájárulás</t>
  </si>
  <si>
    <t>2019. évi belső forrásból fedezhető működési hiány</t>
  </si>
  <si>
    <t xml:space="preserve">2019. évi belső  forrásból fedezhető felhalmozási hiány </t>
  </si>
  <si>
    <t>2019. évi belső forrásból fedezhető összes hiány (1.+2.)</t>
  </si>
  <si>
    <t xml:space="preserve">2019. évi külső forrásból fedezhető működési hiány </t>
  </si>
  <si>
    <t xml:space="preserve">2019. évi külső forrásból fedezhető felhalmozási hiány </t>
  </si>
  <si>
    <t>2019. évi külső forrásból fedezhető összes hiány (1.+2.)</t>
  </si>
  <si>
    <t>Önkormányzat 2019 . évi bevételi előirányzatai</t>
  </si>
  <si>
    <t>Önkormányzat 2019. évi kiadási előirányzatai</t>
  </si>
  <si>
    <t>Önkormányzat költségvetési szerveinek 2019. évi létszámkerete</t>
  </si>
  <si>
    <t xml:space="preserve">2019. év </t>
  </si>
  <si>
    <t>2019. év</t>
  </si>
  <si>
    <t>2019. évi eredeti előirányzat</t>
  </si>
  <si>
    <t>A 2019. évi általános működés és ágazati feladatok támogatásának alakulása jogcímenként</t>
  </si>
  <si>
    <t>......................, 2019. .......................... hó ..... nap</t>
  </si>
  <si>
    <t>2019. május 1.</t>
  </si>
  <si>
    <t>2019. január 1.</t>
  </si>
  <si>
    <t>2019. évi I. mód.</t>
  </si>
  <si>
    <t>I. 5. 2018. évről áthúzódó bérkompenzáció</t>
  </si>
  <si>
    <t>2021.</t>
  </si>
  <si>
    <t>2021. után</t>
  </si>
  <si>
    <t>2019. előtti kifizetés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</si>
</sst>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F_t_-;\-* #,##0.00\ _F_t_-;_-* &quot;-&quot;??\ _F_t_-;_-@_-"/>
    <numFmt numFmtId="165" formatCode="General\ &quot; fő&quot;"/>
    <numFmt numFmtId="166" formatCode="#,###"/>
    <numFmt numFmtId="167" formatCode="#,##0_ ;\-#,##0\ "/>
    <numFmt numFmtId="168" formatCode="#,##0.0"/>
    <numFmt numFmtId="169" formatCode="0.0"/>
  </numFmts>
  <fonts count="131" x14ac:knownFonts="1">
    <font>
      <sz val="10"/>
      <name val="MS Sans Serif"/>
      <charset val="238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sz val="11"/>
      <name val="MS Sans Serif"/>
      <family val="2"/>
      <charset val="238"/>
    </font>
    <font>
      <b/>
      <sz val="12"/>
      <name val="MS Sans Serif"/>
      <family val="2"/>
      <charset val="238"/>
    </font>
    <font>
      <b/>
      <sz val="11"/>
      <name val="MS Sans Serif"/>
      <family val="2"/>
      <charset val="238"/>
    </font>
    <font>
      <b/>
      <i/>
      <sz val="11"/>
      <name val="MS Sans Serif"/>
      <family val="2"/>
      <charset val="238"/>
    </font>
    <font>
      <b/>
      <sz val="10"/>
      <name val="MS Sans Serif"/>
      <family val="2"/>
      <charset val="238"/>
    </font>
    <font>
      <sz val="12"/>
      <name val="MS Sans Serif"/>
      <family val="2"/>
      <charset val="238"/>
    </font>
    <font>
      <b/>
      <sz val="11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b/>
      <i/>
      <sz val="10"/>
      <name val="MS Sans Serif"/>
      <family val="2"/>
      <charset val="238"/>
    </font>
    <font>
      <b/>
      <i/>
      <sz val="10"/>
      <name val="Arial"/>
      <family val="2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1"/>
      <name val="Arial CE"/>
      <family val="2"/>
      <charset val="238"/>
    </font>
    <font>
      <sz val="12"/>
      <name val="Arial CE"/>
      <family val="2"/>
      <charset val="238"/>
    </font>
    <font>
      <b/>
      <sz val="11"/>
      <name val="Arial CE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b/>
      <sz val="14"/>
      <name val="Arial CE"/>
      <family val="2"/>
      <charset val="238"/>
    </font>
    <font>
      <b/>
      <i/>
      <sz val="12"/>
      <name val="Arial CE"/>
      <charset val="238"/>
    </font>
    <font>
      <sz val="10"/>
      <name val="Arial"/>
      <family val="2"/>
      <charset val="238"/>
    </font>
    <font>
      <sz val="13"/>
      <name val="Algerian"/>
      <family val="5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4"/>
      <name val="Algerian"/>
      <family val="5"/>
    </font>
    <font>
      <b/>
      <sz val="10"/>
      <name val="Algerian"/>
      <family val="5"/>
    </font>
    <font>
      <b/>
      <sz val="14"/>
      <name val="Times New Roman"/>
      <family val="1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b/>
      <i/>
      <sz val="12"/>
      <name val="MS Sans Serif"/>
      <family val="2"/>
      <charset val="238"/>
    </font>
    <font>
      <b/>
      <sz val="16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lgerian"/>
      <family val="5"/>
    </font>
    <font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b/>
      <sz val="14"/>
      <name val="Arial"/>
      <family val="2"/>
      <charset val="238"/>
    </font>
    <font>
      <u/>
      <sz val="10"/>
      <name val="MS Sans Serif"/>
      <family val="2"/>
      <charset val="238"/>
    </font>
    <font>
      <b/>
      <sz val="13.5"/>
      <name val="MS Sans Serif"/>
      <family val="2"/>
      <charset val="238"/>
    </font>
    <font>
      <b/>
      <sz val="13"/>
      <name val="Algerian"/>
      <family val="5"/>
    </font>
    <font>
      <sz val="10"/>
      <color indexed="10"/>
      <name val="Arial CE"/>
      <charset val="238"/>
    </font>
    <font>
      <sz val="14"/>
      <name val="Arial CE"/>
      <family val="2"/>
      <charset val="238"/>
    </font>
    <font>
      <b/>
      <i/>
      <sz val="11"/>
      <name val="Times New Roman CE"/>
      <charset val="238"/>
    </font>
    <font>
      <i/>
      <sz val="11"/>
      <name val="Times New Roman CE"/>
      <charset val="238"/>
    </font>
    <font>
      <sz val="12"/>
      <name val="Times New Roman CE"/>
      <charset val="238"/>
    </font>
    <font>
      <b/>
      <i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sz val="14"/>
      <name val="Algerian"/>
      <family val="5"/>
    </font>
    <font>
      <sz val="9"/>
      <name val="MS Sans Serif"/>
      <family val="2"/>
      <charset val="238"/>
    </font>
    <font>
      <i/>
      <sz val="10"/>
      <name val="MS Sans Serif"/>
      <family val="2"/>
      <charset val="238"/>
    </font>
    <font>
      <b/>
      <sz val="9"/>
      <name val="Times New Roman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9"/>
      <name val="Times New Roman CE"/>
      <charset val="238"/>
    </font>
    <font>
      <sz val="12"/>
      <color indexed="10"/>
      <name val="Times New Roman CE"/>
      <charset val="238"/>
    </font>
    <font>
      <b/>
      <i/>
      <sz val="12"/>
      <name val="Times New Roman CE"/>
      <charset val="238"/>
    </font>
    <font>
      <b/>
      <sz val="16"/>
      <name val="Times New Roman CE"/>
      <family val="1"/>
      <charset val="238"/>
    </font>
    <font>
      <b/>
      <sz val="16"/>
      <name val="Algerian"/>
      <family val="5"/>
    </font>
    <font>
      <sz val="11"/>
      <name val="Times New Roman CE"/>
      <charset val="238"/>
    </font>
    <font>
      <b/>
      <sz val="11"/>
      <name val="Times New Roman CE"/>
      <charset val="238"/>
    </font>
    <font>
      <sz val="10"/>
      <name val="MS Sans Serif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i/>
      <sz val="8"/>
      <name val="Times New Roman"/>
      <family val="1"/>
      <charset val="238"/>
    </font>
    <font>
      <i/>
      <sz val="12"/>
      <name val="Times New Roman CE"/>
      <charset val="238"/>
    </font>
    <font>
      <b/>
      <i/>
      <sz val="9"/>
      <name val="Times New Roman CE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 CE"/>
      <charset val="238"/>
    </font>
    <font>
      <sz val="12"/>
      <color indexed="10"/>
      <name val="MS Sans Serif"/>
      <family val="2"/>
      <charset val="238"/>
    </font>
    <font>
      <b/>
      <i/>
      <sz val="11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name val="Times New Roman CE"/>
      <charset val="238"/>
    </font>
    <font>
      <b/>
      <sz val="11"/>
      <name val="Arial CE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2"/>
      <name val="Calibri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color rgb="FFFF0000"/>
      <name val="Arial CE"/>
      <charset val="238"/>
    </font>
    <font>
      <sz val="10"/>
      <name val="MS Reference Sans Serif"/>
      <family val="2"/>
      <charset val="238"/>
    </font>
    <font>
      <b/>
      <i/>
      <sz val="10"/>
      <name val="MS Reference Sans Serif"/>
      <family val="2"/>
      <charset val="238"/>
    </font>
    <font>
      <b/>
      <sz val="14"/>
      <name val="MS Reference Sans Serif"/>
      <family val="2"/>
      <charset val="238"/>
    </font>
    <font>
      <b/>
      <sz val="10"/>
      <name val="MS Reference Sans Serif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name val="MS Reference Sans Serif"/>
      <family val="2"/>
      <charset val="238"/>
    </font>
    <font>
      <b/>
      <sz val="12"/>
      <name val="MS Reference Sans Serif"/>
      <family val="2"/>
      <charset val="238"/>
    </font>
    <font>
      <sz val="12"/>
      <name val="Algerian"/>
      <family val="5"/>
    </font>
    <font>
      <b/>
      <sz val="13"/>
      <name val="Arial"/>
      <family val="2"/>
      <charset val="238"/>
    </font>
    <font>
      <b/>
      <sz val="10"/>
      <name val="Arial"/>
      <family val="2"/>
      <charset val="238"/>
    </font>
    <font>
      <sz val="7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2"/>
      <name val="MS Sans Serif"/>
      <charset val="238"/>
    </font>
    <font>
      <b/>
      <sz val="12"/>
      <name val="MS Sans Serif"/>
      <charset val="238"/>
    </font>
  </fonts>
  <fills count="3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27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43"/>
      </patternFill>
    </fill>
    <fill>
      <patternFill patternType="solid">
        <fgColor indexed="42"/>
        <bgColor indexed="31"/>
      </patternFill>
    </fill>
    <fill>
      <patternFill patternType="solid">
        <fgColor indexed="27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46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48"/>
        <bgColor indexed="62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46"/>
        <bgColor indexed="45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23"/>
      </patternFill>
    </fill>
    <fill>
      <patternFill patternType="lightHorizontal"/>
    </fill>
    <fill>
      <patternFill patternType="solid">
        <fgColor theme="9" tint="0.79998168889431442"/>
        <bgColor indexed="64"/>
      </patternFill>
    </fill>
  </fills>
  <borders count="10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10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99" fillId="6" borderId="0" applyNumberFormat="0" applyBorder="0" applyAlignment="0" applyProtection="0"/>
    <xf numFmtId="0" fontId="99" fillId="9" borderId="0" applyNumberFormat="0" applyBorder="0" applyAlignment="0" applyProtection="0"/>
    <xf numFmtId="0" fontId="99" fillId="10" borderId="0" applyNumberFormat="0" applyBorder="0" applyAlignment="0" applyProtection="0"/>
    <xf numFmtId="0" fontId="99" fillId="8" borderId="0" applyNumberFormat="0" applyBorder="0" applyAlignment="0" applyProtection="0"/>
    <xf numFmtId="0" fontId="99" fillId="6" borderId="0" applyNumberFormat="0" applyBorder="0" applyAlignment="0" applyProtection="0"/>
    <xf numFmtId="0" fontId="99" fillId="3" borderId="0" applyNumberFormat="0" applyBorder="0" applyAlignment="0" applyProtection="0"/>
    <xf numFmtId="0" fontId="92" fillId="7" borderId="1" applyNumberFormat="0" applyAlignment="0" applyProtection="0"/>
    <xf numFmtId="0" fontId="85" fillId="0" borderId="0" applyNumberFormat="0" applyFill="0" applyBorder="0" applyAlignment="0" applyProtection="0"/>
    <xf numFmtId="0" fontId="86" fillId="0" borderId="3" applyNumberFormat="0" applyFill="0" applyAlignment="0" applyProtection="0"/>
    <xf numFmtId="0" fontId="87" fillId="0" borderId="4" applyNumberFormat="0" applyFill="0" applyAlignment="0" applyProtection="0"/>
    <xf numFmtId="0" fontId="88" fillId="0" borderId="5" applyNumberFormat="0" applyFill="0" applyAlignment="0" applyProtection="0"/>
    <xf numFmtId="0" fontId="88" fillId="0" borderId="0" applyNumberFormat="0" applyFill="0" applyBorder="0" applyAlignment="0" applyProtection="0"/>
    <xf numFmtId="0" fontId="96" fillId="17" borderId="2" applyNumberFormat="0" applyAlignment="0" applyProtection="0"/>
    <xf numFmtId="164" fontId="2" fillId="0" borderId="0" applyFont="0" applyFill="0" applyBorder="0" applyAlignment="0" applyProtection="0"/>
    <xf numFmtId="0" fontId="95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95" fillId="0" borderId="6" applyNumberFormat="0" applyFill="0" applyAlignment="0" applyProtection="0"/>
    <xf numFmtId="0" fontId="84" fillId="4" borderId="7" applyNumberFormat="0" applyFont="0" applyAlignment="0" applyProtection="0"/>
    <xf numFmtId="0" fontId="99" fillId="11" borderId="0" applyNumberFormat="0" applyBorder="0" applyAlignment="0" applyProtection="0"/>
    <xf numFmtId="0" fontId="99" fillId="9" borderId="0" applyNumberFormat="0" applyBorder="0" applyAlignment="0" applyProtection="0"/>
    <xf numFmtId="0" fontId="99" fillId="10" borderId="0" applyNumberFormat="0" applyBorder="0" applyAlignment="0" applyProtection="0"/>
    <xf numFmtId="0" fontId="99" fillId="12" borderId="0" applyNumberFormat="0" applyBorder="0" applyAlignment="0" applyProtection="0"/>
    <xf numFmtId="0" fontId="99" fillId="13" borderId="0" applyNumberFormat="0" applyBorder="0" applyAlignment="0" applyProtection="0"/>
    <xf numFmtId="0" fontId="99" fillId="14" borderId="0" applyNumberFormat="0" applyBorder="0" applyAlignment="0" applyProtection="0"/>
    <xf numFmtId="0" fontId="89" fillId="6" borderId="0" applyNumberFormat="0" applyBorder="0" applyAlignment="0" applyProtection="0"/>
    <xf numFmtId="0" fontId="93" fillId="16" borderId="8" applyNumberFormat="0" applyAlignment="0" applyProtection="0"/>
    <xf numFmtId="0" fontId="97" fillId="0" borderId="0" applyNumberFormat="0" applyFill="0" applyBorder="0" applyAlignment="0" applyProtection="0"/>
    <xf numFmtId="0" fontId="2" fillId="0" borderId="0"/>
    <xf numFmtId="0" fontId="1" fillId="0" borderId="0"/>
    <xf numFmtId="0" fontId="13" fillId="0" borderId="0"/>
    <xf numFmtId="0" fontId="24" fillId="0" borderId="0"/>
    <xf numFmtId="0" fontId="54" fillId="0" borderId="0"/>
    <xf numFmtId="0" fontId="54" fillId="0" borderId="0"/>
    <xf numFmtId="0" fontId="98" fillId="0" borderId="9" applyNumberFormat="0" applyFill="0" applyAlignment="0" applyProtection="0"/>
    <xf numFmtId="0" fontId="90" fillId="15" borderId="0" applyNumberFormat="0" applyBorder="0" applyAlignment="0" applyProtection="0"/>
    <xf numFmtId="0" fontId="91" fillId="7" borderId="0" applyNumberFormat="0" applyBorder="0" applyAlignment="0" applyProtection="0"/>
    <xf numFmtId="0" fontId="94" fillId="16" borderId="1" applyNumberFormat="0" applyAlignment="0" applyProtection="0"/>
    <xf numFmtId="0" fontId="108" fillId="0" borderId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5" borderId="0" applyNumberFormat="0" applyBorder="0" applyAlignment="0" applyProtection="0"/>
    <xf numFmtId="0" fontId="1" fillId="23" borderId="0" applyNumberFormat="0" applyBorder="0" applyAlignment="0" applyProtection="0"/>
    <xf numFmtId="0" fontId="99" fillId="25" borderId="0" applyNumberFormat="0" applyBorder="0" applyAlignment="0" applyProtection="0"/>
    <xf numFmtId="0" fontId="99" fillId="28" borderId="0" applyNumberFormat="0" applyBorder="0" applyAlignment="0" applyProtection="0"/>
    <xf numFmtId="0" fontId="99" fillId="29" borderId="0" applyNumberFormat="0" applyBorder="0" applyAlignment="0" applyProtection="0"/>
    <xf numFmtId="0" fontId="99" fillId="27" borderId="0" applyNumberFormat="0" applyBorder="0" applyAlignment="0" applyProtection="0"/>
    <xf numFmtId="0" fontId="99" fillId="25" borderId="0" applyNumberFormat="0" applyBorder="0" applyAlignment="0" applyProtection="0"/>
    <xf numFmtId="0" fontId="99" fillId="22" borderId="0" applyNumberFormat="0" applyBorder="0" applyAlignment="0" applyProtection="0"/>
    <xf numFmtId="0" fontId="99" fillId="30" borderId="0" applyNumberFormat="0" applyBorder="0" applyAlignment="0" applyProtection="0"/>
    <xf numFmtId="0" fontId="99" fillId="28" borderId="0" applyNumberFormat="0" applyBorder="0" applyAlignment="0" applyProtection="0"/>
    <xf numFmtId="0" fontId="99" fillId="29" borderId="0" applyNumberFormat="0" applyBorder="0" applyAlignment="0" applyProtection="0"/>
    <xf numFmtId="0" fontId="99" fillId="31" borderId="0" applyNumberFormat="0" applyBorder="0" applyAlignment="0" applyProtection="0"/>
    <xf numFmtId="0" fontId="99" fillId="32" borderId="0" applyNumberFormat="0" applyBorder="0" applyAlignment="0" applyProtection="0"/>
    <xf numFmtId="0" fontId="99" fillId="33" borderId="0" applyNumberFormat="0" applyBorder="0" applyAlignment="0" applyProtection="0"/>
    <xf numFmtId="0" fontId="90" fillId="34" borderId="0" applyNumberFormat="0" applyBorder="0" applyAlignment="0" applyProtection="0"/>
    <xf numFmtId="0" fontId="94" fillId="35" borderId="1" applyNumberFormat="0" applyAlignment="0" applyProtection="0"/>
    <xf numFmtId="0" fontId="96" fillId="36" borderId="2" applyNumberFormat="0" applyAlignment="0" applyProtection="0"/>
    <xf numFmtId="0" fontId="97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89" fillId="25" borderId="0" applyNumberFormat="0" applyBorder="0" applyAlignment="0" applyProtection="0"/>
    <xf numFmtId="0" fontId="86" fillId="0" borderId="97" applyNumberFormat="0" applyFill="0" applyAlignment="0" applyProtection="0"/>
    <xf numFmtId="0" fontId="87" fillId="0" borderId="4" applyNumberFormat="0" applyFill="0" applyAlignment="0" applyProtection="0"/>
    <xf numFmtId="0" fontId="88" fillId="0" borderId="5" applyNumberFormat="0" applyFill="0" applyAlignment="0" applyProtection="0"/>
    <xf numFmtId="0" fontId="88" fillId="0" borderId="0" applyNumberFormat="0" applyFill="0" applyBorder="0" applyAlignment="0" applyProtection="0"/>
    <xf numFmtId="0" fontId="113" fillId="0" borderId="0" applyNumberFormat="0" applyFill="0" applyBorder="0" applyAlignment="0" applyProtection="0">
      <alignment vertical="top"/>
      <protection locked="0"/>
    </xf>
    <xf numFmtId="0" fontId="92" fillId="26" borderId="1" applyNumberFormat="0" applyAlignment="0" applyProtection="0"/>
    <xf numFmtId="0" fontId="95" fillId="0" borderId="6" applyNumberFormat="0" applyFill="0" applyAlignment="0" applyProtection="0"/>
    <xf numFmtId="0" fontId="114" fillId="0" borderId="0" applyNumberFormat="0" applyFill="0" applyBorder="0" applyAlignment="0" applyProtection="0">
      <alignment vertical="top"/>
      <protection locked="0"/>
    </xf>
    <xf numFmtId="0" fontId="91" fillId="26" borderId="0" applyNumberFormat="0" applyBorder="0" applyAlignment="0" applyProtection="0"/>
    <xf numFmtId="0" fontId="2" fillId="0" borderId="0"/>
    <xf numFmtId="0" fontId="108" fillId="0" borderId="0"/>
    <xf numFmtId="0" fontId="24" fillId="0" borderId="0"/>
    <xf numFmtId="0" fontId="2" fillId="0" borderId="0"/>
    <xf numFmtId="0" fontId="2" fillId="23" borderId="7" applyNumberFormat="0" applyAlignment="0" applyProtection="0"/>
    <xf numFmtId="0" fontId="93" fillId="35" borderId="8" applyNumberFormat="0" applyAlignment="0" applyProtection="0"/>
    <xf numFmtId="0" fontId="85" fillId="0" borderId="0" applyNumberFormat="0" applyFill="0" applyBorder="0" applyAlignment="0" applyProtection="0"/>
    <xf numFmtId="0" fontId="98" fillId="0" borderId="98" applyNumberFormat="0" applyFill="0" applyAlignment="0" applyProtection="0"/>
    <xf numFmtId="0" fontId="95" fillId="0" borderId="0" applyNumberFormat="0" applyFill="0" applyBorder="0" applyAlignment="0" applyProtection="0"/>
    <xf numFmtId="0" fontId="24" fillId="0" borderId="0"/>
  </cellStyleXfs>
  <cellXfs count="1208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 wrapText="1"/>
    </xf>
    <xf numFmtId="3" fontId="3" fillId="0" borderId="0" xfId="0" applyNumberFormat="1" applyFont="1"/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13" fillId="0" borderId="0" xfId="42"/>
    <xf numFmtId="0" fontId="21" fillId="0" borderId="0" xfId="42" applyFont="1" applyAlignment="1">
      <alignment horizontal="center"/>
    </xf>
    <xf numFmtId="0" fontId="24" fillId="0" borderId="0" xfId="43"/>
    <xf numFmtId="0" fontId="13" fillId="0" borderId="0" xfId="42" applyAlignment="1">
      <alignment vertical="center"/>
    </xf>
    <xf numFmtId="0" fontId="17" fillId="0" borderId="0" xfId="42" applyFont="1"/>
    <xf numFmtId="0" fontId="20" fillId="0" borderId="0" xfId="42" applyFont="1"/>
    <xf numFmtId="0" fontId="2" fillId="0" borderId="0" xfId="0" applyFont="1" applyAlignment="1">
      <alignment wrapText="1"/>
    </xf>
    <xf numFmtId="0" fontId="18" fillId="18" borderId="13" xfId="42" applyFont="1" applyFill="1" applyBorder="1" applyAlignment="1">
      <alignment horizontal="center" vertical="center"/>
    </xf>
    <xf numFmtId="0" fontId="18" fillId="18" borderId="14" xfId="42" applyFont="1" applyFill="1" applyBorder="1" applyAlignment="1">
      <alignment horizontal="center" vertical="center"/>
    </xf>
    <xf numFmtId="3" fontId="45" fillId="0" borderId="15" xfId="42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3" fontId="13" fillId="0" borderId="0" xfId="42" applyNumberFormat="1" applyAlignment="1">
      <alignment vertical="center"/>
    </xf>
    <xf numFmtId="0" fontId="28" fillId="0" borderId="0" xfId="42" applyFont="1"/>
    <xf numFmtId="0" fontId="37" fillId="0" borderId="0" xfId="42" applyFont="1" applyAlignment="1">
      <alignment vertical="center"/>
    </xf>
    <xf numFmtId="0" fontId="50" fillId="0" borderId="0" xfId="42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0" fontId="17" fillId="0" borderId="0" xfId="42" applyFont="1" applyAlignment="1">
      <alignment wrapText="1"/>
    </xf>
    <xf numFmtId="0" fontId="17" fillId="0" borderId="12" xfId="42" applyFont="1" applyBorder="1" applyAlignment="1">
      <alignment wrapText="1"/>
    </xf>
    <xf numFmtId="0" fontId="33" fillId="0" borderId="27" xfId="42" applyFont="1" applyBorder="1" applyAlignment="1">
      <alignment vertical="center" wrapText="1"/>
    </xf>
    <xf numFmtId="0" fontId="33" fillId="0" borderId="27" xfId="42" applyFont="1" applyBorder="1" applyAlignment="1">
      <alignment wrapText="1"/>
    </xf>
    <xf numFmtId="3" fontId="51" fillId="0" borderId="15" xfId="42" applyNumberFormat="1" applyFont="1" applyBorder="1" applyAlignment="1">
      <alignment horizontal="right"/>
    </xf>
    <xf numFmtId="0" fontId="51" fillId="0" borderId="15" xfId="42" applyFont="1" applyBorder="1" applyAlignment="1">
      <alignment horizontal="right"/>
    </xf>
    <xf numFmtId="3" fontId="51" fillId="0" borderId="26" xfId="42" applyNumberFormat="1" applyFont="1" applyBorder="1" applyAlignment="1">
      <alignment horizontal="right"/>
    </xf>
    <xf numFmtId="3" fontId="22" fillId="0" borderId="16" xfId="26" applyNumberFormat="1" applyFont="1" applyBorder="1" applyAlignment="1">
      <alignment horizontal="right" vertical="center"/>
    </xf>
    <xf numFmtId="3" fontId="22" fillId="0" borderId="16" xfId="42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0" fontId="13" fillId="0" borderId="28" xfId="42" applyBorder="1" applyAlignment="1">
      <alignment horizontal="center" vertical="center"/>
    </xf>
    <xf numFmtId="0" fontId="13" fillId="0" borderId="12" xfId="42" applyBorder="1" applyAlignment="1">
      <alignment horizontal="center" vertical="center"/>
    </xf>
    <xf numFmtId="0" fontId="14" fillId="0" borderId="0" xfId="42" applyFont="1" applyAlignment="1">
      <alignment horizontal="center" vertical="center"/>
    </xf>
    <xf numFmtId="0" fontId="18" fillId="0" borderId="0" xfId="42" applyFont="1" applyAlignment="1">
      <alignment horizontal="center" vertical="center"/>
    </xf>
    <xf numFmtId="3" fontId="14" fillId="0" borderId="0" xfId="42" applyNumberFormat="1" applyFont="1" applyAlignment="1">
      <alignment horizontal="right" vertical="center"/>
    </xf>
    <xf numFmtId="49" fontId="8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center" vertical="center"/>
    </xf>
    <xf numFmtId="0" fontId="12" fillId="0" borderId="0" xfId="42" applyFont="1" applyAlignment="1">
      <alignment horizontal="right" vertical="center"/>
    </xf>
    <xf numFmtId="0" fontId="31" fillId="0" borderId="0" xfId="42" applyFont="1" applyAlignment="1">
      <alignment horizontal="center" vertical="center"/>
    </xf>
    <xf numFmtId="0" fontId="13" fillId="0" borderId="10" xfId="42" applyBorder="1" applyAlignment="1">
      <alignment vertical="center"/>
    </xf>
    <xf numFmtId="3" fontId="14" fillId="0" borderId="0" xfId="42" applyNumberFormat="1" applyFont="1" applyAlignment="1">
      <alignment horizontal="center" vertical="center"/>
    </xf>
    <xf numFmtId="0" fontId="15" fillId="0" borderId="0" xfId="42" applyFont="1" applyAlignment="1">
      <alignment vertical="center"/>
    </xf>
    <xf numFmtId="3" fontId="19" fillId="0" borderId="15" xfId="0" applyNumberFormat="1" applyFont="1" applyBorder="1" applyAlignment="1">
      <alignment horizontal="right" vertical="center"/>
    </xf>
    <xf numFmtId="3" fontId="17" fillId="0" borderId="15" xfId="42" applyNumberFormat="1" applyFont="1" applyBorder="1" applyAlignment="1">
      <alignment horizontal="right" vertical="center"/>
    </xf>
    <xf numFmtId="0" fontId="13" fillId="0" borderId="0" xfId="42" applyAlignment="1">
      <alignment horizontal="center" vertical="center"/>
    </xf>
    <xf numFmtId="3" fontId="4" fillId="0" borderId="14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3" fontId="8" fillId="0" borderId="0" xfId="0" applyNumberFormat="1" applyFont="1"/>
    <xf numFmtId="3" fontId="13" fillId="0" borderId="0" xfId="42" applyNumberFormat="1"/>
    <xf numFmtId="0" fontId="27" fillId="0" borderId="25" xfId="0" applyFont="1" applyBorder="1" applyAlignment="1">
      <alignment vertical="center" wrapText="1"/>
    </xf>
    <xf numFmtId="3" fontId="32" fillId="0" borderId="0" xfId="42" applyNumberFormat="1" applyFont="1" applyAlignment="1">
      <alignment horizontal="center" vertical="center" wrapText="1"/>
    </xf>
    <xf numFmtId="3" fontId="46" fillId="0" borderId="0" xfId="42" applyNumberFormat="1" applyFont="1" applyAlignment="1">
      <alignment horizontal="right" vertical="center" wrapText="1"/>
    </xf>
    <xf numFmtId="3" fontId="45" fillId="0" borderId="15" xfId="42" applyNumberFormat="1" applyFont="1" applyBorder="1" applyAlignment="1">
      <alignment vertical="center"/>
    </xf>
    <xf numFmtId="3" fontId="21" fillId="0" borderId="0" xfId="42" applyNumberFormat="1" applyFont="1" applyAlignment="1">
      <alignment horizontal="right" vertical="center"/>
    </xf>
    <xf numFmtId="3" fontId="32" fillId="19" borderId="30" xfId="42" applyNumberFormat="1" applyFont="1" applyFill="1" applyBorder="1" applyAlignment="1">
      <alignment horizontal="center" vertical="center" wrapText="1"/>
    </xf>
    <xf numFmtId="3" fontId="46" fillId="19" borderId="31" xfId="42" applyNumberFormat="1" applyFont="1" applyFill="1" applyBorder="1" applyAlignment="1">
      <alignment horizontal="right" vertical="center" wrapText="1"/>
    </xf>
    <xf numFmtId="3" fontId="51" fillId="0" borderId="32" xfId="42" applyNumberFormat="1" applyFont="1" applyBorder="1" applyAlignment="1">
      <alignment horizontal="right"/>
    </xf>
    <xf numFmtId="0" fontId="17" fillId="0" borderId="33" xfId="42" applyFont="1" applyBorder="1" applyAlignment="1">
      <alignment wrapText="1"/>
    </xf>
    <xf numFmtId="0" fontId="44" fillId="0" borderId="15" xfId="0" applyFont="1" applyBorder="1" applyAlignment="1">
      <alignment vertical="center" wrapText="1"/>
    </xf>
    <xf numFmtId="0" fontId="45" fillId="0" borderId="15" xfId="42" applyFont="1" applyBorder="1" applyAlignment="1">
      <alignment vertical="center"/>
    </xf>
    <xf numFmtId="0" fontId="45" fillId="0" borderId="34" xfId="42" applyFont="1" applyBorder="1" applyAlignment="1">
      <alignment vertical="center"/>
    </xf>
    <xf numFmtId="0" fontId="44" fillId="0" borderId="35" xfId="0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28" fillId="0" borderId="0" xfId="42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49" fontId="8" fillId="0" borderId="25" xfId="0" applyNumberFormat="1" applyFont="1" applyBorder="1" applyAlignment="1">
      <alignment horizontal="left" vertical="center"/>
    </xf>
    <xf numFmtId="49" fontId="59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/>
    </xf>
    <xf numFmtId="0" fontId="60" fillId="0" borderId="0" xfId="0" applyFont="1" applyAlignment="1">
      <alignment wrapText="1"/>
    </xf>
    <xf numFmtId="49" fontId="8" fillId="0" borderId="25" xfId="0" applyNumberFormat="1" applyFont="1" applyBorder="1" applyAlignment="1">
      <alignment horizontal="left" vertical="center" wrapText="1"/>
    </xf>
    <xf numFmtId="49" fontId="8" fillId="0" borderId="36" xfId="0" applyNumberFormat="1" applyFont="1" applyBorder="1" applyAlignment="1">
      <alignment horizontal="left" vertical="center" wrapText="1"/>
    </xf>
    <xf numFmtId="49" fontId="8" fillId="0" borderId="36" xfId="0" applyNumberFormat="1" applyFont="1" applyBorder="1" applyAlignment="1">
      <alignment horizontal="left" vertical="center"/>
    </xf>
    <xf numFmtId="49" fontId="8" fillId="0" borderId="36" xfId="0" applyNumberFormat="1" applyFont="1" applyBorder="1" applyAlignment="1">
      <alignment horizontal="center" vertical="center"/>
    </xf>
    <xf numFmtId="49" fontId="8" fillId="0" borderId="36" xfId="0" applyNumberFormat="1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left"/>
    </xf>
    <xf numFmtId="49" fontId="2" fillId="0" borderId="22" xfId="0" applyNumberFormat="1" applyFont="1" applyBorder="1" applyAlignment="1">
      <alignment horizontal="left"/>
    </xf>
    <xf numFmtId="49" fontId="8" fillId="0" borderId="37" xfId="0" applyNumberFormat="1" applyFont="1" applyBorder="1" applyAlignment="1">
      <alignment horizontal="left" vertical="center" wrapText="1"/>
    </xf>
    <xf numFmtId="49" fontId="4" fillId="0" borderId="11" xfId="0" applyNumberFormat="1" applyFont="1" applyBorder="1" applyAlignment="1">
      <alignment horizontal="left" vertical="center" wrapText="1"/>
    </xf>
    <xf numFmtId="49" fontId="2" fillId="0" borderId="38" xfId="0" applyNumberFormat="1" applyFont="1" applyBorder="1" applyAlignment="1">
      <alignment horizontal="left"/>
    </xf>
    <xf numFmtId="49" fontId="8" fillId="0" borderId="39" xfId="0" applyNumberFormat="1" applyFont="1" applyBorder="1" applyAlignment="1">
      <alignment horizontal="left" vertical="center" wrapText="1"/>
    </xf>
    <xf numFmtId="49" fontId="8" fillId="0" borderId="22" xfId="0" applyNumberFormat="1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left" vertical="center"/>
    </xf>
    <xf numFmtId="49" fontId="8" fillId="0" borderId="37" xfId="0" applyNumberFormat="1" applyFont="1" applyBorder="1" applyAlignment="1">
      <alignment horizontal="left" vertical="center"/>
    </xf>
    <xf numFmtId="0" fontId="7" fillId="0" borderId="22" xfId="0" applyFont="1" applyBorder="1"/>
    <xf numFmtId="3" fontId="4" fillId="0" borderId="14" xfId="0" applyNumberFormat="1" applyFont="1" applyBorder="1" applyAlignment="1">
      <alignment horizontal="right" vertical="center"/>
    </xf>
    <xf numFmtId="49" fontId="8" fillId="0" borderId="37" xfId="0" applyNumberFormat="1" applyFont="1" applyBorder="1" applyAlignment="1">
      <alignment horizontal="center" vertical="center"/>
    </xf>
    <xf numFmtId="49" fontId="8" fillId="0" borderId="39" xfId="0" applyNumberFormat="1" applyFont="1" applyBorder="1" applyAlignment="1">
      <alignment horizontal="center" vertical="center"/>
    </xf>
    <xf numFmtId="0" fontId="4" fillId="0" borderId="40" xfId="0" applyFont="1" applyBorder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left"/>
    </xf>
    <xf numFmtId="0" fontId="8" fillId="0" borderId="25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 wrapText="1"/>
    </xf>
    <xf numFmtId="0" fontId="8" fillId="0" borderId="36" xfId="0" applyFont="1" applyBorder="1" applyAlignment="1">
      <alignment vertical="center"/>
    </xf>
    <xf numFmtId="0" fontId="4" fillId="0" borderId="0" xfId="0" applyFont="1" applyAlignment="1">
      <alignment horizontal="centerContinuous" vertical="center" wrapText="1"/>
    </xf>
    <xf numFmtId="49" fontId="8" fillId="0" borderId="38" xfId="0" applyNumberFormat="1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3" fontId="8" fillId="0" borderId="32" xfId="0" applyNumberFormat="1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3" fontId="35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20" fillId="0" borderId="13" xfId="42" applyFont="1" applyBorder="1" applyAlignment="1">
      <alignment horizontal="center" vertical="center" wrapText="1"/>
    </xf>
    <xf numFmtId="0" fontId="13" fillId="0" borderId="0" xfId="42" applyAlignment="1">
      <alignment vertical="center" wrapText="1"/>
    </xf>
    <xf numFmtId="166" fontId="42" fillId="0" borderId="0" xfId="0" applyNumberFormat="1" applyFont="1" applyAlignment="1">
      <alignment horizontal="left" vertical="center" wrapText="1"/>
    </xf>
    <xf numFmtId="166" fontId="42" fillId="0" borderId="0" xfId="0" applyNumberFormat="1" applyFont="1" applyAlignment="1">
      <alignment vertical="center" wrapText="1"/>
    </xf>
    <xf numFmtId="166" fontId="61" fillId="0" borderId="0" xfId="0" applyNumberFormat="1" applyFont="1" applyAlignment="1" applyProtection="1">
      <alignment vertical="center" wrapText="1"/>
      <protection locked="0"/>
    </xf>
    <xf numFmtId="0" fontId="62" fillId="0" borderId="0" xfId="0" applyFont="1" applyAlignment="1" applyProtection="1">
      <alignment horizontal="right" vertical="top"/>
      <protection locked="0"/>
    </xf>
    <xf numFmtId="0" fontId="63" fillId="0" borderId="0" xfId="0" applyFont="1" applyAlignment="1" applyProtection="1">
      <alignment horizontal="right" vertical="top"/>
      <protection locked="0"/>
    </xf>
    <xf numFmtId="166" fontId="64" fillId="0" borderId="0" xfId="0" applyNumberFormat="1" applyFont="1" applyAlignment="1" applyProtection="1">
      <alignment vertical="center" wrapText="1"/>
      <protection locked="0"/>
    </xf>
    <xf numFmtId="0" fontId="66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43" fillId="0" borderId="0" xfId="0" applyFont="1" applyAlignment="1">
      <alignment horizontal="right"/>
    </xf>
    <xf numFmtId="0" fontId="39" fillId="0" borderId="0" xfId="0" applyFont="1" applyAlignment="1">
      <alignment vertical="center"/>
    </xf>
    <xf numFmtId="0" fontId="65" fillId="0" borderId="43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7" fillId="0" borderId="13" xfId="0" applyFont="1" applyBorder="1" applyAlignment="1">
      <alignment horizontal="center" vertical="center" wrapText="1"/>
    </xf>
    <xf numFmtId="0" fontId="67" fillId="0" borderId="14" xfId="0" applyFont="1" applyBorder="1" applyAlignment="1">
      <alignment horizontal="center" vertical="center" wrapText="1"/>
    </xf>
    <xf numFmtId="0" fontId="67" fillId="0" borderId="21" xfId="0" applyFont="1" applyBorder="1" applyAlignment="1">
      <alignment horizontal="center" vertical="center" wrapText="1"/>
    </xf>
    <xf numFmtId="0" fontId="66" fillId="0" borderId="0" xfId="0" applyFont="1" applyAlignment="1">
      <alignment horizontal="center" vertical="center" wrapText="1"/>
    </xf>
    <xf numFmtId="0" fontId="65" fillId="0" borderId="38" xfId="0" applyFont="1" applyBorder="1" applyAlignment="1">
      <alignment horizontal="center" vertical="center" wrapText="1"/>
    </xf>
    <xf numFmtId="0" fontId="65" fillId="0" borderId="39" xfId="0" applyFont="1" applyBorder="1" applyAlignment="1">
      <alignment horizontal="center" vertical="center" wrapText="1"/>
    </xf>
    <xf numFmtId="0" fontId="55" fillId="0" borderId="14" xfId="0" applyFont="1" applyBorder="1" applyAlignment="1">
      <alignment horizontal="center" vertical="center" wrapText="1"/>
    </xf>
    <xf numFmtId="0" fontId="68" fillId="0" borderId="14" xfId="0" applyFont="1" applyBorder="1" applyAlignment="1">
      <alignment horizontal="left" vertical="center" wrapText="1" indent="1"/>
    </xf>
    <xf numFmtId="166" fontId="68" fillId="0" borderId="21" xfId="0" applyNumberFormat="1" applyFont="1" applyBorder="1" applyAlignment="1">
      <alignment horizontal="right" vertical="center" wrapText="1" indent="1"/>
    </xf>
    <xf numFmtId="0" fontId="69" fillId="0" borderId="0" xfId="0" applyFont="1" applyAlignment="1">
      <alignment vertical="center" wrapText="1"/>
    </xf>
    <xf numFmtId="0" fontId="67" fillId="0" borderId="18" xfId="0" applyFont="1" applyBorder="1" applyAlignment="1">
      <alignment horizontal="center" vertical="center" wrapText="1"/>
    </xf>
    <xf numFmtId="49" fontId="56" fillId="0" borderId="15" xfId="0" applyNumberFormat="1" applyFont="1" applyBorder="1" applyAlignment="1">
      <alignment horizontal="center" vertical="center" wrapText="1"/>
    </xf>
    <xf numFmtId="0" fontId="67" fillId="0" borderId="12" xfId="0" applyFont="1" applyBorder="1" applyAlignment="1">
      <alignment horizontal="center" vertical="center" wrapText="1"/>
    </xf>
    <xf numFmtId="0" fontId="56" fillId="0" borderId="15" xfId="44" applyFont="1" applyBorder="1" applyAlignment="1">
      <alignment horizontal="left" vertical="center" wrapText="1" indent="1"/>
    </xf>
    <xf numFmtId="166" fontId="56" fillId="0" borderId="26" xfId="0" applyNumberFormat="1" applyFont="1" applyBorder="1" applyAlignment="1" applyProtection="1">
      <alignment horizontal="right" vertical="center" wrapText="1" indent="1"/>
      <protection locked="0"/>
    </xf>
    <xf numFmtId="0" fontId="40" fillId="0" borderId="0" xfId="0" applyFont="1" applyAlignment="1">
      <alignment vertical="center" wrapText="1"/>
    </xf>
    <xf numFmtId="0" fontId="68" fillId="0" borderId="44" xfId="0" applyFont="1" applyBorder="1" applyAlignment="1">
      <alignment horizontal="center" vertical="center" wrapText="1"/>
    </xf>
    <xf numFmtId="49" fontId="68" fillId="0" borderId="34" xfId="0" applyNumberFormat="1" applyFont="1" applyBorder="1" applyAlignment="1">
      <alignment horizontal="center" vertical="center" wrapText="1"/>
    </xf>
    <xf numFmtId="0" fontId="68" fillId="0" borderId="34" xfId="44" applyFont="1" applyBorder="1" applyAlignment="1">
      <alignment horizontal="left" vertical="center" wrapText="1" indent="1"/>
    </xf>
    <xf numFmtId="0" fontId="56" fillId="0" borderId="23" xfId="44" applyFont="1" applyBorder="1" applyAlignment="1">
      <alignment horizontal="left" vertical="center" wrapText="1" indent="1"/>
    </xf>
    <xf numFmtId="0" fontId="68" fillId="0" borderId="13" xfId="0" applyFont="1" applyBorder="1" applyAlignment="1">
      <alignment horizontal="center" vertical="center" wrapText="1"/>
    </xf>
    <xf numFmtId="0" fontId="68" fillId="0" borderId="14" xfId="44" applyFont="1" applyBorder="1" applyAlignment="1">
      <alignment horizontal="left" vertical="center" wrapText="1" indent="1"/>
    </xf>
    <xf numFmtId="0" fontId="68" fillId="0" borderId="18" xfId="0" applyFont="1" applyBorder="1" applyAlignment="1">
      <alignment horizontal="center" vertical="center" wrapText="1"/>
    </xf>
    <xf numFmtId="49" fontId="56" fillId="0" borderId="19" xfId="0" applyNumberFormat="1" applyFont="1" applyBorder="1" applyAlignment="1">
      <alignment horizontal="center" vertical="center" wrapText="1"/>
    </xf>
    <xf numFmtId="0" fontId="70" fillId="0" borderId="19" xfId="44" applyFont="1" applyBorder="1" applyAlignment="1">
      <alignment horizontal="left" vertical="center" wrapText="1" indent="1"/>
    </xf>
    <xf numFmtId="166" fontId="70" fillId="0" borderId="29" xfId="0" applyNumberFormat="1" applyFont="1" applyBorder="1" applyAlignment="1" applyProtection="1">
      <alignment horizontal="right" vertical="center" wrapText="1" indent="1"/>
      <protection locked="0"/>
    </xf>
    <xf numFmtId="0" fontId="68" fillId="0" borderId="41" xfId="0" applyFont="1" applyBorder="1" applyAlignment="1">
      <alignment horizontal="center" vertical="center" wrapText="1"/>
    </xf>
    <xf numFmtId="49" fontId="56" fillId="0" borderId="23" xfId="0" applyNumberFormat="1" applyFont="1" applyBorder="1" applyAlignment="1">
      <alignment horizontal="center" vertical="center" wrapText="1"/>
    </xf>
    <xf numFmtId="0" fontId="70" fillId="0" borderId="45" xfId="44" applyFont="1" applyBorder="1" applyAlignment="1">
      <alignment horizontal="left" vertical="center" wrapText="1" indent="1"/>
    </xf>
    <xf numFmtId="166" fontId="70" fillId="0" borderId="46" xfId="0" applyNumberFormat="1" applyFont="1" applyBorder="1" applyAlignment="1" applyProtection="1">
      <alignment horizontal="right" vertical="center" wrapText="1" indent="1"/>
      <protection locked="0"/>
    </xf>
    <xf numFmtId="166" fontId="68" fillId="0" borderId="21" xfId="0" applyNumberFormat="1" applyFont="1" applyBorder="1" applyAlignment="1" applyProtection="1">
      <alignment horizontal="right" vertical="center" wrapText="1" indent="1"/>
      <protection locked="0"/>
    </xf>
    <xf numFmtId="49" fontId="68" fillId="0" borderId="14" xfId="44" applyNumberFormat="1" applyFont="1" applyBorder="1" applyAlignment="1">
      <alignment horizontal="left" vertical="center" wrapText="1" indent="1"/>
    </xf>
    <xf numFmtId="0" fontId="71" fillId="0" borderId="47" xfId="0" applyFont="1" applyBorder="1" applyAlignment="1">
      <alignment horizontal="center" vertical="center" wrapText="1"/>
    </xf>
    <xf numFmtId="0" fontId="68" fillId="0" borderId="43" xfId="44" applyFont="1" applyBorder="1" applyAlignment="1">
      <alignment horizontal="left" vertical="center" wrapText="1" indent="1"/>
    </xf>
    <xf numFmtId="49" fontId="56" fillId="0" borderId="19" xfId="44" applyNumberFormat="1" applyFont="1" applyBorder="1" applyAlignment="1">
      <alignment horizontal="left" vertical="center" wrapText="1" indent="1"/>
    </xf>
    <xf numFmtId="0" fontId="40" fillId="0" borderId="27" xfId="0" applyFont="1" applyBorder="1" applyAlignment="1">
      <alignment vertical="center" wrapText="1"/>
    </xf>
    <xf numFmtId="49" fontId="56" fillId="0" borderId="16" xfId="44" applyNumberFormat="1" applyFont="1" applyBorder="1" applyAlignment="1">
      <alignment horizontal="left" vertical="center" wrapText="1" indent="1"/>
    </xf>
    <xf numFmtId="0" fontId="70" fillId="0" borderId="16" xfId="44" applyFont="1" applyBorder="1" applyAlignment="1">
      <alignment horizontal="left" vertical="center" wrapText="1" indent="1"/>
    </xf>
    <xf numFmtId="166" fontId="70" fillId="0" borderId="17" xfId="0" applyNumberFormat="1" applyFont="1" applyBorder="1" applyAlignment="1" applyProtection="1">
      <alignment horizontal="right" vertical="center" wrapText="1" indent="1"/>
      <protection locked="0"/>
    </xf>
    <xf numFmtId="0" fontId="71" fillId="0" borderId="13" xfId="0" applyFont="1" applyBorder="1" applyAlignment="1">
      <alignment horizontal="center" vertical="center" wrapText="1"/>
    </xf>
    <xf numFmtId="0" fontId="72" fillId="0" borderId="20" xfId="0" applyFont="1" applyBorder="1" applyAlignment="1">
      <alignment horizontal="center" wrapText="1"/>
    </xf>
    <xf numFmtId="0" fontId="68" fillId="0" borderId="20" xfId="44" applyFont="1" applyBorder="1" applyAlignment="1">
      <alignment horizontal="left" vertical="center" wrapText="1" indent="1"/>
    </xf>
    <xf numFmtId="0" fontId="73" fillId="0" borderId="20" xfId="0" applyFont="1" applyBorder="1" applyAlignment="1">
      <alignment horizontal="center" wrapText="1"/>
    </xf>
    <xf numFmtId="0" fontId="74" fillId="0" borderId="20" xfId="0" applyFont="1" applyBorder="1" applyAlignment="1">
      <alignment horizontal="left" wrapText="1" indent="1"/>
    </xf>
    <xf numFmtId="166" fontId="67" fillId="0" borderId="48" xfId="0" applyNumberFormat="1" applyFont="1" applyBorder="1" applyAlignment="1">
      <alignment horizontal="right" vertical="center" wrapText="1" indent="1"/>
    </xf>
    <xf numFmtId="0" fontId="56" fillId="0" borderId="0" xfId="0" applyFont="1" applyAlignment="1">
      <alignment horizontal="center" vertical="center" wrapText="1"/>
    </xf>
    <xf numFmtId="0" fontId="65" fillId="0" borderId="0" xfId="0" applyFont="1" applyAlignment="1">
      <alignment horizontal="left" vertical="center" wrapText="1" indent="1"/>
    </xf>
    <xf numFmtId="166" fontId="67" fillId="0" borderId="0" xfId="0" applyNumberFormat="1" applyFont="1" applyAlignment="1">
      <alignment horizontal="right" vertical="center" wrapText="1" indent="1"/>
    </xf>
    <xf numFmtId="0" fontId="75" fillId="0" borderId="0" xfId="0" applyFont="1" applyAlignment="1">
      <alignment vertical="center" wrapText="1"/>
    </xf>
    <xf numFmtId="0" fontId="56" fillId="0" borderId="0" xfId="0" applyFont="1" applyAlignment="1">
      <alignment horizontal="left" vertical="center" wrapText="1"/>
    </xf>
    <xf numFmtId="0" fontId="56" fillId="0" borderId="0" xfId="0" applyFont="1" applyAlignment="1">
      <alignment vertical="center" wrapText="1"/>
    </xf>
    <xf numFmtId="0" fontId="56" fillId="0" borderId="0" xfId="0" applyFont="1" applyAlignment="1">
      <alignment horizontal="right" vertical="center" wrapText="1" indent="1"/>
    </xf>
    <xf numFmtId="0" fontId="67" fillId="0" borderId="11" xfId="0" applyFont="1" applyBorder="1" applyAlignment="1">
      <alignment horizontal="center" vertical="center" wrapText="1"/>
    </xf>
    <xf numFmtId="0" fontId="67" fillId="0" borderId="40" xfId="0" applyFont="1" applyBorder="1" applyAlignment="1">
      <alignment horizontal="center" vertical="center" wrapText="1"/>
    </xf>
    <xf numFmtId="0" fontId="65" fillId="0" borderId="40" xfId="0" applyFont="1" applyBorder="1" applyAlignment="1">
      <alignment horizontal="center" vertical="center" wrapText="1"/>
    </xf>
    <xf numFmtId="0" fontId="67" fillId="0" borderId="14" xfId="44" applyFont="1" applyBorder="1" applyAlignment="1">
      <alignment horizontal="left" vertical="center" wrapText="1" indent="1"/>
    </xf>
    <xf numFmtId="0" fontId="68" fillId="0" borderId="28" xfId="0" applyFont="1" applyBorder="1" applyAlignment="1">
      <alignment horizontal="center" vertical="center" wrapText="1"/>
    </xf>
    <xf numFmtId="49" fontId="56" fillId="0" borderId="23" xfId="44" applyNumberFormat="1" applyFont="1" applyBorder="1" applyAlignment="1">
      <alignment horizontal="left" vertical="center" wrapText="1" indent="1"/>
    </xf>
    <xf numFmtId="0" fontId="68" fillId="0" borderId="12" xfId="0" applyFont="1" applyBorder="1" applyAlignment="1">
      <alignment horizontal="center" vertical="center" wrapText="1"/>
    </xf>
    <xf numFmtId="49" fontId="56" fillId="0" borderId="15" xfId="44" applyNumberFormat="1" applyFont="1" applyBorder="1" applyAlignment="1">
      <alignment horizontal="left" vertical="center" wrapText="1" indent="1"/>
    </xf>
    <xf numFmtId="166" fontId="70" fillId="0" borderId="26" xfId="0" applyNumberFormat="1" applyFont="1" applyBorder="1" applyAlignment="1" applyProtection="1">
      <alignment horizontal="right" vertical="center" wrapText="1" indent="1"/>
      <protection locked="0"/>
    </xf>
    <xf numFmtId="0" fontId="56" fillId="0" borderId="14" xfId="0" applyFont="1" applyBorder="1" applyAlignment="1">
      <alignment horizontal="center" vertical="center" wrapText="1"/>
    </xf>
    <xf numFmtId="166" fontId="67" fillId="0" borderId="21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 indent="1"/>
    </xf>
    <xf numFmtId="0" fontId="39" fillId="0" borderId="13" xfId="0" applyFont="1" applyBorder="1" applyAlignment="1">
      <alignment horizontal="left" vertical="center"/>
    </xf>
    <xf numFmtId="0" fontId="76" fillId="0" borderId="40" xfId="0" applyFont="1" applyBorder="1" applyAlignment="1">
      <alignment vertical="center" wrapText="1"/>
    </xf>
    <xf numFmtId="166" fontId="67" fillId="0" borderId="40" xfId="0" applyNumberFormat="1" applyFont="1" applyBorder="1" applyAlignment="1">
      <alignment horizontal="right" vertical="center" wrapText="1" indent="1"/>
    </xf>
    <xf numFmtId="166" fontId="65" fillId="0" borderId="32" xfId="0" applyNumberFormat="1" applyFont="1" applyBorder="1" applyAlignment="1">
      <alignment horizontal="center" vertical="center" wrapText="1"/>
    </xf>
    <xf numFmtId="166" fontId="68" fillId="0" borderId="14" xfId="0" applyNumberFormat="1" applyFont="1" applyBorder="1" applyAlignment="1">
      <alignment horizontal="right" vertical="center" wrapText="1" indent="1"/>
    </xf>
    <xf numFmtId="166" fontId="56" fillId="0" borderId="15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19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45" xfId="0" applyNumberFormat="1" applyFont="1" applyBorder="1" applyAlignment="1" applyProtection="1">
      <alignment horizontal="right" vertical="center" wrapText="1" indent="1"/>
      <protection locked="0"/>
    </xf>
    <xf numFmtId="166" fontId="68" fillId="0" borderId="14" xfId="0" applyNumberFormat="1" applyFont="1" applyBorder="1" applyAlignment="1" applyProtection="1">
      <alignment horizontal="right" vertical="center" wrapText="1" indent="1"/>
      <protection locked="0"/>
    </xf>
    <xf numFmtId="166" fontId="68" fillId="0" borderId="43" xfId="0" applyNumberFormat="1" applyFont="1" applyBorder="1" applyAlignment="1">
      <alignment horizontal="right" vertical="center" wrapText="1" indent="1"/>
    </xf>
    <xf numFmtId="166" fontId="70" fillId="0" borderId="16" xfId="0" applyNumberFormat="1" applyFont="1" applyBorder="1" applyAlignment="1" applyProtection="1">
      <alignment horizontal="right" vertical="center" wrapText="1" indent="1"/>
      <protection locked="0"/>
    </xf>
    <xf numFmtId="166" fontId="67" fillId="0" borderId="14" xfId="0" applyNumberFormat="1" applyFont="1" applyBorder="1" applyAlignment="1">
      <alignment horizontal="right" vertical="center" wrapText="1" indent="1"/>
    </xf>
    <xf numFmtId="166" fontId="67" fillId="0" borderId="49" xfId="0" applyNumberFormat="1" applyFont="1" applyBorder="1" applyAlignment="1">
      <alignment horizontal="right" vertical="center" wrapText="1" indent="1"/>
    </xf>
    <xf numFmtId="166" fontId="70" fillId="0" borderId="23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15" xfId="0" applyNumberFormat="1" applyFont="1" applyBorder="1" applyAlignment="1" applyProtection="1">
      <alignment horizontal="right" vertical="center" wrapText="1" indent="1"/>
      <protection locked="0"/>
    </xf>
    <xf numFmtId="166" fontId="68" fillId="0" borderId="34" xfId="0" applyNumberFormat="1" applyFont="1" applyBorder="1" applyAlignment="1" applyProtection="1">
      <alignment horizontal="right" vertical="center" wrapText="1" indent="1"/>
      <protection locked="0"/>
    </xf>
    <xf numFmtId="3" fontId="39" fillId="0" borderId="48" xfId="0" applyNumberFormat="1" applyFont="1" applyBorder="1" applyAlignment="1" applyProtection="1">
      <alignment horizontal="right" vertical="center" wrapText="1" indent="1"/>
      <protection locked="0"/>
    </xf>
    <xf numFmtId="3" fontId="39" fillId="0" borderId="14" xfId="0" applyNumberFormat="1" applyFont="1" applyBorder="1" applyAlignment="1" applyProtection="1">
      <alignment horizontal="right" vertical="center" wrapText="1" indent="1"/>
      <protection locked="0"/>
    </xf>
    <xf numFmtId="166" fontId="0" fillId="0" borderId="0" xfId="0" applyNumberFormat="1" applyAlignment="1">
      <alignment vertical="center" wrapText="1"/>
    </xf>
    <xf numFmtId="0" fontId="54" fillId="0" borderId="0" xfId="44"/>
    <xf numFmtId="3" fontId="70" fillId="0" borderId="0" xfId="44" applyNumberFormat="1" applyFont="1"/>
    <xf numFmtId="166" fontId="70" fillId="0" borderId="0" xfId="44" applyNumberFormat="1" applyFont="1"/>
    <xf numFmtId="0" fontId="67" fillId="0" borderId="13" xfId="44" applyFont="1" applyBorder="1" applyAlignment="1">
      <alignment horizontal="left" vertical="center" wrapText="1" indent="1"/>
    </xf>
    <xf numFmtId="0" fontId="78" fillId="0" borderId="0" xfId="44" applyFont="1"/>
    <xf numFmtId="49" fontId="56" fillId="0" borderId="0" xfId="44" applyNumberFormat="1" applyFont="1" applyAlignment="1">
      <alignment horizontal="left" vertical="center" wrapText="1" indent="1"/>
    </xf>
    <xf numFmtId="0" fontId="56" fillId="0" borderId="0" xfId="44" applyFont="1" applyAlignment="1">
      <alignment horizontal="left" indent="5"/>
    </xf>
    <xf numFmtId="3" fontId="56" fillId="0" borderId="0" xfId="44" applyNumberFormat="1" applyFont="1" applyAlignment="1">
      <alignment horizontal="right" vertical="center" wrapText="1"/>
    </xf>
    <xf numFmtId="0" fontId="57" fillId="0" borderId="0" xfId="44" applyFont="1" applyAlignment="1">
      <alignment horizontal="center" wrapText="1"/>
    </xf>
    <xf numFmtId="0" fontId="70" fillId="0" borderId="0" xfId="44" applyFont="1"/>
    <xf numFmtId="49" fontId="25" fillId="0" borderId="0" xfId="0" applyNumberFormat="1" applyFont="1" applyAlignment="1">
      <alignment vertical="center"/>
    </xf>
    <xf numFmtId="0" fontId="49" fillId="0" borderId="0" xfId="0" applyFont="1" applyAlignment="1">
      <alignment vertical="center"/>
    </xf>
    <xf numFmtId="49" fontId="8" fillId="0" borderId="50" xfId="0" applyNumberFormat="1" applyFont="1" applyBorder="1" applyAlignment="1">
      <alignment horizontal="left" vertical="center" wrapText="1"/>
    </xf>
    <xf numFmtId="0" fontId="13" fillId="0" borderId="13" xfId="42" applyBorder="1" applyAlignment="1">
      <alignment horizontal="center" vertical="center"/>
    </xf>
    <xf numFmtId="0" fontId="8" fillId="0" borderId="36" xfId="0" applyFont="1" applyBorder="1" applyAlignment="1">
      <alignment horizontal="left" vertical="center" wrapText="1"/>
    </xf>
    <xf numFmtId="0" fontId="67" fillId="0" borderId="18" xfId="44" applyFont="1" applyBorder="1" applyAlignment="1">
      <alignment horizontal="left" vertical="center" wrapText="1" indent="1"/>
    </xf>
    <xf numFmtId="49" fontId="68" fillId="0" borderId="12" xfId="44" applyNumberFormat="1" applyFont="1" applyBorder="1" applyAlignment="1">
      <alignment horizontal="left" vertical="center" wrapText="1" indent="1"/>
    </xf>
    <xf numFmtId="49" fontId="68" fillId="0" borderId="27" xfId="44" applyNumberFormat="1" applyFont="1" applyBorder="1" applyAlignment="1">
      <alignment horizontal="left" vertical="center" wrapText="1" indent="1"/>
    </xf>
    <xf numFmtId="166" fontId="38" fillId="0" borderId="14" xfId="44" applyNumberFormat="1" applyFont="1" applyBorder="1" applyAlignment="1">
      <alignment horizontal="right" vertical="center" wrapText="1"/>
    </xf>
    <xf numFmtId="166" fontId="52" fillId="0" borderId="10" xfId="44" applyNumberFormat="1" applyFont="1" applyBorder="1" applyAlignment="1">
      <alignment horizontal="left" vertical="center"/>
    </xf>
    <xf numFmtId="3" fontId="38" fillId="0" borderId="19" xfId="44" applyNumberFormat="1" applyFont="1" applyBorder="1" applyAlignment="1">
      <alignment horizontal="right" vertical="center" wrapText="1"/>
    </xf>
    <xf numFmtId="3" fontId="38" fillId="0" borderId="15" xfId="44" applyNumberFormat="1" applyFont="1" applyBorder="1" applyAlignment="1">
      <alignment horizontal="right" vertical="center" wrapText="1"/>
    </xf>
    <xf numFmtId="3" fontId="38" fillId="0" borderId="16" xfId="44" applyNumberFormat="1" applyFont="1" applyBorder="1" applyAlignment="1">
      <alignment horizontal="right" vertical="center" wrapText="1"/>
    </xf>
    <xf numFmtId="49" fontId="53" fillId="0" borderId="12" xfId="44" applyNumberFormat="1" applyFont="1" applyBorder="1" applyAlignment="1">
      <alignment horizontal="left" vertical="center" wrapText="1"/>
    </xf>
    <xf numFmtId="49" fontId="82" fillId="0" borderId="12" xfId="44" applyNumberFormat="1" applyFont="1" applyBorder="1" applyAlignment="1">
      <alignment horizontal="left"/>
    </xf>
    <xf numFmtId="49" fontId="82" fillId="0" borderId="12" xfId="44" applyNumberFormat="1" applyFont="1" applyBorder="1" applyAlignment="1">
      <alignment horizontal="left" vertical="center" wrapText="1"/>
    </xf>
    <xf numFmtId="0" fontId="83" fillId="0" borderId="18" xfId="44" applyFont="1" applyBorder="1" applyAlignment="1">
      <alignment horizontal="center"/>
    </xf>
    <xf numFmtId="3" fontId="83" fillId="0" borderId="19" xfId="44" applyNumberFormat="1" applyFont="1" applyBorder="1"/>
    <xf numFmtId="3" fontId="82" fillId="0" borderId="15" xfId="44" applyNumberFormat="1" applyFont="1" applyBorder="1"/>
    <xf numFmtId="166" fontId="82" fillId="0" borderId="15" xfId="44" applyNumberFormat="1" applyFont="1" applyBorder="1"/>
    <xf numFmtId="49" fontId="53" fillId="0" borderId="27" xfId="44" applyNumberFormat="1" applyFont="1" applyBorder="1" applyAlignment="1">
      <alignment horizontal="left"/>
    </xf>
    <xf numFmtId="3" fontId="82" fillId="0" borderId="16" xfId="44" applyNumberFormat="1" applyFont="1" applyBorder="1"/>
    <xf numFmtId="166" fontId="38" fillId="0" borderId="45" xfId="44" applyNumberFormat="1" applyFont="1" applyBorder="1" applyAlignment="1">
      <alignment horizontal="right" vertical="center" wrapText="1"/>
    </xf>
    <xf numFmtId="166" fontId="38" fillId="0" borderId="19" xfId="44" applyNumberFormat="1" applyFont="1" applyBorder="1" applyAlignment="1">
      <alignment horizontal="right" vertical="center" wrapText="1"/>
    </xf>
    <xf numFmtId="166" fontId="38" fillId="0" borderId="15" xfId="44" applyNumberFormat="1" applyFont="1" applyBorder="1" applyAlignment="1">
      <alignment horizontal="right" vertical="center" wrapText="1"/>
    </xf>
    <xf numFmtId="3" fontId="32" fillId="19" borderId="31" xfId="42" applyNumberFormat="1" applyFont="1" applyFill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3" fontId="22" fillId="0" borderId="17" xfId="42" applyNumberFormat="1" applyFont="1" applyBorder="1" applyAlignment="1">
      <alignment horizontal="right"/>
    </xf>
    <xf numFmtId="0" fontId="8" fillId="0" borderId="5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49" fontId="8" fillId="0" borderId="0" xfId="0" applyNumberFormat="1" applyFont="1" applyAlignment="1">
      <alignment horizontal="center" vertical="center" wrapText="1"/>
    </xf>
    <xf numFmtId="166" fontId="68" fillId="0" borderId="20" xfId="0" applyNumberFormat="1" applyFont="1" applyBorder="1" applyAlignment="1" applyProtection="1">
      <alignment horizontal="right" vertical="center" wrapText="1" indent="1"/>
      <protection locked="0"/>
    </xf>
    <xf numFmtId="166" fontId="65" fillId="0" borderId="43" xfId="0" applyNumberFormat="1" applyFont="1" applyBorder="1" applyAlignment="1">
      <alignment horizontal="center" vertical="center" wrapText="1"/>
    </xf>
    <xf numFmtId="166" fontId="65" fillId="0" borderId="52" xfId="0" applyNumberFormat="1" applyFont="1" applyBorder="1" applyAlignment="1">
      <alignment horizontal="center" vertical="center" wrapText="1"/>
    </xf>
    <xf numFmtId="166" fontId="68" fillId="0" borderId="20" xfId="0" applyNumberFormat="1" applyFont="1" applyBorder="1" applyAlignment="1">
      <alignment horizontal="right" vertical="center" wrapText="1" indent="1"/>
    </xf>
    <xf numFmtId="166" fontId="68" fillId="0" borderId="53" xfId="0" applyNumberFormat="1" applyFont="1" applyBorder="1" applyAlignment="1">
      <alignment horizontal="right" vertical="center" wrapText="1" indent="1"/>
    </xf>
    <xf numFmtId="166" fontId="56" fillId="0" borderId="24" xfId="0" applyNumberFormat="1" applyFont="1" applyBorder="1" applyAlignment="1" applyProtection="1">
      <alignment horizontal="right" vertical="center" wrapText="1" indent="1"/>
      <protection locked="0"/>
    </xf>
    <xf numFmtId="166" fontId="67" fillId="0" borderId="20" xfId="0" applyNumberFormat="1" applyFont="1" applyBorder="1" applyAlignment="1">
      <alignment horizontal="right" vertical="center" wrapText="1" indent="1"/>
    </xf>
    <xf numFmtId="166" fontId="65" fillId="0" borderId="35" xfId="0" applyNumberFormat="1" applyFont="1" applyBorder="1" applyAlignment="1">
      <alignment horizontal="center" vertical="center" wrapText="1"/>
    </xf>
    <xf numFmtId="166" fontId="65" fillId="0" borderId="54" xfId="0" applyNumberFormat="1" applyFont="1" applyBorder="1" applyAlignment="1">
      <alignment horizontal="center" vertical="center" wrapText="1"/>
    </xf>
    <xf numFmtId="166" fontId="68" fillId="0" borderId="55" xfId="0" applyNumberFormat="1" applyFont="1" applyBorder="1" applyAlignment="1" applyProtection="1">
      <alignment horizontal="right" vertical="center" wrapText="1" indent="1"/>
      <protection locked="0"/>
    </xf>
    <xf numFmtId="3" fontId="4" fillId="18" borderId="14" xfId="0" applyNumberFormat="1" applyFont="1" applyFill="1" applyBorder="1" applyAlignment="1">
      <alignment horizontal="right" vertical="center" wrapText="1"/>
    </xf>
    <xf numFmtId="3" fontId="8" fillId="18" borderId="23" xfId="0" applyNumberFormat="1" applyFont="1" applyFill="1" applyBorder="1" applyAlignment="1">
      <alignment horizontal="right" vertical="center" wrapText="1"/>
    </xf>
    <xf numFmtId="3" fontId="8" fillId="18" borderId="15" xfId="0" applyNumberFormat="1" applyFont="1" applyFill="1" applyBorder="1" applyAlignment="1">
      <alignment horizontal="right" vertical="center" wrapText="1"/>
    </xf>
    <xf numFmtId="3" fontId="4" fillId="0" borderId="23" xfId="0" applyNumberFormat="1" applyFont="1" applyBorder="1" applyAlignment="1">
      <alignment horizontal="right" vertical="center"/>
    </xf>
    <xf numFmtId="3" fontId="8" fillId="0" borderId="15" xfId="0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4" fillId="0" borderId="23" xfId="0" applyNumberFormat="1" applyFont="1" applyBorder="1" applyAlignment="1">
      <alignment vertical="center"/>
    </xf>
    <xf numFmtId="3" fontId="8" fillId="0" borderId="23" xfId="0" applyNumberFormat="1" applyFont="1" applyBorder="1" applyAlignment="1">
      <alignment vertical="center"/>
    </xf>
    <xf numFmtId="3" fontId="17" fillId="0" borderId="0" xfId="42" applyNumberFormat="1" applyFont="1"/>
    <xf numFmtId="0" fontId="4" fillId="0" borderId="40" xfId="0" applyFont="1" applyBorder="1" applyAlignment="1">
      <alignment horizontal="center" vertical="center" wrapText="1"/>
    </xf>
    <xf numFmtId="0" fontId="57" fillId="0" borderId="0" xfId="44" applyFont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67" fillId="0" borderId="49" xfId="0" applyFont="1" applyBorder="1" applyAlignment="1">
      <alignment horizontal="center" vertical="center" wrapText="1"/>
    </xf>
    <xf numFmtId="166" fontId="65" fillId="0" borderId="56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Continuous" vertical="center" wrapText="1"/>
    </xf>
    <xf numFmtId="0" fontId="33" fillId="1" borderId="28" xfId="42" applyFont="1" applyFill="1" applyBorder="1" applyAlignment="1">
      <alignment horizontal="center" vertical="center" wrapText="1"/>
    </xf>
    <xf numFmtId="0" fontId="33" fillId="1" borderId="23" xfId="42" applyFont="1" applyFill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 wrapText="1"/>
    </xf>
    <xf numFmtId="49" fontId="8" fillId="0" borderId="40" xfId="0" applyNumberFormat="1" applyFont="1" applyBorder="1" applyAlignment="1">
      <alignment horizontal="center" vertical="center" wrapText="1"/>
    </xf>
    <xf numFmtId="0" fontId="65" fillId="0" borderId="11" xfId="0" applyFont="1" applyBorder="1" applyAlignment="1">
      <alignment horizontal="center" vertical="center" wrapText="1"/>
    </xf>
    <xf numFmtId="0" fontId="65" fillId="0" borderId="20" xfId="0" applyFont="1" applyBorder="1" applyAlignment="1">
      <alignment horizontal="center" vertical="center" wrapText="1"/>
    </xf>
    <xf numFmtId="0" fontId="18" fillId="18" borderId="44" xfId="42" applyFont="1" applyFill="1" applyBorder="1" applyAlignment="1">
      <alignment horizontal="center" vertical="center"/>
    </xf>
    <xf numFmtId="0" fontId="18" fillId="18" borderId="34" xfId="42" applyFont="1" applyFill="1" applyBorder="1" applyAlignment="1">
      <alignment horizontal="center" vertical="center"/>
    </xf>
    <xf numFmtId="3" fontId="18" fillId="18" borderId="34" xfId="42" applyNumberFormat="1" applyFont="1" applyFill="1" applyBorder="1" applyAlignment="1">
      <alignment horizontal="center" vertical="center"/>
    </xf>
    <xf numFmtId="0" fontId="18" fillId="18" borderId="47" xfId="42" applyFont="1" applyFill="1" applyBorder="1" applyAlignment="1">
      <alignment horizontal="center" vertical="center"/>
    </xf>
    <xf numFmtId="0" fontId="18" fillId="18" borderId="43" xfId="42" applyFont="1" applyFill="1" applyBorder="1" applyAlignment="1">
      <alignment horizontal="center" vertical="center"/>
    </xf>
    <xf numFmtId="0" fontId="20" fillId="0" borderId="44" xfId="42" applyFont="1" applyBorder="1" applyAlignment="1">
      <alignment horizontal="center" vertical="center" wrapText="1"/>
    </xf>
    <xf numFmtId="165" fontId="26" fillId="0" borderId="57" xfId="43" applyNumberFormat="1" applyFont="1" applyBorder="1" applyAlignment="1">
      <alignment horizontal="center" vertical="center" wrapText="1"/>
    </xf>
    <xf numFmtId="0" fontId="32" fillId="19" borderId="38" xfId="42" applyFont="1" applyFill="1" applyBorder="1" applyAlignment="1">
      <alignment horizontal="center" vertical="center" wrapText="1"/>
    </xf>
    <xf numFmtId="0" fontId="32" fillId="19" borderId="34" xfId="42" applyFont="1" applyFill="1" applyBorder="1" applyAlignment="1">
      <alignment horizontal="center" vertical="center" wrapText="1"/>
    </xf>
    <xf numFmtId="0" fontId="13" fillId="0" borderId="0" xfId="42" applyAlignment="1">
      <alignment wrapText="1"/>
    </xf>
    <xf numFmtId="0" fontId="47" fillId="0" borderId="0" xfId="28" applyFont="1" applyAlignment="1" applyProtection="1">
      <alignment wrapText="1"/>
    </xf>
    <xf numFmtId="0" fontId="84" fillId="0" borderId="0" xfId="0" applyFont="1" applyAlignment="1">
      <alignment vertical="center" wrapText="1"/>
    </xf>
    <xf numFmtId="0" fontId="100" fillId="0" borderId="20" xfId="0" applyFont="1" applyBorder="1" applyAlignment="1">
      <alignment horizontal="center" wrapText="1"/>
    </xf>
    <xf numFmtId="0" fontId="63" fillId="0" borderId="20" xfId="0" applyFont="1" applyBorder="1" applyAlignment="1">
      <alignment horizontal="center" wrapText="1"/>
    </xf>
    <xf numFmtId="0" fontId="84" fillId="0" borderId="0" xfId="0" applyFont="1" applyAlignment="1">
      <alignment horizontal="left" vertical="center" wrapText="1"/>
    </xf>
    <xf numFmtId="0" fontId="84" fillId="0" borderId="0" xfId="0" applyFont="1" applyAlignment="1">
      <alignment horizontal="right" vertical="center" wrapText="1" indent="1"/>
    </xf>
    <xf numFmtId="166" fontId="84" fillId="0" borderId="0" xfId="0" applyNumberFormat="1" applyFont="1" applyAlignment="1">
      <alignment vertical="center" wrapText="1"/>
    </xf>
    <xf numFmtId="3" fontId="45" fillId="0" borderId="23" xfId="42" applyNumberFormat="1" applyFont="1" applyBorder="1" applyAlignment="1">
      <alignment horizontal="right" vertical="center" wrapText="1"/>
    </xf>
    <xf numFmtId="0" fontId="58" fillId="0" borderId="0" xfId="42" applyFont="1" applyAlignment="1">
      <alignment horizontal="center"/>
    </xf>
    <xf numFmtId="0" fontId="41" fillId="0" borderId="0" xfId="42" applyFont="1" applyAlignment="1">
      <alignment horizontal="center"/>
    </xf>
    <xf numFmtId="3" fontId="21" fillId="0" borderId="0" xfId="42" applyNumberFormat="1" applyFont="1" applyAlignment="1">
      <alignment horizontal="right"/>
    </xf>
    <xf numFmtId="0" fontId="24" fillId="0" borderId="0" xfId="42" applyFont="1" applyAlignment="1">
      <alignment horizontal="center"/>
    </xf>
    <xf numFmtId="3" fontId="84" fillId="0" borderId="0" xfId="0" applyNumberFormat="1" applyFont="1"/>
    <xf numFmtId="0" fontId="84" fillId="0" borderId="0" xfId="0" applyFont="1"/>
    <xf numFmtId="0" fontId="33" fillId="1" borderId="15" xfId="42" applyFont="1" applyFill="1" applyBorder="1" applyAlignment="1">
      <alignment horizontal="center" vertical="center"/>
    </xf>
    <xf numFmtId="0" fontId="8" fillId="0" borderId="40" xfId="0" applyFont="1" applyBorder="1" applyAlignment="1">
      <alignment horizontal="center" vertical="center" wrapText="1"/>
    </xf>
    <xf numFmtId="0" fontId="20" fillId="0" borderId="11" xfId="42" applyFont="1" applyBorder="1" applyAlignment="1">
      <alignment horizontal="center" vertical="center"/>
    </xf>
    <xf numFmtId="3" fontId="20" fillId="0" borderId="28" xfId="42" applyNumberFormat="1" applyFont="1" applyBorder="1" applyAlignment="1">
      <alignment vertical="center"/>
    </xf>
    <xf numFmtId="0" fontId="13" fillId="0" borderId="22" xfId="42" applyBorder="1" applyAlignment="1">
      <alignment vertical="center" wrapText="1"/>
    </xf>
    <xf numFmtId="0" fontId="13" fillId="0" borderId="25" xfId="42" applyBorder="1" applyAlignment="1">
      <alignment vertical="center" wrapText="1"/>
    </xf>
    <xf numFmtId="0" fontId="13" fillId="0" borderId="38" xfId="42" applyBorder="1" applyAlignment="1">
      <alignment vertical="center" wrapText="1"/>
    </xf>
    <xf numFmtId="0" fontId="13" fillId="0" borderId="42" xfId="42" applyBorder="1" applyAlignment="1">
      <alignment vertical="center" wrapText="1"/>
    </xf>
    <xf numFmtId="0" fontId="20" fillId="0" borderId="60" xfId="42" applyFont="1" applyBorder="1" applyAlignment="1">
      <alignment vertical="center" wrapText="1"/>
    </xf>
    <xf numFmtId="0" fontId="13" fillId="0" borderId="22" xfId="42" applyBorder="1" applyAlignment="1">
      <alignment vertical="center"/>
    </xf>
    <xf numFmtId="0" fontId="13" fillId="0" borderId="38" xfId="42" applyBorder="1" applyAlignment="1">
      <alignment vertical="center"/>
    </xf>
    <xf numFmtId="0" fontId="20" fillId="0" borderId="11" xfId="42" applyFont="1" applyBorder="1" applyAlignment="1">
      <alignment vertical="center"/>
    </xf>
    <xf numFmtId="0" fontId="21" fillId="0" borderId="11" xfId="42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 wrapText="1"/>
    </xf>
    <xf numFmtId="0" fontId="24" fillId="0" borderId="38" xfId="42" applyFont="1" applyBorder="1" applyAlignment="1">
      <alignment vertical="center" wrapText="1"/>
    </xf>
    <xf numFmtId="0" fontId="20" fillId="0" borderId="11" xfId="42" applyFont="1" applyBorder="1" applyAlignment="1">
      <alignment vertical="center" wrapText="1"/>
    </xf>
    <xf numFmtId="0" fontId="46" fillId="0" borderId="60" xfId="42" applyFont="1" applyBorder="1" applyAlignment="1">
      <alignment horizontal="center" vertical="center"/>
    </xf>
    <xf numFmtId="0" fontId="8" fillId="0" borderId="37" xfId="0" applyFont="1" applyBorder="1" applyAlignment="1">
      <alignment vertical="center" wrapText="1"/>
    </xf>
    <xf numFmtId="0" fontId="8" fillId="0" borderId="36" xfId="0" applyFont="1" applyBorder="1" applyAlignment="1">
      <alignment vertical="center" wrapText="1"/>
    </xf>
    <xf numFmtId="0" fontId="8" fillId="0" borderId="36" xfId="28" applyFont="1" applyBorder="1" applyAlignment="1" applyProtection="1">
      <alignment vertical="center" wrapText="1"/>
    </xf>
    <xf numFmtId="0" fontId="8" fillId="0" borderId="39" xfId="0" applyFont="1" applyBorder="1" applyAlignment="1">
      <alignment vertical="center" wrapText="1"/>
    </xf>
    <xf numFmtId="3" fontId="4" fillId="0" borderId="12" xfId="0" applyNumberFormat="1" applyFont="1" applyBorder="1" applyAlignment="1">
      <alignment vertical="center"/>
    </xf>
    <xf numFmtId="3" fontId="8" fillId="0" borderId="12" xfId="0" applyNumberFormat="1" applyFont="1" applyBorder="1" applyAlignment="1">
      <alignment vertical="center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 wrapText="1"/>
    </xf>
    <xf numFmtId="3" fontId="4" fillId="0" borderId="21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vertical="center"/>
    </xf>
    <xf numFmtId="3" fontId="8" fillId="0" borderId="28" xfId="0" applyNumberFormat="1" applyFont="1" applyBorder="1" applyAlignment="1">
      <alignment vertical="center"/>
    </xf>
    <xf numFmtId="3" fontId="48" fillId="0" borderId="13" xfId="0" applyNumberFormat="1" applyFont="1" applyBorder="1" applyAlignment="1">
      <alignment vertical="center"/>
    </xf>
    <xf numFmtId="3" fontId="48" fillId="0" borderId="14" xfId="0" applyNumberFormat="1" applyFont="1" applyBorder="1" applyAlignment="1">
      <alignment vertical="center"/>
    </xf>
    <xf numFmtId="3" fontId="4" fillId="0" borderId="13" xfId="0" applyNumberFormat="1" applyFont="1" applyBorder="1" applyAlignment="1">
      <alignment horizontal="right" vertical="center"/>
    </xf>
    <xf numFmtId="3" fontId="8" fillId="0" borderId="33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3" fontId="4" fillId="18" borderId="13" xfId="0" applyNumberFormat="1" applyFont="1" applyFill="1" applyBorder="1" applyAlignment="1">
      <alignment horizontal="right" vertical="center" wrapText="1"/>
    </xf>
    <xf numFmtId="3" fontId="8" fillId="18" borderId="28" xfId="0" applyNumberFormat="1" applyFont="1" applyFill="1" applyBorder="1" applyAlignment="1">
      <alignment horizontal="right" vertical="center" wrapText="1"/>
    </xf>
    <xf numFmtId="3" fontId="8" fillId="18" borderId="12" xfId="0" applyNumberFormat="1" applyFont="1" applyFill="1" applyBorder="1" applyAlignment="1">
      <alignment horizontal="right" vertical="center" wrapText="1"/>
    </xf>
    <xf numFmtId="3" fontId="8" fillId="18" borderId="32" xfId="0" applyNumberFormat="1" applyFont="1" applyFill="1" applyBorder="1" applyAlignment="1">
      <alignment horizontal="right" vertical="center" wrapText="1"/>
    </xf>
    <xf numFmtId="3" fontId="8" fillId="0" borderId="28" xfId="0" applyNumberFormat="1" applyFont="1" applyBorder="1" applyAlignment="1">
      <alignment horizontal="right" vertical="center"/>
    </xf>
    <xf numFmtId="3" fontId="8" fillId="0" borderId="23" xfId="0" applyNumberFormat="1" applyFont="1" applyBorder="1" applyAlignment="1">
      <alignment horizontal="right" vertical="center"/>
    </xf>
    <xf numFmtId="3" fontId="4" fillId="0" borderId="28" xfId="0" applyNumberFormat="1" applyFont="1" applyBorder="1" applyAlignment="1">
      <alignment horizontal="right" vertical="center"/>
    </xf>
    <xf numFmtId="3" fontId="8" fillId="0" borderId="12" xfId="0" applyNumberFormat="1" applyFont="1" applyBorder="1" applyAlignment="1">
      <alignment horizontal="right" vertical="center"/>
    </xf>
    <xf numFmtId="3" fontId="4" fillId="0" borderId="28" xfId="0" applyNumberFormat="1" applyFont="1" applyBorder="1" applyAlignment="1">
      <alignment vertical="center"/>
    </xf>
    <xf numFmtId="3" fontId="32" fillId="19" borderId="61" xfId="42" applyNumberFormat="1" applyFont="1" applyFill="1" applyBorder="1" applyAlignment="1">
      <alignment horizontal="center" vertical="center" wrapText="1"/>
    </xf>
    <xf numFmtId="49" fontId="2" fillId="0" borderId="51" xfId="0" applyNumberFormat="1" applyFont="1" applyBorder="1" applyAlignment="1">
      <alignment horizontal="left"/>
    </xf>
    <xf numFmtId="3" fontId="8" fillId="0" borderId="44" xfId="0" applyNumberFormat="1" applyFont="1" applyBorder="1" applyAlignment="1">
      <alignment horizontal="right" vertical="center"/>
    </xf>
    <xf numFmtId="3" fontId="8" fillId="0" borderId="34" xfId="0" applyNumberFormat="1" applyFont="1" applyBorder="1" applyAlignment="1">
      <alignment horizontal="right" vertical="center"/>
    </xf>
    <xf numFmtId="0" fontId="20" fillId="0" borderId="40" xfId="42" applyFont="1" applyBorder="1" applyAlignment="1">
      <alignment horizontal="center" vertical="center"/>
    </xf>
    <xf numFmtId="49" fontId="4" fillId="0" borderId="62" xfId="0" applyNumberFormat="1" applyFont="1" applyBorder="1" applyAlignment="1">
      <alignment horizontal="left" vertical="center"/>
    </xf>
    <xf numFmtId="3" fontId="4" fillId="0" borderId="47" xfId="0" applyNumberFormat="1" applyFont="1" applyBorder="1" applyAlignment="1">
      <alignment vertical="center"/>
    </xf>
    <xf numFmtId="3" fontId="4" fillId="0" borderId="43" xfId="0" applyNumberFormat="1" applyFont="1" applyBorder="1" applyAlignment="1">
      <alignment vertical="center"/>
    </xf>
    <xf numFmtId="3" fontId="4" fillId="0" borderId="32" xfId="0" applyNumberFormat="1" applyFont="1" applyBorder="1" applyAlignment="1">
      <alignment vertical="center"/>
    </xf>
    <xf numFmtId="10" fontId="13" fillId="0" borderId="0" xfId="42" applyNumberFormat="1" applyAlignment="1">
      <alignment vertical="center"/>
    </xf>
    <xf numFmtId="3" fontId="19" fillId="0" borderId="23" xfId="0" applyNumberFormat="1" applyFont="1" applyBorder="1" applyAlignment="1">
      <alignment horizontal="right" vertical="center"/>
    </xf>
    <xf numFmtId="10" fontId="45" fillId="0" borderId="23" xfId="42" applyNumberFormat="1" applyFont="1" applyBorder="1" applyAlignment="1">
      <alignment horizontal="right" vertical="center" wrapText="1"/>
    </xf>
    <xf numFmtId="10" fontId="45" fillId="0" borderId="15" xfId="42" applyNumberFormat="1" applyFont="1" applyBorder="1" applyAlignment="1">
      <alignment horizontal="right" vertical="center" wrapText="1"/>
    </xf>
    <xf numFmtId="10" fontId="46" fillId="19" borderId="31" xfId="42" applyNumberFormat="1" applyFont="1" applyFill="1" applyBorder="1" applyAlignment="1">
      <alignment horizontal="right" vertical="center" wrapText="1"/>
    </xf>
    <xf numFmtId="3" fontId="32" fillId="19" borderId="63" xfId="42" applyNumberFormat="1" applyFont="1" applyFill="1" applyBorder="1" applyAlignment="1">
      <alignment horizontal="center" vertical="center" wrapText="1"/>
    </xf>
    <xf numFmtId="10" fontId="68" fillId="0" borderId="21" xfId="0" applyNumberFormat="1" applyFont="1" applyBorder="1" applyAlignment="1">
      <alignment horizontal="right" vertical="center" wrapText="1" indent="1"/>
    </xf>
    <xf numFmtId="3" fontId="51" fillId="0" borderId="59" xfId="42" applyNumberFormat="1" applyFont="1" applyBorder="1" applyAlignment="1">
      <alignment horizontal="right"/>
    </xf>
    <xf numFmtId="0" fontId="33" fillId="1" borderId="12" xfId="42" applyFont="1" applyFill="1" applyBorder="1" applyAlignment="1">
      <alignment horizontal="center" vertical="center"/>
    </xf>
    <xf numFmtId="0" fontId="51" fillId="0" borderId="12" xfId="42" applyFont="1" applyBorder="1" applyAlignment="1">
      <alignment horizontal="right"/>
    </xf>
    <xf numFmtId="3" fontId="51" fillId="0" borderId="12" xfId="42" applyNumberFormat="1" applyFont="1" applyBorder="1" applyAlignment="1">
      <alignment horizontal="right"/>
    </xf>
    <xf numFmtId="3" fontId="22" fillId="0" borderId="27" xfId="26" applyNumberFormat="1" applyFont="1" applyBorder="1" applyAlignment="1">
      <alignment horizontal="right" vertical="center"/>
    </xf>
    <xf numFmtId="3" fontId="51" fillId="0" borderId="56" xfId="42" applyNumberFormat="1" applyFont="1" applyBorder="1" applyAlignment="1">
      <alignment horizontal="right"/>
    </xf>
    <xf numFmtId="3" fontId="22" fillId="0" borderId="27" xfId="42" applyNumberFormat="1" applyFont="1" applyBorder="1" applyAlignment="1">
      <alignment horizontal="right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Continuous" vertical="center" wrapText="1"/>
    </xf>
    <xf numFmtId="0" fontId="4" fillId="0" borderId="21" xfId="0" applyFont="1" applyBorder="1" applyAlignment="1">
      <alignment horizontal="centerContinuous" vertical="center" wrapText="1"/>
    </xf>
    <xf numFmtId="3" fontId="8" fillId="0" borderId="34" xfId="0" applyNumberFormat="1" applyFont="1" applyBorder="1" applyAlignment="1">
      <alignment vertical="center"/>
    </xf>
    <xf numFmtId="3" fontId="8" fillId="0" borderId="44" xfId="0" applyNumberFormat="1" applyFont="1" applyBorder="1" applyAlignment="1">
      <alignment vertical="center"/>
    </xf>
    <xf numFmtId="10" fontId="4" fillId="0" borderId="14" xfId="0" applyNumberFormat="1" applyFont="1" applyBorder="1" applyAlignment="1">
      <alignment horizontal="centerContinuous" vertical="center" wrapText="1"/>
    </xf>
    <xf numFmtId="3" fontId="8" fillId="0" borderId="33" xfId="0" applyNumberFormat="1" applyFont="1" applyBorder="1" applyAlignment="1">
      <alignment horizontal="right" vertical="center"/>
    </xf>
    <xf numFmtId="3" fontId="8" fillId="0" borderId="32" xfId="0" applyNumberFormat="1" applyFont="1" applyBorder="1" applyAlignment="1">
      <alignment horizontal="right" vertical="center"/>
    </xf>
    <xf numFmtId="3" fontId="8" fillId="0" borderId="32" xfId="0" applyNumberFormat="1" applyFont="1" applyBorder="1" applyAlignment="1">
      <alignment horizontal="right" vertical="center" wrapText="1"/>
    </xf>
    <xf numFmtId="3" fontId="4" fillId="0" borderId="14" xfId="0" applyNumberFormat="1" applyFont="1" applyBorder="1" applyAlignment="1">
      <alignment horizontal="right" vertical="center" wrapText="1"/>
    </xf>
    <xf numFmtId="3" fontId="8" fillId="0" borderId="23" xfId="0" applyNumberFormat="1" applyFont="1" applyBorder="1" applyAlignment="1">
      <alignment horizontal="right" vertical="center" wrapText="1"/>
    </xf>
    <xf numFmtId="3" fontId="5" fillId="0" borderId="13" xfId="0" applyNumberFormat="1" applyFont="1" applyBorder="1" applyAlignment="1">
      <alignment vertical="center"/>
    </xf>
    <xf numFmtId="3" fontId="5" fillId="0" borderId="14" xfId="0" applyNumberFormat="1" applyFont="1" applyBorder="1" applyAlignment="1">
      <alignment vertical="center"/>
    </xf>
    <xf numFmtId="10" fontId="5" fillId="0" borderId="14" xfId="0" applyNumberFormat="1" applyFont="1" applyBorder="1" applyAlignment="1">
      <alignment vertical="center"/>
    </xf>
    <xf numFmtId="10" fontId="5" fillId="0" borderId="21" xfId="0" applyNumberFormat="1" applyFont="1" applyBorder="1" applyAlignment="1">
      <alignment vertical="center"/>
    </xf>
    <xf numFmtId="0" fontId="13" fillId="0" borderId="37" xfId="42" applyBorder="1" applyAlignment="1">
      <alignment vertical="center" wrapText="1"/>
    </xf>
    <xf numFmtId="0" fontId="13" fillId="0" borderId="36" xfId="42" applyBorder="1" applyAlignment="1">
      <alignment vertical="center" wrapText="1"/>
    </xf>
    <xf numFmtId="0" fontId="13" fillId="0" borderId="39" xfId="42" applyBorder="1" applyAlignment="1">
      <alignment vertical="center" wrapText="1"/>
    </xf>
    <xf numFmtId="0" fontId="13" fillId="0" borderId="64" xfId="42" applyBorder="1" applyAlignment="1">
      <alignment vertical="center" wrapText="1"/>
    </xf>
    <xf numFmtId="0" fontId="20" fillId="0" borderId="40" xfId="42" applyFont="1" applyBorder="1" applyAlignment="1">
      <alignment vertical="center" wrapText="1"/>
    </xf>
    <xf numFmtId="0" fontId="21" fillId="0" borderId="40" xfId="42" applyFont="1" applyBorder="1" applyAlignment="1">
      <alignment horizontal="center" vertical="center" wrapText="1"/>
    </xf>
    <xf numFmtId="0" fontId="13" fillId="0" borderId="50" xfId="42" applyBorder="1" applyAlignment="1">
      <alignment vertical="center" wrapText="1"/>
    </xf>
    <xf numFmtId="0" fontId="20" fillId="0" borderId="40" xfId="42" applyFont="1" applyBorder="1" applyAlignment="1">
      <alignment vertical="center"/>
    </xf>
    <xf numFmtId="0" fontId="13" fillId="0" borderId="39" xfId="42" applyBorder="1" applyAlignment="1">
      <alignment vertical="center"/>
    </xf>
    <xf numFmtId="0" fontId="12" fillId="0" borderId="10" xfId="0" applyFont="1" applyBorder="1" applyAlignment="1">
      <alignment horizontal="center" vertical="center" wrapText="1"/>
    </xf>
    <xf numFmtId="0" fontId="46" fillId="0" borderId="40" xfId="42" applyFont="1" applyBorder="1" applyAlignment="1">
      <alignment horizontal="center" vertical="center"/>
    </xf>
    <xf numFmtId="0" fontId="20" fillId="0" borderId="13" xfId="42" applyFont="1" applyBorder="1" applyAlignment="1">
      <alignment horizontal="center" vertical="center"/>
    </xf>
    <xf numFmtId="0" fontId="20" fillId="0" borderId="14" xfId="42" applyFont="1" applyBorder="1" applyAlignment="1">
      <alignment horizontal="center" vertical="center"/>
    </xf>
    <xf numFmtId="0" fontId="20" fillId="0" borderId="21" xfId="42" applyFont="1" applyBorder="1" applyAlignment="1">
      <alignment horizontal="center" vertical="center"/>
    </xf>
    <xf numFmtId="3" fontId="13" fillId="0" borderId="28" xfId="42" applyNumberFormat="1" applyBorder="1" applyAlignment="1">
      <alignment vertical="center"/>
    </xf>
    <xf numFmtId="3" fontId="13" fillId="0" borderId="23" xfId="42" applyNumberFormat="1" applyBorder="1" applyAlignment="1">
      <alignment vertical="center"/>
    </xf>
    <xf numFmtId="3" fontId="13" fillId="0" borderId="12" xfId="42" applyNumberFormat="1" applyBorder="1" applyAlignment="1">
      <alignment vertical="center"/>
    </xf>
    <xf numFmtId="3" fontId="13" fillId="0" borderId="15" xfId="42" applyNumberFormat="1" applyBorder="1" applyAlignment="1">
      <alignment vertical="center"/>
    </xf>
    <xf numFmtId="3" fontId="13" fillId="0" borderId="33" xfId="42" applyNumberFormat="1" applyBorder="1" applyAlignment="1">
      <alignment vertical="center"/>
    </xf>
    <xf numFmtId="3" fontId="13" fillId="0" borderId="32" xfId="42" applyNumberFormat="1" applyBorder="1" applyAlignment="1">
      <alignment vertical="center"/>
    </xf>
    <xf numFmtId="3" fontId="13" fillId="0" borderId="16" xfId="42" applyNumberFormat="1" applyBorder="1" applyAlignment="1">
      <alignment vertical="center"/>
    </xf>
    <xf numFmtId="3" fontId="13" fillId="0" borderId="41" xfId="42" applyNumberFormat="1" applyBorder="1" applyAlignment="1">
      <alignment vertical="center"/>
    </xf>
    <xf numFmtId="3" fontId="13" fillId="0" borderId="45" xfId="42" applyNumberFormat="1" applyBorder="1" applyAlignment="1">
      <alignment vertical="center"/>
    </xf>
    <xf numFmtId="3" fontId="20" fillId="0" borderId="23" xfId="42" applyNumberFormat="1" applyFont="1" applyBorder="1" applyAlignment="1">
      <alignment vertical="center"/>
    </xf>
    <xf numFmtId="3" fontId="20" fillId="0" borderId="32" xfId="42" applyNumberFormat="1" applyFont="1" applyBorder="1" applyAlignment="1">
      <alignment vertical="center"/>
    </xf>
    <xf numFmtId="3" fontId="20" fillId="0" borderId="13" xfId="42" applyNumberFormat="1" applyFont="1" applyBorder="1" applyAlignment="1">
      <alignment vertical="center"/>
    </xf>
    <xf numFmtId="3" fontId="20" fillId="0" borderId="14" xfId="42" applyNumberFormat="1" applyFont="1" applyBorder="1" applyAlignment="1">
      <alignment vertical="center"/>
    </xf>
    <xf numFmtId="3" fontId="21" fillId="0" borderId="13" xfId="42" applyNumberFormat="1" applyFont="1" applyBorder="1" applyAlignment="1">
      <alignment vertical="center"/>
    </xf>
    <xf numFmtId="3" fontId="21" fillId="0" borderId="14" xfId="42" applyNumberFormat="1" applyFont="1" applyBorder="1" applyAlignment="1">
      <alignment vertical="center"/>
    </xf>
    <xf numFmtId="3" fontId="13" fillId="0" borderId="18" xfId="42" applyNumberFormat="1" applyBorder="1" applyAlignment="1">
      <alignment vertical="center"/>
    </xf>
    <xf numFmtId="3" fontId="13" fillId="0" borderId="19" xfId="42" applyNumberFormat="1" applyBorder="1" applyAlignment="1">
      <alignment vertical="center"/>
    </xf>
    <xf numFmtId="3" fontId="21" fillId="0" borderId="33" xfId="42" applyNumberFormat="1" applyFont="1" applyBorder="1" applyAlignment="1">
      <alignment vertical="center"/>
    </xf>
    <xf numFmtId="3" fontId="21" fillId="0" borderId="32" xfId="42" applyNumberFormat="1" applyFont="1" applyBorder="1" applyAlignment="1">
      <alignment vertical="center"/>
    </xf>
    <xf numFmtId="3" fontId="21" fillId="0" borderId="45" xfId="42" applyNumberFormat="1" applyFont="1" applyBorder="1" applyAlignment="1">
      <alignment vertical="center"/>
    </xf>
    <xf numFmtId="3" fontId="46" fillId="0" borderId="41" xfId="42" applyNumberFormat="1" applyFont="1" applyBorder="1" applyAlignment="1">
      <alignment vertical="center"/>
    </xf>
    <xf numFmtId="3" fontId="46" fillId="0" borderId="45" xfId="42" applyNumberFormat="1" applyFont="1" applyBorder="1" applyAlignment="1">
      <alignment vertical="center"/>
    </xf>
    <xf numFmtId="3" fontId="13" fillId="0" borderId="14" xfId="42" applyNumberFormat="1" applyBorder="1" applyAlignment="1">
      <alignment vertical="center"/>
    </xf>
    <xf numFmtId="3" fontId="46" fillId="0" borderId="13" xfId="42" applyNumberFormat="1" applyFont="1" applyBorder="1" applyAlignment="1">
      <alignment vertical="center"/>
    </xf>
    <xf numFmtId="3" fontId="46" fillId="0" borderId="14" xfId="42" applyNumberFormat="1" applyFont="1" applyBorder="1" applyAlignment="1">
      <alignment vertical="center"/>
    </xf>
    <xf numFmtId="0" fontId="4" fillId="0" borderId="13" xfId="0" applyFont="1" applyBorder="1" applyAlignment="1">
      <alignment horizontal="centerContinuous" vertical="center" wrapText="1"/>
    </xf>
    <xf numFmtId="3" fontId="4" fillId="0" borderId="33" xfId="0" applyNumberFormat="1" applyFont="1" applyBorder="1" applyAlignment="1">
      <alignment vertical="center"/>
    </xf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vertical="center"/>
    </xf>
    <xf numFmtId="10" fontId="4" fillId="0" borderId="0" xfId="0" applyNumberFormat="1" applyFont="1" applyAlignment="1">
      <alignment vertical="center"/>
    </xf>
    <xf numFmtId="10" fontId="8" fillId="0" borderId="0" xfId="0" applyNumberFormat="1" applyFont="1" applyAlignment="1">
      <alignment vertical="center"/>
    </xf>
    <xf numFmtId="3" fontId="8" fillId="18" borderId="18" xfId="0" applyNumberFormat="1" applyFont="1" applyFill="1" applyBorder="1" applyAlignment="1">
      <alignment horizontal="right" vertical="center" wrapText="1"/>
    </xf>
    <xf numFmtId="3" fontId="8" fillId="18" borderId="19" xfId="0" applyNumberFormat="1" applyFont="1" applyFill="1" applyBorder="1" applyAlignment="1">
      <alignment horizontal="right" vertical="center" wrapText="1"/>
    </xf>
    <xf numFmtId="3" fontId="8" fillId="18" borderId="27" xfId="0" applyNumberFormat="1" applyFont="1" applyFill="1" applyBorder="1" applyAlignment="1">
      <alignment horizontal="right" vertical="center" wrapText="1"/>
    </xf>
    <xf numFmtId="49" fontId="2" fillId="0" borderId="42" xfId="0" applyNumberFormat="1" applyFont="1" applyBorder="1" applyAlignment="1">
      <alignment horizontal="left"/>
    </xf>
    <xf numFmtId="3" fontId="26" fillId="0" borderId="47" xfId="43" applyNumberFormat="1" applyFont="1" applyBorder="1" applyAlignment="1">
      <alignment horizontal="center" vertical="center" wrapText="1"/>
    </xf>
    <xf numFmtId="3" fontId="26" fillId="0" borderId="43" xfId="43" applyNumberFormat="1" applyFont="1" applyBorder="1" applyAlignment="1">
      <alignment horizontal="center" vertical="center" wrapText="1"/>
    </xf>
    <xf numFmtId="3" fontId="26" fillId="0" borderId="52" xfId="43" applyNumberFormat="1" applyFont="1" applyBorder="1" applyAlignment="1">
      <alignment horizontal="center" vertical="center" wrapText="1"/>
    </xf>
    <xf numFmtId="3" fontId="34" fillId="0" borderId="18" xfId="43" applyNumberFormat="1" applyFont="1" applyBorder="1" applyAlignment="1">
      <alignment vertical="top"/>
    </xf>
    <xf numFmtId="3" fontId="34" fillId="0" borderId="19" xfId="43" applyNumberFormat="1" applyFont="1" applyBorder="1" applyAlignment="1">
      <alignment vertical="top"/>
    </xf>
    <xf numFmtId="3" fontId="34" fillId="0" borderId="29" xfId="43" applyNumberFormat="1" applyFont="1" applyBorder="1" applyAlignment="1">
      <alignment vertical="top"/>
    </xf>
    <xf numFmtId="3" fontId="34" fillId="0" borderId="12" xfId="43" applyNumberFormat="1" applyFont="1" applyBorder="1" applyAlignment="1">
      <alignment vertical="top"/>
    </xf>
    <xf numFmtId="3" fontId="34" fillId="0" borderId="15" xfId="43" applyNumberFormat="1" applyFont="1" applyBorder="1" applyAlignment="1">
      <alignment vertical="top"/>
    </xf>
    <xf numFmtId="3" fontId="34" fillId="0" borderId="26" xfId="43" applyNumberFormat="1" applyFont="1" applyBorder="1" applyAlignment="1">
      <alignment vertical="top"/>
    </xf>
    <xf numFmtId="3" fontId="34" fillId="0" borderId="12" xfId="43" applyNumberFormat="1" applyFont="1" applyBorder="1"/>
    <xf numFmtId="3" fontId="34" fillId="0" borderId="15" xfId="43" applyNumberFormat="1" applyFont="1" applyBorder="1"/>
    <xf numFmtId="3" fontId="34" fillId="0" borderId="26" xfId="43" applyNumberFormat="1" applyFont="1" applyBorder="1"/>
    <xf numFmtId="3" fontId="29" fillId="0" borderId="13" xfId="43" applyNumberFormat="1" applyFont="1" applyBorder="1" applyAlignment="1">
      <alignment vertical="center"/>
    </xf>
    <xf numFmtId="3" fontId="29" fillId="0" borderId="14" xfId="43" applyNumberFormat="1" applyFont="1" applyBorder="1" applyAlignment="1">
      <alignment vertical="center"/>
    </xf>
    <xf numFmtId="10" fontId="34" fillId="0" borderId="26" xfId="43" applyNumberFormat="1" applyFont="1" applyBorder="1" applyAlignment="1">
      <alignment vertical="top"/>
    </xf>
    <xf numFmtId="10" fontId="29" fillId="0" borderId="21" xfId="43" applyNumberFormat="1" applyFont="1" applyBorder="1" applyAlignment="1">
      <alignment vertical="center"/>
    </xf>
    <xf numFmtId="0" fontId="13" fillId="0" borderId="27" xfId="42" applyBorder="1" applyAlignment="1">
      <alignment horizontal="center" vertical="center"/>
    </xf>
    <xf numFmtId="3" fontId="34" fillId="0" borderId="27" xfId="43" applyNumberFormat="1" applyFont="1" applyBorder="1"/>
    <xf numFmtId="3" fontId="34" fillId="0" borderId="16" xfId="43" applyNumberFormat="1" applyFont="1" applyBorder="1"/>
    <xf numFmtId="3" fontId="34" fillId="0" borderId="17" xfId="43" applyNumberFormat="1" applyFont="1" applyBorder="1"/>
    <xf numFmtId="0" fontId="18" fillId="18" borderId="49" xfId="42" applyFont="1" applyFill="1" applyBorder="1" applyAlignment="1">
      <alignment horizontal="center" vertical="center"/>
    </xf>
    <xf numFmtId="49" fontId="8" fillId="0" borderId="57" xfId="0" applyNumberFormat="1" applyFont="1" applyBorder="1" applyAlignment="1">
      <alignment horizontal="left" vertical="center"/>
    </xf>
    <xf numFmtId="0" fontId="65" fillId="0" borderId="53" xfId="0" applyFont="1" applyBorder="1" applyAlignment="1">
      <alignment horizontal="center" vertical="center" wrapText="1"/>
    </xf>
    <xf numFmtId="0" fontId="65" fillId="0" borderId="52" xfId="0" applyFont="1" applyBorder="1" applyAlignment="1">
      <alignment horizontal="center" vertical="center" wrapText="1"/>
    </xf>
    <xf numFmtId="166" fontId="68" fillId="0" borderId="48" xfId="0" applyNumberFormat="1" applyFont="1" applyBorder="1" applyAlignment="1">
      <alignment horizontal="right" vertical="center" wrapText="1" indent="1"/>
    </xf>
    <xf numFmtId="166" fontId="68" fillId="0" borderId="65" xfId="0" applyNumberFormat="1" applyFont="1" applyBorder="1" applyAlignment="1">
      <alignment horizontal="right" vertical="center" wrapText="1" indent="1"/>
    </xf>
    <xf numFmtId="166" fontId="68" fillId="0" borderId="48" xfId="0" applyNumberFormat="1" applyFont="1" applyBorder="1" applyAlignment="1" applyProtection="1">
      <alignment horizontal="right" vertical="center" wrapText="1" indent="1"/>
      <protection locked="0"/>
    </xf>
    <xf numFmtId="0" fontId="65" fillId="0" borderId="57" xfId="0" applyFont="1" applyBorder="1" applyAlignment="1">
      <alignment horizontal="center" vertical="center" wrapText="1"/>
    </xf>
    <xf numFmtId="10" fontId="68" fillId="0" borderId="40" xfId="0" applyNumberFormat="1" applyFont="1" applyBorder="1" applyAlignment="1">
      <alignment horizontal="right" vertical="center" wrapText="1" indent="1"/>
    </xf>
    <xf numFmtId="10" fontId="70" fillId="0" borderId="50" xfId="0" applyNumberFormat="1" applyFont="1" applyBorder="1" applyAlignment="1">
      <alignment horizontal="right" vertical="center" wrapText="1" indent="1"/>
    </xf>
    <xf numFmtId="166" fontId="68" fillId="0" borderId="40" xfId="0" applyNumberFormat="1" applyFont="1" applyBorder="1" applyAlignment="1">
      <alignment horizontal="right" vertical="center" wrapText="1" indent="1"/>
    </xf>
    <xf numFmtId="166" fontId="65" fillId="0" borderId="33" xfId="0" applyNumberFormat="1" applyFont="1" applyBorder="1" applyAlignment="1">
      <alignment horizontal="center" vertical="center" wrapText="1"/>
    </xf>
    <xf numFmtId="166" fontId="68" fillId="0" borderId="13" xfId="0" applyNumberFormat="1" applyFont="1" applyBorder="1" applyAlignment="1">
      <alignment horizontal="right" vertical="center" wrapText="1" indent="1"/>
    </xf>
    <xf numFmtId="166" fontId="68" fillId="0" borderId="44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12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18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41" xfId="0" applyNumberFormat="1" applyFont="1" applyBorder="1" applyAlignment="1" applyProtection="1">
      <alignment horizontal="right" vertical="center" wrapText="1" indent="1"/>
      <protection locked="0"/>
    </xf>
    <xf numFmtId="166" fontId="68" fillId="0" borderId="13" xfId="0" applyNumberFormat="1" applyFont="1" applyBorder="1" applyAlignment="1" applyProtection="1">
      <alignment horizontal="right" vertical="center" wrapText="1" indent="1"/>
      <protection locked="0"/>
    </xf>
    <xf numFmtId="166" fontId="68" fillId="0" borderId="47" xfId="0" applyNumberFormat="1" applyFont="1" applyBorder="1" applyAlignment="1">
      <alignment horizontal="right" vertical="center" wrapText="1" indent="1"/>
    </xf>
    <xf numFmtId="166" fontId="70" fillId="0" borderId="27" xfId="0" applyNumberFormat="1" applyFont="1" applyBorder="1" applyAlignment="1" applyProtection="1">
      <alignment horizontal="right" vertical="center" wrapText="1" indent="1"/>
      <protection locked="0"/>
    </xf>
    <xf numFmtId="166" fontId="67" fillId="0" borderId="13" xfId="0" applyNumberFormat="1" applyFont="1" applyBorder="1" applyAlignment="1">
      <alignment horizontal="right" vertical="center" wrapText="1" indent="1"/>
    </xf>
    <xf numFmtId="166" fontId="56" fillId="0" borderId="28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23" xfId="0" applyNumberFormat="1" applyFont="1" applyBorder="1" applyAlignment="1" applyProtection="1">
      <alignment horizontal="right" vertical="center" wrapText="1" indent="1"/>
      <protection locked="0"/>
    </xf>
    <xf numFmtId="0" fontId="68" fillId="0" borderId="49" xfId="44" applyFont="1" applyBorder="1" applyAlignment="1">
      <alignment horizontal="left" vertical="center" wrapText="1" indent="1"/>
    </xf>
    <xf numFmtId="0" fontId="56" fillId="0" borderId="58" xfId="44" applyFont="1" applyBorder="1" applyAlignment="1">
      <alignment horizontal="left" vertical="center" wrapText="1" indent="1"/>
    </xf>
    <xf numFmtId="0" fontId="56" fillId="0" borderId="59" xfId="44" applyFont="1" applyBorder="1" applyAlignment="1">
      <alignment horizontal="left" vertical="center" wrapText="1" indent="1"/>
    </xf>
    <xf numFmtId="0" fontId="67" fillId="0" borderId="49" xfId="44" applyFont="1" applyBorder="1" applyAlignment="1">
      <alignment horizontal="left" vertical="center" wrapText="1" indent="1"/>
    </xf>
    <xf numFmtId="0" fontId="68" fillId="0" borderId="40" xfId="44" applyFont="1" applyBorder="1" applyAlignment="1">
      <alignment horizontal="left" vertical="center" wrapText="1" indent="1"/>
    </xf>
    <xf numFmtId="0" fontId="65" fillId="0" borderId="49" xfId="0" applyFont="1" applyBorder="1" applyAlignment="1">
      <alignment horizontal="left" vertical="center" wrapText="1" indent="1"/>
    </xf>
    <xf numFmtId="0" fontId="39" fillId="0" borderId="40" xfId="0" applyFont="1" applyBorder="1" applyAlignment="1">
      <alignment vertical="center" wrapText="1"/>
    </xf>
    <xf numFmtId="166" fontId="70" fillId="0" borderId="28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24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12" xfId="0" applyNumberFormat="1" applyFont="1" applyBorder="1" applyAlignment="1" applyProtection="1">
      <alignment horizontal="right" vertical="center" wrapText="1" indent="1"/>
      <protection locked="0"/>
    </xf>
    <xf numFmtId="3" fontId="39" fillId="0" borderId="21" xfId="0" applyNumberFormat="1" applyFont="1" applyBorder="1" applyAlignment="1" applyProtection="1">
      <alignment horizontal="right" vertical="center" wrapText="1" indent="1"/>
      <protection locked="0"/>
    </xf>
    <xf numFmtId="10" fontId="70" fillId="0" borderId="29" xfId="0" applyNumberFormat="1" applyFont="1" applyBorder="1" applyAlignment="1">
      <alignment horizontal="right" vertical="center" wrapText="1" indent="1"/>
    </xf>
    <xf numFmtId="0" fontId="65" fillId="0" borderId="47" xfId="0" applyFont="1" applyBorder="1" applyAlignment="1">
      <alignment horizontal="center" vertical="center" wrapText="1"/>
    </xf>
    <xf numFmtId="10" fontId="68" fillId="0" borderId="48" xfId="0" applyNumberFormat="1" applyFont="1" applyBorder="1" applyAlignment="1">
      <alignment horizontal="right" vertical="center" wrapText="1" indent="1"/>
    </xf>
    <xf numFmtId="10" fontId="56" fillId="0" borderId="66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66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66" xfId="0" applyNumberFormat="1" applyFont="1" applyBorder="1" applyAlignment="1" applyProtection="1">
      <alignment horizontal="right" vertical="center" wrapText="1" indent="1"/>
      <protection locked="0"/>
    </xf>
    <xf numFmtId="10" fontId="67" fillId="0" borderId="48" xfId="0" applyNumberFormat="1" applyFont="1" applyBorder="1" applyAlignment="1">
      <alignment horizontal="right" vertical="center" wrapText="1" indent="1"/>
    </xf>
    <xf numFmtId="0" fontId="0" fillId="0" borderId="44" xfId="0" applyBorder="1" applyAlignment="1">
      <alignment horizontal="right" vertical="center" wrapText="1" indent="1"/>
    </xf>
    <xf numFmtId="0" fontId="0" fillId="0" borderId="34" xfId="0" applyBorder="1" applyAlignment="1">
      <alignment horizontal="right" vertical="center" wrapText="1" indent="1"/>
    </xf>
    <xf numFmtId="0" fontId="0" fillId="0" borderId="34" xfId="0" applyBorder="1" applyAlignment="1">
      <alignment vertical="center" wrapText="1"/>
    </xf>
    <xf numFmtId="0" fontId="0" fillId="0" borderId="55" xfId="0" applyBorder="1" applyAlignment="1">
      <alignment vertical="center" wrapText="1"/>
    </xf>
    <xf numFmtId="3" fontId="39" fillId="0" borderId="13" xfId="0" applyNumberFormat="1" applyFont="1" applyBorder="1" applyAlignment="1" applyProtection="1">
      <alignment horizontal="right" vertical="center" wrapText="1" indent="1"/>
      <protection locked="0"/>
    </xf>
    <xf numFmtId="0" fontId="65" fillId="0" borderId="67" xfId="0" applyFont="1" applyBorder="1" applyAlignment="1">
      <alignment horizontal="center" vertical="center" wrapText="1"/>
    </xf>
    <xf numFmtId="0" fontId="68" fillId="0" borderId="49" xfId="0" applyFont="1" applyBorder="1" applyAlignment="1">
      <alignment horizontal="left" vertical="center" wrapText="1" indent="1"/>
    </xf>
    <xf numFmtId="0" fontId="70" fillId="0" borderId="68" xfId="44" applyFont="1" applyBorder="1" applyAlignment="1">
      <alignment horizontal="left" vertical="center" wrapText="1" indent="1"/>
    </xf>
    <xf numFmtId="0" fontId="70" fillId="0" borderId="69" xfId="44" applyFont="1" applyBorder="1" applyAlignment="1">
      <alignment horizontal="left" vertical="center" wrapText="1" indent="1"/>
    </xf>
    <xf numFmtId="0" fontId="68" fillId="0" borderId="67" xfId="44" applyFont="1" applyBorder="1" applyAlignment="1">
      <alignment horizontal="left" vertical="center" wrapText="1" indent="1"/>
    </xf>
    <xf numFmtId="0" fontId="70" fillId="0" borderId="70" xfId="44" applyFont="1" applyBorder="1" applyAlignment="1">
      <alignment horizontal="left" vertical="center" wrapText="1" indent="1"/>
    </xf>
    <xf numFmtId="0" fontId="62" fillId="0" borderId="40" xfId="0" applyFont="1" applyBorder="1" applyAlignment="1">
      <alignment horizontal="left" wrapText="1" indent="1"/>
    </xf>
    <xf numFmtId="0" fontId="67" fillId="0" borderId="48" xfId="0" applyFont="1" applyBorder="1" applyAlignment="1">
      <alignment horizontal="center" vertical="center" wrapText="1"/>
    </xf>
    <xf numFmtId="166" fontId="65" fillId="0" borderId="65" xfId="0" applyNumberFormat="1" applyFont="1" applyBorder="1" applyAlignment="1">
      <alignment horizontal="center" vertical="center" wrapText="1"/>
    </xf>
    <xf numFmtId="166" fontId="70" fillId="0" borderId="71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72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73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74" xfId="0" applyNumberFormat="1" applyFont="1" applyBorder="1" applyAlignment="1" applyProtection="1">
      <alignment horizontal="right" vertical="center" wrapText="1" indent="1"/>
      <protection locked="0"/>
    </xf>
    <xf numFmtId="10" fontId="70" fillId="0" borderId="36" xfId="0" applyNumberFormat="1" applyFont="1" applyBorder="1" applyAlignment="1">
      <alignment horizontal="right" vertical="center" wrapText="1" indent="1"/>
    </xf>
    <xf numFmtId="166" fontId="70" fillId="0" borderId="37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36" xfId="0" applyNumberFormat="1" applyFont="1" applyBorder="1" applyAlignment="1" applyProtection="1">
      <alignment horizontal="right" vertical="center" wrapText="1" indent="1"/>
      <protection locked="0"/>
    </xf>
    <xf numFmtId="166" fontId="65" fillId="0" borderId="34" xfId="0" applyNumberFormat="1" applyFont="1" applyBorder="1" applyAlignment="1">
      <alignment horizontal="center" vertical="center" wrapText="1"/>
    </xf>
    <xf numFmtId="10" fontId="70" fillId="0" borderId="26" xfId="0" applyNumberFormat="1" applyFont="1" applyBorder="1" applyAlignment="1">
      <alignment horizontal="right" vertical="center" wrapText="1" indent="1"/>
    </xf>
    <xf numFmtId="166" fontId="65" fillId="0" borderId="47" xfId="0" applyNumberFormat="1" applyFont="1" applyBorder="1" applyAlignment="1">
      <alignment horizontal="center" vertical="center" wrapText="1"/>
    </xf>
    <xf numFmtId="0" fontId="84" fillId="0" borderId="44" xfId="0" applyFont="1" applyBorder="1" applyAlignment="1">
      <alignment horizontal="right" vertical="center" wrapText="1" indent="1"/>
    </xf>
    <xf numFmtId="0" fontId="84" fillId="0" borderId="34" xfId="0" applyFont="1" applyBorder="1" applyAlignment="1">
      <alignment horizontal="right" vertical="center" wrapText="1" indent="1"/>
    </xf>
    <xf numFmtId="0" fontId="84" fillId="0" borderId="55" xfId="0" applyFont="1" applyBorder="1" applyAlignment="1">
      <alignment horizontal="right" vertical="center" wrapText="1" indent="1"/>
    </xf>
    <xf numFmtId="0" fontId="39" fillId="0" borderId="48" xfId="0" applyFont="1" applyBorder="1" applyAlignment="1">
      <alignment vertical="center"/>
    </xf>
    <xf numFmtId="10" fontId="68" fillId="0" borderId="46" xfId="0" applyNumberFormat="1" applyFont="1" applyBorder="1" applyAlignment="1">
      <alignment horizontal="right" vertical="center" wrapText="1" indent="1"/>
    </xf>
    <xf numFmtId="166" fontId="68" fillId="0" borderId="75" xfId="0" applyNumberFormat="1" applyFont="1" applyBorder="1" applyAlignment="1">
      <alignment horizontal="right" vertical="center" wrapText="1" indent="1"/>
    </xf>
    <xf numFmtId="166" fontId="56" fillId="0" borderId="76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76" xfId="0" applyNumberFormat="1" applyFont="1" applyBorder="1" applyAlignment="1" applyProtection="1">
      <alignment horizontal="right" vertical="center" wrapText="1" indent="1"/>
      <protection locked="0"/>
    </xf>
    <xf numFmtId="166" fontId="68" fillId="0" borderId="75" xfId="0" applyNumberFormat="1" applyFont="1" applyBorder="1" applyAlignment="1" applyProtection="1">
      <alignment horizontal="right" vertical="center" wrapText="1" indent="1"/>
      <protection locked="0"/>
    </xf>
    <xf numFmtId="166" fontId="67" fillId="0" borderId="75" xfId="0" applyNumberFormat="1" applyFont="1" applyBorder="1" applyAlignment="1">
      <alignment horizontal="right" vertical="center" wrapText="1" indent="1"/>
    </xf>
    <xf numFmtId="0" fontId="84" fillId="0" borderId="77" xfId="0" applyFont="1" applyBorder="1" applyAlignment="1">
      <alignment horizontal="right" vertical="center" wrapText="1" indent="1"/>
    </xf>
    <xf numFmtId="3" fontId="39" fillId="0" borderId="75" xfId="0" applyNumberFormat="1" applyFont="1" applyBorder="1" applyAlignment="1" applyProtection="1">
      <alignment horizontal="right" vertical="center" wrapText="1" indent="1"/>
      <protection locked="0"/>
    </xf>
    <xf numFmtId="49" fontId="68" fillId="0" borderId="14" xfId="0" applyNumberFormat="1" applyFont="1" applyBorder="1" applyAlignment="1">
      <alignment horizontal="right" vertical="center" wrapText="1" indent="1"/>
    </xf>
    <xf numFmtId="49" fontId="56" fillId="0" borderId="15" xfId="0" applyNumberFormat="1" applyFont="1" applyBorder="1" applyAlignment="1" applyProtection="1">
      <alignment horizontal="right" vertical="center" wrapText="1" indent="1"/>
      <protection locked="0"/>
    </xf>
    <xf numFmtId="49" fontId="70" fillId="0" borderId="19" xfId="0" applyNumberFormat="1" applyFont="1" applyBorder="1" applyAlignment="1" applyProtection="1">
      <alignment horizontal="right" vertical="center" wrapText="1" indent="1"/>
      <protection locked="0"/>
    </xf>
    <xf numFmtId="49" fontId="70" fillId="0" borderId="45" xfId="0" applyNumberFormat="1" applyFont="1" applyBorder="1" applyAlignment="1" applyProtection="1">
      <alignment horizontal="right" vertical="center" wrapText="1" indent="1"/>
      <protection locked="0"/>
    </xf>
    <xf numFmtId="49" fontId="68" fillId="0" borderId="14" xfId="0" applyNumberFormat="1" applyFont="1" applyBorder="1" applyAlignment="1" applyProtection="1">
      <alignment horizontal="right" vertical="center" wrapText="1" indent="1"/>
      <protection locked="0"/>
    </xf>
    <xf numFmtId="49" fontId="68" fillId="0" borderId="43" xfId="0" applyNumberFormat="1" applyFont="1" applyBorder="1" applyAlignment="1">
      <alignment horizontal="right" vertical="center" wrapText="1" indent="1"/>
    </xf>
    <xf numFmtId="49" fontId="70" fillId="0" borderId="16" xfId="0" applyNumberFormat="1" applyFont="1" applyBorder="1" applyAlignment="1" applyProtection="1">
      <alignment horizontal="right" vertical="center" wrapText="1" indent="1"/>
      <protection locked="0"/>
    </xf>
    <xf numFmtId="49" fontId="67" fillId="0" borderId="14" xfId="0" applyNumberFormat="1" applyFont="1" applyBorder="1" applyAlignment="1">
      <alignment horizontal="right" vertical="center" wrapText="1" indent="1"/>
    </xf>
    <xf numFmtId="49" fontId="68" fillId="0" borderId="21" xfId="0" applyNumberFormat="1" applyFont="1" applyBorder="1" applyAlignment="1">
      <alignment horizontal="right" vertical="center" wrapText="1" indent="1"/>
    </xf>
    <xf numFmtId="49" fontId="70" fillId="0" borderId="24" xfId="0" applyNumberFormat="1" applyFont="1" applyBorder="1" applyAlignment="1" applyProtection="1">
      <alignment horizontal="right" vertical="center" wrapText="1" indent="1"/>
      <protection locked="0"/>
    </xf>
    <xf numFmtId="49" fontId="70" fillId="0" borderId="26" xfId="0" applyNumberFormat="1" applyFont="1" applyBorder="1" applyAlignment="1" applyProtection="1">
      <alignment horizontal="right" vertical="center" wrapText="1" indent="1"/>
      <protection locked="0"/>
    </xf>
    <xf numFmtId="49" fontId="68" fillId="0" borderId="21" xfId="0" applyNumberFormat="1" applyFont="1" applyBorder="1" applyAlignment="1" applyProtection="1">
      <alignment horizontal="right" vertical="center" wrapText="1" indent="1"/>
      <protection locked="0"/>
    </xf>
    <xf numFmtId="49" fontId="67" fillId="0" borderId="21" xfId="0" applyNumberFormat="1" applyFont="1" applyBorder="1" applyAlignment="1">
      <alignment horizontal="right" vertical="center" wrapText="1" indent="1"/>
    </xf>
    <xf numFmtId="49" fontId="84" fillId="0" borderId="55" xfId="0" applyNumberFormat="1" applyFont="1" applyBorder="1" applyAlignment="1">
      <alignment horizontal="right" vertical="center" wrapText="1" indent="1"/>
    </xf>
    <xf numFmtId="49" fontId="39" fillId="0" borderId="21" xfId="0" applyNumberFormat="1" applyFont="1" applyBorder="1" applyAlignment="1" applyProtection="1">
      <alignment horizontal="right" vertical="center" wrapText="1" indent="1"/>
      <protection locked="0"/>
    </xf>
    <xf numFmtId="0" fontId="18" fillId="18" borderId="78" xfId="42" applyFont="1" applyFill="1" applyBorder="1" applyAlignment="1">
      <alignment horizontal="center" vertical="center"/>
    </xf>
    <xf numFmtId="0" fontId="44" fillId="0" borderId="59" xfId="0" applyFont="1" applyBorder="1" applyAlignment="1">
      <alignment horizontal="center" vertical="center"/>
    </xf>
    <xf numFmtId="0" fontId="16" fillId="0" borderId="59" xfId="42" applyFont="1" applyBorder="1" applyAlignment="1">
      <alignment horizontal="center" vertical="center"/>
    </xf>
    <xf numFmtId="0" fontId="18" fillId="0" borderId="49" xfId="42" applyFont="1" applyBorder="1" applyAlignment="1">
      <alignment horizontal="center" vertical="center"/>
    </xf>
    <xf numFmtId="3" fontId="18" fillId="18" borderId="78" xfId="42" applyNumberFormat="1" applyFont="1" applyFill="1" applyBorder="1" applyAlignment="1">
      <alignment horizontal="center" vertical="center"/>
    </xf>
    <xf numFmtId="0" fontId="18" fillId="18" borderId="57" xfId="42" applyFont="1" applyFill="1" applyBorder="1" applyAlignment="1">
      <alignment horizontal="center" vertical="center"/>
    </xf>
    <xf numFmtId="0" fontId="44" fillId="0" borderId="56" xfId="0" applyFont="1" applyBorder="1" applyAlignment="1">
      <alignment horizontal="center" vertical="center"/>
    </xf>
    <xf numFmtId="3" fontId="18" fillId="18" borderId="79" xfId="42" applyNumberFormat="1" applyFont="1" applyFill="1" applyBorder="1" applyAlignment="1">
      <alignment horizontal="center" vertical="center"/>
    </xf>
    <xf numFmtId="3" fontId="19" fillId="0" borderId="80" xfId="0" applyNumberFormat="1" applyFont="1" applyBorder="1" applyAlignment="1">
      <alignment horizontal="right" vertical="center"/>
    </xf>
    <xf numFmtId="3" fontId="17" fillId="0" borderId="80" xfId="42" applyNumberFormat="1" applyFont="1" applyBorder="1" applyAlignment="1">
      <alignment horizontal="right" vertical="center"/>
    </xf>
    <xf numFmtId="3" fontId="14" fillId="0" borderId="20" xfId="42" applyNumberFormat="1" applyFont="1" applyBorder="1" applyAlignment="1">
      <alignment horizontal="right" vertical="center"/>
    </xf>
    <xf numFmtId="3" fontId="18" fillId="18" borderId="44" xfId="42" applyNumberFormat="1" applyFont="1" applyFill="1" applyBorder="1" applyAlignment="1">
      <alignment horizontal="center" vertical="center"/>
    </xf>
    <xf numFmtId="3" fontId="18" fillId="18" borderId="55" xfId="42" applyNumberFormat="1" applyFont="1" applyFill="1" applyBorder="1" applyAlignment="1">
      <alignment horizontal="center" vertical="center" wrapText="1"/>
    </xf>
    <xf numFmtId="3" fontId="19" fillId="0" borderId="12" xfId="0" applyNumberFormat="1" applyFont="1" applyBorder="1" applyAlignment="1">
      <alignment horizontal="right" vertical="center"/>
    </xf>
    <xf numFmtId="3" fontId="17" fillId="0" borderId="12" xfId="42" applyNumberFormat="1" applyFont="1" applyBorder="1" applyAlignment="1">
      <alignment horizontal="right" vertical="center"/>
    </xf>
    <xf numFmtId="3" fontId="14" fillId="0" borderId="13" xfId="42" applyNumberFormat="1" applyFont="1" applyBorder="1" applyAlignment="1">
      <alignment horizontal="right" vertical="center"/>
    </xf>
    <xf numFmtId="3" fontId="18" fillId="18" borderId="55" xfId="42" applyNumberFormat="1" applyFont="1" applyFill="1" applyBorder="1" applyAlignment="1">
      <alignment horizontal="center" vertical="center"/>
    </xf>
    <xf numFmtId="3" fontId="19" fillId="0" borderId="12" xfId="0" applyNumberFormat="1" applyFont="1" applyBorder="1" applyAlignment="1">
      <alignment vertical="center"/>
    </xf>
    <xf numFmtId="3" fontId="17" fillId="0" borderId="12" xfId="42" applyNumberFormat="1" applyFont="1" applyBorder="1" applyAlignment="1">
      <alignment vertical="center"/>
    </xf>
    <xf numFmtId="3" fontId="32" fillId="19" borderId="81" xfId="42" applyNumberFormat="1" applyFont="1" applyFill="1" applyBorder="1" applyAlignment="1">
      <alignment horizontal="center" vertical="center" wrapText="1"/>
    </xf>
    <xf numFmtId="10" fontId="45" fillId="0" borderId="24" xfId="42" applyNumberFormat="1" applyFont="1" applyBorder="1" applyAlignment="1">
      <alignment horizontal="right" vertical="center" wrapText="1"/>
    </xf>
    <xf numFmtId="10" fontId="45" fillId="0" borderId="26" xfId="42" applyNumberFormat="1" applyFont="1" applyBorder="1" applyAlignment="1">
      <alignment horizontal="right" vertical="center" wrapText="1"/>
    </xf>
    <xf numFmtId="10" fontId="46" fillId="19" borderId="82" xfId="42" applyNumberFormat="1" applyFont="1" applyFill="1" applyBorder="1" applyAlignment="1">
      <alignment horizontal="right" vertical="center" wrapText="1"/>
    </xf>
    <xf numFmtId="0" fontId="50" fillId="0" borderId="51" xfId="42" applyFont="1" applyBorder="1" applyAlignment="1">
      <alignment vertical="center"/>
    </xf>
    <xf numFmtId="0" fontId="13" fillId="0" borderId="51" xfId="42" applyBorder="1" applyAlignment="1">
      <alignment vertical="center"/>
    </xf>
    <xf numFmtId="0" fontId="13" fillId="0" borderId="51" xfId="42" applyBorder="1"/>
    <xf numFmtId="0" fontId="33" fillId="1" borderId="23" xfId="42" applyFont="1" applyFill="1" applyBorder="1" applyAlignment="1">
      <alignment horizontal="center" vertical="center" wrapText="1"/>
    </xf>
    <xf numFmtId="3" fontId="54" fillId="0" borderId="0" xfId="45" applyNumberFormat="1"/>
    <xf numFmtId="3" fontId="54" fillId="0" borderId="0" xfId="45" applyNumberFormat="1" applyAlignment="1" applyProtection="1">
      <alignment wrapText="1"/>
      <protection locked="0"/>
    </xf>
    <xf numFmtId="3" fontId="54" fillId="0" borderId="0" xfId="45" applyNumberFormat="1" applyProtection="1">
      <protection locked="0"/>
    </xf>
    <xf numFmtId="3" fontId="43" fillId="0" borderId="0" xfId="41" applyNumberFormat="1" applyFont="1" applyAlignment="1">
      <alignment horizontal="right"/>
    </xf>
    <xf numFmtId="3" fontId="61" fillId="0" borderId="47" xfId="45" applyNumberFormat="1" applyFont="1" applyBorder="1" applyAlignment="1">
      <alignment horizontal="center" vertical="center" wrapText="1"/>
    </xf>
    <xf numFmtId="3" fontId="61" fillId="0" borderId="43" xfId="45" applyNumberFormat="1" applyFont="1" applyBorder="1" applyAlignment="1">
      <alignment horizontal="center" vertical="center" wrapText="1"/>
    </xf>
    <xf numFmtId="3" fontId="61" fillId="0" borderId="43" xfId="45" applyNumberFormat="1" applyFont="1" applyBorder="1" applyAlignment="1">
      <alignment horizontal="center" vertical="center"/>
    </xf>
    <xf numFmtId="3" fontId="61" fillId="0" borderId="52" xfId="45" applyNumberFormat="1" applyFont="1" applyBorder="1" applyAlignment="1">
      <alignment horizontal="center" vertical="center"/>
    </xf>
    <xf numFmtId="3" fontId="56" fillId="0" borderId="13" xfId="45" applyNumberFormat="1" applyFont="1" applyBorder="1" applyAlignment="1">
      <alignment horizontal="left" vertical="center" indent="1"/>
    </xf>
    <xf numFmtId="3" fontId="54" fillId="0" borderId="0" xfId="45" applyNumberFormat="1" applyAlignment="1">
      <alignment vertical="center"/>
    </xf>
    <xf numFmtId="3" fontId="56" fillId="0" borderId="44" xfId="45" applyNumberFormat="1" applyFont="1" applyBorder="1" applyAlignment="1">
      <alignment horizontal="left" vertical="center" indent="1"/>
    </xf>
    <xf numFmtId="3" fontId="56" fillId="0" borderId="34" xfId="45" applyNumberFormat="1" applyFont="1" applyBorder="1" applyAlignment="1">
      <alignment horizontal="left" vertical="center" wrapText="1"/>
    </xf>
    <xf numFmtId="3" fontId="56" fillId="0" borderId="34" xfId="45" applyNumberFormat="1" applyFont="1" applyBorder="1" applyAlignment="1" applyProtection="1">
      <alignment vertical="center"/>
      <protection locked="0"/>
    </xf>
    <xf numFmtId="3" fontId="56" fillId="0" borderId="12" xfId="45" applyNumberFormat="1" applyFont="1" applyBorder="1" applyAlignment="1">
      <alignment horizontal="left" vertical="center" indent="1"/>
    </xf>
    <xf numFmtId="3" fontId="56" fillId="0" borderId="15" xfId="45" applyNumberFormat="1" applyFont="1" applyBorder="1" applyAlignment="1">
      <alignment horizontal="left" vertical="center" wrapText="1"/>
    </xf>
    <xf numFmtId="3" fontId="56" fillId="0" borderId="15" xfId="45" applyNumberFormat="1" applyFont="1" applyBorder="1" applyAlignment="1" applyProtection="1">
      <alignment vertical="center"/>
      <protection locked="0"/>
    </xf>
    <xf numFmtId="3" fontId="56" fillId="0" borderId="26" xfId="45" applyNumberFormat="1" applyFont="1" applyBorder="1" applyAlignment="1">
      <alignment vertical="center"/>
    </xf>
    <xf numFmtId="3" fontId="54" fillId="0" borderId="0" xfId="45" applyNumberFormat="1" applyAlignment="1" applyProtection="1">
      <alignment vertical="center"/>
      <protection locked="0"/>
    </xf>
    <xf numFmtId="3" fontId="56" fillId="0" borderId="23" xfId="45" applyNumberFormat="1" applyFont="1" applyBorder="1" applyAlignment="1">
      <alignment horizontal="left" vertical="center" wrapText="1"/>
    </xf>
    <xf numFmtId="3" fontId="56" fillId="0" borderId="23" xfId="45" applyNumberFormat="1" applyFont="1" applyBorder="1" applyAlignment="1" applyProtection="1">
      <alignment vertical="center"/>
      <protection locked="0"/>
    </xf>
    <xf numFmtId="3" fontId="65" fillId="0" borderId="14" xfId="45" applyNumberFormat="1" applyFont="1" applyBorder="1" applyAlignment="1">
      <alignment horizontal="left" vertical="center" wrapText="1"/>
    </xf>
    <xf numFmtId="3" fontId="67" fillId="0" borderId="14" xfId="45" applyNumberFormat="1" applyFont="1" applyBorder="1" applyAlignment="1">
      <alignment vertical="center"/>
    </xf>
    <xf numFmtId="3" fontId="67" fillId="0" borderId="21" xfId="45" applyNumberFormat="1" applyFont="1" applyBorder="1" applyAlignment="1">
      <alignment vertical="center"/>
    </xf>
    <xf numFmtId="3" fontId="65" fillId="0" borderId="14" xfId="45" applyNumberFormat="1" applyFont="1" applyBorder="1" applyAlignment="1">
      <alignment horizontal="left" wrapText="1"/>
    </xf>
    <xf numFmtId="3" fontId="67" fillId="0" borderId="14" xfId="45" applyNumberFormat="1" applyFont="1" applyBorder="1"/>
    <xf numFmtId="3" fontId="67" fillId="0" borderId="21" xfId="45" applyNumberFormat="1" applyFont="1" applyBorder="1"/>
    <xf numFmtId="3" fontId="76" fillId="0" borderId="0" xfId="45" applyNumberFormat="1" applyFont="1"/>
    <xf numFmtId="3" fontId="83" fillId="0" borderId="0" xfId="45" applyNumberFormat="1" applyFont="1" applyAlignment="1" applyProtection="1">
      <alignment wrapText="1"/>
      <protection locked="0"/>
    </xf>
    <xf numFmtId="3" fontId="57" fillId="0" borderId="0" xfId="45" applyNumberFormat="1" applyFont="1" applyProtection="1">
      <protection locked="0"/>
    </xf>
    <xf numFmtId="0" fontId="8" fillId="0" borderId="36" xfId="0" applyFont="1" applyBorder="1" applyAlignment="1">
      <alignment horizontal="left" wrapText="1"/>
    </xf>
    <xf numFmtId="3" fontId="8" fillId="0" borderId="26" xfId="0" applyNumberFormat="1" applyFont="1" applyBorder="1" applyAlignment="1">
      <alignment horizontal="right" vertical="center"/>
    </xf>
    <xf numFmtId="3" fontId="8" fillId="0" borderId="27" xfId="0" applyNumberFormat="1" applyFont="1" applyBorder="1" applyAlignment="1">
      <alignment horizontal="right" vertical="center"/>
    </xf>
    <xf numFmtId="3" fontId="8" fillId="0" borderId="16" xfId="0" applyNumberFormat="1" applyFont="1" applyBorder="1" applyAlignment="1">
      <alignment horizontal="right" vertical="center"/>
    </xf>
    <xf numFmtId="3" fontId="8" fillId="0" borderId="17" xfId="0" applyNumberFormat="1" applyFont="1" applyBorder="1" applyAlignment="1">
      <alignment horizontal="right" vertical="center"/>
    </xf>
    <xf numFmtId="3" fontId="3" fillId="0" borderId="13" xfId="0" applyNumberFormat="1" applyFont="1" applyBorder="1" applyAlignment="1">
      <alignment vertical="center"/>
    </xf>
    <xf numFmtId="3" fontId="3" fillId="0" borderId="14" xfId="0" applyNumberFormat="1" applyFont="1" applyBorder="1" applyAlignment="1">
      <alignment vertical="center"/>
    </xf>
    <xf numFmtId="10" fontId="3" fillId="0" borderId="14" xfId="0" applyNumberFormat="1" applyFont="1" applyBorder="1" applyAlignment="1">
      <alignment vertical="center"/>
    </xf>
    <xf numFmtId="49" fontId="4" fillId="0" borderId="57" xfId="0" applyNumberFormat="1" applyFont="1" applyBorder="1" applyAlignment="1">
      <alignment horizontal="left" vertical="center"/>
    </xf>
    <xf numFmtId="0" fontId="4" fillId="0" borderId="57" xfId="0" applyFont="1" applyBorder="1" applyAlignment="1">
      <alignment horizontal="center" vertical="center" wrapText="1"/>
    </xf>
    <xf numFmtId="0" fontId="84" fillId="0" borderId="57" xfId="0" applyFont="1" applyBorder="1"/>
    <xf numFmtId="10" fontId="3" fillId="0" borderId="21" xfId="0" applyNumberFormat="1" applyFont="1" applyBorder="1" applyAlignment="1">
      <alignment vertical="center"/>
    </xf>
    <xf numFmtId="49" fontId="4" fillId="0" borderId="57" xfId="0" applyNumberFormat="1" applyFont="1" applyBorder="1" applyAlignment="1">
      <alignment horizontal="center" vertical="center"/>
    </xf>
    <xf numFmtId="3" fontId="3" fillId="0" borderId="57" xfId="0" applyNumberFormat="1" applyFont="1" applyBorder="1" applyAlignment="1">
      <alignment vertical="center"/>
    </xf>
    <xf numFmtId="3" fontId="8" fillId="0" borderId="57" xfId="0" applyNumberFormat="1" applyFont="1" applyBorder="1" applyAlignment="1">
      <alignment vertical="center"/>
    </xf>
    <xf numFmtId="0" fontId="3" fillId="0" borderId="57" xfId="0" applyFont="1" applyBorder="1" applyAlignment="1">
      <alignment vertical="center"/>
    </xf>
    <xf numFmtId="0" fontId="13" fillId="0" borderId="51" xfId="42" applyBorder="1" applyAlignment="1">
      <alignment vertical="center" wrapText="1"/>
    </xf>
    <xf numFmtId="3" fontId="26" fillId="0" borderId="53" xfId="43" applyNumberFormat="1" applyFont="1" applyBorder="1" applyAlignment="1">
      <alignment horizontal="center" vertical="center" wrapText="1"/>
    </xf>
    <xf numFmtId="3" fontId="34" fillId="0" borderId="83" xfId="43" applyNumberFormat="1" applyFont="1" applyBorder="1" applyAlignment="1">
      <alignment vertical="top"/>
    </xf>
    <xf numFmtId="3" fontId="34" fillId="0" borderId="80" xfId="43" applyNumberFormat="1" applyFont="1" applyBorder="1" applyAlignment="1">
      <alignment vertical="top"/>
    </xf>
    <xf numFmtId="3" fontId="34" fillId="0" borderId="80" xfId="43" applyNumberFormat="1" applyFont="1" applyBorder="1"/>
    <xf numFmtId="3" fontId="34" fillId="0" borderId="84" xfId="43" applyNumberFormat="1" applyFont="1" applyBorder="1"/>
    <xf numFmtId="3" fontId="29" fillId="0" borderId="20" xfId="43" applyNumberFormat="1" applyFont="1" applyBorder="1" applyAlignment="1">
      <alignment vertical="center"/>
    </xf>
    <xf numFmtId="3" fontId="29" fillId="0" borderId="21" xfId="43" applyNumberFormat="1" applyFont="1" applyBorder="1" applyAlignment="1">
      <alignment vertical="center"/>
    </xf>
    <xf numFmtId="0" fontId="103" fillId="0" borderId="0" xfId="41" applyFont="1" applyAlignment="1">
      <alignment horizontal="center" vertical="center"/>
    </xf>
    <xf numFmtId="0" fontId="62" fillId="0" borderId="11" xfId="41" applyFont="1" applyBorder="1" applyAlignment="1">
      <alignment horizontal="center" vertical="center" wrapText="1"/>
    </xf>
    <xf numFmtId="0" fontId="104" fillId="0" borderId="0" xfId="41" applyFont="1" applyAlignment="1">
      <alignment vertical="center"/>
    </xf>
    <xf numFmtId="3" fontId="105" fillId="0" borderId="15" xfId="0" applyNumberFormat="1" applyFont="1" applyBorder="1" applyAlignment="1">
      <alignment vertical="center"/>
    </xf>
    <xf numFmtId="166" fontId="68" fillId="0" borderId="52" xfId="0" applyNumberFormat="1" applyFont="1" applyBorder="1" applyAlignment="1">
      <alignment horizontal="right" vertical="center" wrapText="1" indent="1"/>
    </xf>
    <xf numFmtId="0" fontId="0" fillId="0" borderId="55" xfId="0" applyBorder="1" applyAlignment="1">
      <alignment horizontal="right" vertical="center" wrapText="1" indent="1"/>
    </xf>
    <xf numFmtId="3" fontId="18" fillId="18" borderId="75" xfId="42" applyNumberFormat="1" applyFont="1" applyFill="1" applyBorder="1" applyAlignment="1">
      <alignment horizontal="center" vertical="center"/>
    </xf>
    <xf numFmtId="3" fontId="17" fillId="0" borderId="85" xfId="42" applyNumberFormat="1" applyFont="1" applyBorder="1" applyAlignment="1">
      <alignment horizontal="right" vertical="center"/>
    </xf>
    <xf numFmtId="3" fontId="17" fillId="0" borderId="76" xfId="42" applyNumberFormat="1" applyFont="1" applyBorder="1" applyAlignment="1">
      <alignment horizontal="right" vertical="center"/>
    </xf>
    <xf numFmtId="166" fontId="38" fillId="0" borderId="0" xfId="44" applyNumberFormat="1" applyFont="1" applyAlignment="1">
      <alignment horizontal="centerContinuous" vertical="center"/>
    </xf>
    <xf numFmtId="0" fontId="40" fillId="0" borderId="0" xfId="44" applyFont="1" applyAlignment="1">
      <alignment vertical="center"/>
    </xf>
    <xf numFmtId="0" fontId="52" fillId="0" borderId="0" xfId="44" applyFont="1" applyAlignment="1">
      <alignment vertical="center"/>
    </xf>
    <xf numFmtId="0" fontId="55" fillId="0" borderId="0" xfId="0" applyFont="1" applyAlignment="1">
      <alignment horizontal="right" vertical="center"/>
    </xf>
    <xf numFmtId="0" fontId="106" fillId="0" borderId="0" xfId="0" applyFont="1" applyAlignment="1">
      <alignment vertical="center"/>
    </xf>
    <xf numFmtId="0" fontId="57" fillId="0" borderId="18" xfId="44" applyFont="1" applyBorder="1" applyAlignment="1">
      <alignment horizontal="center" vertical="center" wrapText="1"/>
    </xf>
    <xf numFmtId="0" fontId="57" fillId="0" borderId="19" xfId="44" applyFont="1" applyBorder="1" applyAlignment="1">
      <alignment horizontal="center" vertical="center" wrapText="1"/>
    </xf>
    <xf numFmtId="0" fontId="57" fillId="0" borderId="29" xfId="44" applyFont="1" applyBorder="1" applyAlignment="1">
      <alignment horizontal="center" vertical="center" wrapText="1"/>
    </xf>
    <xf numFmtId="0" fontId="54" fillId="0" borderId="13" xfId="44" applyBorder="1" applyAlignment="1">
      <alignment horizontal="center" vertical="center"/>
    </xf>
    <xf numFmtId="0" fontId="54" fillId="0" borderId="14" xfId="44" applyBorder="1" applyAlignment="1">
      <alignment horizontal="center" vertical="center"/>
    </xf>
    <xf numFmtId="0" fontId="54" fillId="0" borderId="21" xfId="44" applyBorder="1" applyAlignment="1">
      <alignment horizontal="center" vertical="center"/>
    </xf>
    <xf numFmtId="0" fontId="54" fillId="0" borderId="18" xfId="44" applyBorder="1" applyAlignment="1">
      <alignment horizontal="center" vertical="center"/>
    </xf>
    <xf numFmtId="0" fontId="54" fillId="0" borderId="23" xfId="44" applyBorder="1" applyAlignment="1">
      <alignment vertical="center"/>
    </xf>
    <xf numFmtId="167" fontId="54" fillId="0" borderId="29" xfId="26" applyNumberFormat="1" applyFont="1" applyBorder="1" applyAlignment="1" applyProtection="1">
      <alignment vertical="center"/>
      <protection locked="0"/>
    </xf>
    <xf numFmtId="0" fontId="54" fillId="0" borderId="28" xfId="44" applyBorder="1" applyAlignment="1">
      <alignment horizontal="center" vertical="center"/>
    </xf>
    <xf numFmtId="167" fontId="54" fillId="0" borderId="24" xfId="26" applyNumberFormat="1" applyFont="1" applyBorder="1" applyAlignment="1" applyProtection="1">
      <alignment vertical="center"/>
      <protection locked="0"/>
    </xf>
    <xf numFmtId="0" fontId="54" fillId="0" borderId="12" xfId="44" applyBorder="1" applyAlignment="1">
      <alignment horizontal="center" vertical="center"/>
    </xf>
    <xf numFmtId="167" fontId="54" fillId="0" borderId="26" xfId="26" applyNumberFormat="1" applyFont="1" applyBorder="1" applyAlignment="1" applyProtection="1">
      <alignment vertical="center"/>
      <protection locked="0"/>
    </xf>
    <xf numFmtId="0" fontId="34" fillId="0" borderId="15" xfId="0" applyFont="1" applyBorder="1" applyAlignment="1">
      <alignment vertical="center" wrapText="1"/>
    </xf>
    <xf numFmtId="167" fontId="54" fillId="0" borderId="54" xfId="26" applyNumberFormat="1" applyFont="1" applyBorder="1" applyAlignment="1" applyProtection="1">
      <alignment vertical="center"/>
      <protection locked="0"/>
    </xf>
    <xf numFmtId="0" fontId="34" fillId="0" borderId="16" xfId="0" applyFont="1" applyBorder="1" applyAlignment="1">
      <alignment vertical="center" wrapText="1"/>
    </xf>
    <xf numFmtId="167" fontId="57" fillId="0" borderId="21" xfId="26" applyNumberFormat="1" applyFont="1" applyBorder="1" applyAlignment="1">
      <alignment vertical="center"/>
    </xf>
    <xf numFmtId="0" fontId="67" fillId="0" borderId="44" xfId="0" applyFont="1" applyBorder="1" applyAlignment="1">
      <alignment horizontal="center" vertical="center" wrapText="1"/>
    </xf>
    <xf numFmtId="49" fontId="56" fillId="0" borderId="34" xfId="44" applyNumberFormat="1" applyFont="1" applyBorder="1" applyAlignment="1">
      <alignment horizontal="left" vertical="center" wrapText="1" indent="1"/>
    </xf>
    <xf numFmtId="166" fontId="70" fillId="0" borderId="34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44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34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55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86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55" xfId="0" applyNumberFormat="1" applyFont="1" applyBorder="1" applyAlignment="1" applyProtection="1">
      <alignment horizontal="right" vertical="center" wrapText="1" indent="1"/>
      <protection locked="0"/>
    </xf>
    <xf numFmtId="3" fontId="8" fillId="0" borderId="34" xfId="0" applyNumberFormat="1" applyFont="1" applyBorder="1" applyAlignment="1">
      <alignment horizontal="right" vertical="center" wrapText="1"/>
    </xf>
    <xf numFmtId="49" fontId="2" fillId="0" borderId="87" xfId="0" applyNumberFormat="1" applyFont="1" applyBorder="1" applyAlignment="1">
      <alignment horizontal="left"/>
    </xf>
    <xf numFmtId="3" fontId="8" fillId="0" borderId="15" xfId="0" applyNumberFormat="1" applyFont="1" applyBorder="1" applyAlignment="1">
      <alignment horizontal="right" vertical="center" wrapText="1"/>
    </xf>
    <xf numFmtId="49" fontId="8" fillId="0" borderId="64" xfId="0" applyNumberFormat="1" applyFont="1" applyBorder="1" applyAlignment="1">
      <alignment horizontal="left" vertical="center" wrapText="1"/>
    </xf>
    <xf numFmtId="3" fontId="8" fillId="0" borderId="16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horizontal="left" vertical="center" wrapText="1"/>
    </xf>
    <xf numFmtId="3" fontId="4" fillId="0" borderId="18" xfId="0" applyNumberFormat="1" applyFont="1" applyBorder="1" applyAlignment="1">
      <alignment horizontal="right" vertical="center"/>
    </xf>
    <xf numFmtId="3" fontId="4" fillId="0" borderId="19" xfId="0" applyNumberFormat="1" applyFont="1" applyBorder="1" applyAlignment="1">
      <alignment horizontal="right" vertical="center"/>
    </xf>
    <xf numFmtId="3" fontId="4" fillId="0" borderId="12" xfId="0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horizontal="right" vertical="center"/>
    </xf>
    <xf numFmtId="3" fontId="4" fillId="0" borderId="27" xfId="0" applyNumberFormat="1" applyFont="1" applyBorder="1" applyAlignment="1">
      <alignment horizontal="right" vertical="center"/>
    </xf>
    <xf numFmtId="3" fontId="4" fillId="0" borderId="16" xfId="0" applyNumberFormat="1" applyFont="1" applyBorder="1" applyAlignment="1">
      <alignment horizontal="right" vertical="center"/>
    </xf>
    <xf numFmtId="0" fontId="20" fillId="0" borderId="10" xfId="42" applyFont="1" applyBorder="1" applyAlignment="1">
      <alignment vertical="center" wrapText="1"/>
    </xf>
    <xf numFmtId="3" fontId="22" fillId="0" borderId="88" xfId="42" applyNumberFormat="1" applyFont="1" applyBorder="1" applyAlignment="1">
      <alignment horizontal="right"/>
    </xf>
    <xf numFmtId="49" fontId="8" fillId="0" borderId="42" xfId="0" applyNumberFormat="1" applyFont="1" applyBorder="1" applyAlignment="1">
      <alignment horizontal="left" vertical="center"/>
    </xf>
    <xf numFmtId="49" fontId="8" fillId="0" borderId="64" xfId="0" applyNumberFormat="1" applyFont="1" applyBorder="1" applyAlignment="1">
      <alignment horizontal="center" vertical="center"/>
    </xf>
    <xf numFmtId="49" fontId="8" fillId="0" borderId="64" xfId="0" applyNumberFormat="1" applyFont="1" applyBorder="1" applyAlignment="1">
      <alignment horizontal="left" vertical="center"/>
    </xf>
    <xf numFmtId="3" fontId="8" fillId="0" borderId="27" xfId="0" applyNumberFormat="1" applyFont="1" applyBorder="1" applyAlignment="1">
      <alignment vertical="center"/>
    </xf>
    <xf numFmtId="3" fontId="4" fillId="0" borderId="16" xfId="0" applyNumberFormat="1" applyFont="1" applyBorder="1" applyAlignment="1">
      <alignment vertical="center"/>
    </xf>
    <xf numFmtId="3" fontId="13" fillId="0" borderId="0" xfId="42" applyNumberFormat="1" applyAlignment="1">
      <alignment horizontal="right"/>
    </xf>
    <xf numFmtId="0" fontId="45" fillId="0" borderId="36" xfId="42" applyFont="1" applyBorder="1" applyAlignment="1">
      <alignment vertical="center"/>
    </xf>
    <xf numFmtId="0" fontId="18" fillId="18" borderId="0" xfId="42" applyFont="1" applyFill="1" applyAlignment="1">
      <alignment horizontal="center" vertical="center"/>
    </xf>
    <xf numFmtId="3" fontId="18" fillId="18" borderId="0" xfId="42" applyNumberFormat="1" applyFont="1" applyFill="1" applyAlignment="1">
      <alignment horizontal="center" vertical="center" wrapText="1"/>
    </xf>
    <xf numFmtId="0" fontId="44" fillId="18" borderId="56" xfId="42" applyFont="1" applyFill="1" applyBorder="1" applyAlignment="1">
      <alignment horizontal="center" vertical="center"/>
    </xf>
    <xf numFmtId="3" fontId="19" fillId="18" borderId="33" xfId="42" applyNumberFormat="1" applyFont="1" applyFill="1" applyBorder="1" applyAlignment="1">
      <alignment horizontal="right" vertical="center"/>
    </xf>
    <xf numFmtId="0" fontId="18" fillId="18" borderId="28" xfId="42" applyFont="1" applyFill="1" applyBorder="1" applyAlignment="1">
      <alignment horizontal="center" vertical="center"/>
    </xf>
    <xf numFmtId="0" fontId="18" fillId="18" borderId="37" xfId="42" applyFont="1" applyFill="1" applyBorder="1" applyAlignment="1">
      <alignment horizontal="center" vertical="center"/>
    </xf>
    <xf numFmtId="0" fontId="62" fillId="0" borderId="49" xfId="41" applyFont="1" applyBorder="1" applyAlignment="1">
      <alignment horizontal="center" vertical="center" wrapText="1"/>
    </xf>
    <xf numFmtId="3" fontId="18" fillId="18" borderId="51" xfId="42" applyNumberFormat="1" applyFont="1" applyFill="1" applyBorder="1" applyAlignment="1">
      <alignment horizontal="center" vertical="center" wrapText="1"/>
    </xf>
    <xf numFmtId="3" fontId="18" fillId="18" borderId="11" xfId="42" applyNumberFormat="1" applyFont="1" applyFill="1" applyBorder="1" applyAlignment="1">
      <alignment horizontal="center" vertical="center" wrapText="1"/>
    </xf>
    <xf numFmtId="3" fontId="17" fillId="0" borderId="22" xfId="42" applyNumberFormat="1" applyFont="1" applyBorder="1" applyAlignment="1">
      <alignment horizontal="right" vertical="center"/>
    </xf>
    <xf numFmtId="3" fontId="17" fillId="0" borderId="25" xfId="42" applyNumberFormat="1" applyFont="1" applyBorder="1" applyAlignment="1">
      <alignment horizontal="right" vertical="center"/>
    </xf>
    <xf numFmtId="3" fontId="14" fillId="0" borderId="11" xfId="42" applyNumberFormat="1" applyFont="1" applyBorder="1" applyAlignment="1">
      <alignment horizontal="right" vertical="center"/>
    </xf>
    <xf numFmtId="0" fontId="109" fillId="0" borderId="15" xfId="42" applyFont="1" applyBorder="1" applyAlignment="1">
      <alignment vertical="center"/>
    </xf>
    <xf numFmtId="0" fontId="13" fillId="0" borderId="23" xfId="42" applyBorder="1" applyAlignment="1">
      <alignment vertical="center"/>
    </xf>
    <xf numFmtId="0" fontId="70" fillId="0" borderId="49" xfId="0" applyFont="1" applyBorder="1" applyAlignment="1">
      <alignment horizontal="left" vertical="center" wrapText="1" indent="1"/>
    </xf>
    <xf numFmtId="166" fontId="70" fillId="0" borderId="13" xfId="0" applyNumberFormat="1" applyFont="1" applyBorder="1" applyAlignment="1">
      <alignment horizontal="right" vertical="center" wrapText="1" indent="1"/>
    </xf>
    <xf numFmtId="0" fontId="84" fillId="20" borderId="0" xfId="0" applyFont="1" applyFill="1"/>
    <xf numFmtId="3" fontId="84" fillId="0" borderId="57" xfId="0" applyNumberFormat="1" applyFont="1" applyBorder="1"/>
    <xf numFmtId="3" fontId="18" fillId="18" borderId="96" xfId="42" applyNumberFormat="1" applyFont="1" applyFill="1" applyBorder="1" applyAlignment="1">
      <alignment horizontal="center" vertical="center"/>
    </xf>
    <xf numFmtId="0" fontId="15" fillId="0" borderId="34" xfId="42" applyFont="1" applyBorder="1" applyAlignment="1">
      <alignment vertical="center"/>
    </xf>
    <xf numFmtId="3" fontId="18" fillId="18" borderId="18" xfId="42" applyNumberFormat="1" applyFont="1" applyFill="1" applyBorder="1" applyAlignment="1">
      <alignment horizontal="center" vertical="center"/>
    </xf>
    <xf numFmtId="3" fontId="18" fillId="18" borderId="19" xfId="42" applyNumberFormat="1" applyFont="1" applyFill="1" applyBorder="1" applyAlignment="1">
      <alignment horizontal="center" vertical="center" wrapText="1"/>
    </xf>
    <xf numFmtId="3" fontId="18" fillId="18" borderId="19" xfId="42" applyNumberFormat="1" applyFont="1" applyFill="1" applyBorder="1" applyAlignment="1">
      <alignment horizontal="center" vertical="center"/>
    </xf>
    <xf numFmtId="3" fontId="18" fillId="18" borderId="29" xfId="42" applyNumberFormat="1" applyFont="1" applyFill="1" applyBorder="1" applyAlignment="1">
      <alignment horizontal="center" vertical="center"/>
    </xf>
    <xf numFmtId="3" fontId="19" fillId="18" borderId="12" xfId="42" applyNumberFormat="1" applyFont="1" applyFill="1" applyBorder="1" applyAlignment="1">
      <alignment horizontal="right" vertical="center"/>
    </xf>
    <xf numFmtId="3" fontId="19" fillId="18" borderId="15" xfId="42" applyNumberFormat="1" applyFont="1" applyFill="1" applyBorder="1" applyAlignment="1">
      <alignment horizontal="right" vertical="center"/>
    </xf>
    <xf numFmtId="3" fontId="17" fillId="0" borderId="33" xfId="42" applyNumberFormat="1" applyFont="1" applyBorder="1" applyAlignment="1">
      <alignment horizontal="right" vertical="center"/>
    </xf>
    <xf numFmtId="3" fontId="17" fillId="0" borderId="32" xfId="42" applyNumberFormat="1" applyFont="1" applyBorder="1" applyAlignment="1">
      <alignment horizontal="right" vertical="center"/>
    </xf>
    <xf numFmtId="3" fontId="14" fillId="0" borderId="14" xfId="42" applyNumberFormat="1" applyFont="1" applyBorder="1" applyAlignment="1">
      <alignment horizontal="right" vertical="center"/>
    </xf>
    <xf numFmtId="0" fontId="13" fillId="20" borderId="0" xfId="42" applyFill="1"/>
    <xf numFmtId="3" fontId="51" fillId="0" borderId="33" xfId="42" applyNumberFormat="1" applyFont="1" applyBorder="1" applyAlignment="1">
      <alignment horizontal="right"/>
    </xf>
    <xf numFmtId="3" fontId="4" fillId="20" borderId="18" xfId="0" applyNumberFormat="1" applyFont="1" applyFill="1" applyBorder="1" applyAlignment="1">
      <alignment horizontal="right" vertical="center"/>
    </xf>
    <xf numFmtId="0" fontId="110" fillId="0" borderId="0" xfId="41" applyFont="1"/>
    <xf numFmtId="0" fontId="110" fillId="0" borderId="0" xfId="41" applyFont="1" applyAlignment="1">
      <alignment wrapText="1"/>
    </xf>
    <xf numFmtId="0" fontId="111" fillId="0" borderId="59" xfId="41" applyFont="1" applyBorder="1" applyAlignment="1">
      <alignment horizontal="center" vertical="center"/>
    </xf>
    <xf numFmtId="0" fontId="111" fillId="0" borderId="15" xfId="41" applyFont="1" applyBorder="1" applyAlignment="1">
      <alignment horizontal="center" vertical="center"/>
    </xf>
    <xf numFmtId="0" fontId="111" fillId="0" borderId="12" xfId="41" applyFont="1" applyBorder="1"/>
    <xf numFmtId="3" fontId="111" fillId="0" borderId="58" xfId="41" applyNumberFormat="1" applyFont="1" applyBorder="1" applyAlignment="1">
      <alignment horizontal="right"/>
    </xf>
    <xf numFmtId="3" fontId="111" fillId="0" borderId="23" xfId="41" applyNumberFormat="1" applyFont="1" applyBorder="1" applyAlignment="1">
      <alignment horizontal="right"/>
    </xf>
    <xf numFmtId="0" fontId="110" fillId="0" borderId="12" xfId="41" applyFont="1" applyBorder="1"/>
    <xf numFmtId="3" fontId="110" fillId="0" borderId="59" xfId="41" applyNumberFormat="1" applyFont="1" applyBorder="1" applyAlignment="1">
      <alignment horizontal="right"/>
    </xf>
    <xf numFmtId="3" fontId="110" fillId="0" borderId="15" xfId="41" applyNumberFormat="1" applyFont="1" applyBorder="1" applyAlignment="1">
      <alignment horizontal="right"/>
    </xf>
    <xf numFmtId="3" fontId="111" fillId="0" borderId="59" xfId="41" applyNumberFormat="1" applyFont="1" applyBorder="1" applyAlignment="1">
      <alignment horizontal="right"/>
    </xf>
    <xf numFmtId="3" fontId="111" fillId="0" borderId="15" xfId="41" applyNumberFormat="1" applyFont="1" applyBorder="1" applyAlignment="1">
      <alignment horizontal="right"/>
    </xf>
    <xf numFmtId="0" fontId="111" fillId="0" borderId="38" xfId="41" applyFont="1" applyBorder="1"/>
    <xf numFmtId="0" fontId="111" fillId="0" borderId="11" xfId="41" applyFont="1" applyBorder="1" applyAlignment="1">
      <alignment vertical="center"/>
    </xf>
    <xf numFmtId="3" fontId="111" fillId="0" borderId="14" xfId="41" applyNumberFormat="1" applyFont="1" applyBorder="1" applyAlignment="1">
      <alignment horizontal="right" vertical="center"/>
    </xf>
    <xf numFmtId="0" fontId="110" fillId="0" borderId="0" xfId="41" applyFont="1" applyAlignment="1">
      <alignment vertical="center"/>
    </xf>
    <xf numFmtId="0" fontId="111" fillId="0" borderId="22" xfId="41" applyFont="1" applyBorder="1"/>
    <xf numFmtId="0" fontId="110" fillId="0" borderId="15" xfId="41" applyFont="1" applyBorder="1"/>
    <xf numFmtId="0" fontId="111" fillId="0" borderId="25" xfId="41" applyFont="1" applyBorder="1"/>
    <xf numFmtId="3" fontId="111" fillId="0" borderId="56" xfId="41" applyNumberFormat="1" applyFont="1" applyBorder="1" applyAlignment="1">
      <alignment horizontal="right"/>
    </xf>
    <xf numFmtId="3" fontId="111" fillId="0" borderId="49" xfId="41" applyNumberFormat="1" applyFont="1" applyBorder="1" applyAlignment="1">
      <alignment vertical="center"/>
    </xf>
    <xf numFmtId="0" fontId="110" fillId="0" borderId="15" xfId="41" applyFont="1" applyBorder="1" applyAlignment="1">
      <alignment vertical="center"/>
    </xf>
    <xf numFmtId="0" fontId="111" fillId="0" borderId="51" xfId="41" applyFont="1" applyBorder="1"/>
    <xf numFmtId="3" fontId="111" fillId="0" borderId="58" xfId="41" applyNumberFormat="1" applyFont="1" applyBorder="1"/>
    <xf numFmtId="3" fontId="111" fillId="0" borderId="15" xfId="41" applyNumberFormat="1" applyFont="1" applyBorder="1"/>
    <xf numFmtId="3" fontId="111" fillId="0" borderId="59" xfId="41" applyNumberFormat="1" applyFont="1" applyBorder="1"/>
    <xf numFmtId="3" fontId="110" fillId="0" borderId="59" xfId="41" applyNumberFormat="1" applyFont="1" applyBorder="1"/>
    <xf numFmtId="3" fontId="110" fillId="0" borderId="15" xfId="41" applyNumberFormat="1" applyFont="1" applyBorder="1"/>
    <xf numFmtId="0" fontId="111" fillId="0" borderId="0" xfId="41" applyFont="1"/>
    <xf numFmtId="3" fontId="111" fillId="0" borderId="56" xfId="41" applyNumberFormat="1" applyFont="1" applyBorder="1"/>
    <xf numFmtId="3" fontId="111" fillId="0" borderId="32" xfId="41" applyNumberFormat="1" applyFont="1" applyBorder="1"/>
    <xf numFmtId="0" fontId="111" fillId="0" borderId="38" xfId="41" applyFont="1" applyBorder="1" applyAlignment="1">
      <alignment wrapText="1"/>
    </xf>
    <xf numFmtId="3" fontId="111" fillId="0" borderId="78" xfId="41" applyNumberFormat="1" applyFont="1" applyBorder="1"/>
    <xf numFmtId="3" fontId="111" fillId="0" borderId="34" xfId="41" applyNumberFormat="1" applyFont="1" applyBorder="1"/>
    <xf numFmtId="0" fontId="111" fillId="0" borderId="0" xfId="41" applyFont="1" applyAlignment="1">
      <alignment vertical="center"/>
    </xf>
    <xf numFmtId="0" fontId="111" fillId="0" borderId="11" xfId="41" applyFont="1" applyBorder="1"/>
    <xf numFmtId="3" fontId="111" fillId="0" borderId="49" xfId="41" applyNumberFormat="1" applyFont="1" applyBorder="1"/>
    <xf numFmtId="3" fontId="111" fillId="0" borderId="14" xfId="41" applyNumberFormat="1" applyFont="1" applyBorder="1"/>
    <xf numFmtId="0" fontId="112" fillId="0" borderId="11" xfId="41" applyFont="1" applyBorder="1" applyAlignment="1">
      <alignment vertical="center"/>
    </xf>
    <xf numFmtId="3" fontId="112" fillId="0" borderId="49" xfId="41" applyNumberFormat="1" applyFont="1" applyBorder="1" applyAlignment="1">
      <alignment vertical="center"/>
    </xf>
    <xf numFmtId="0" fontId="112" fillId="0" borderId="42" xfId="41" applyFont="1" applyBorder="1" applyAlignment="1">
      <alignment vertical="center"/>
    </xf>
    <xf numFmtId="3" fontId="112" fillId="0" borderId="70" xfId="41" applyNumberFormat="1" applyFont="1" applyBorder="1" applyAlignment="1">
      <alignment vertical="center"/>
    </xf>
    <xf numFmtId="3" fontId="112" fillId="0" borderId="16" xfId="41" applyNumberFormat="1" applyFont="1" applyBorder="1" applyAlignment="1">
      <alignment vertical="center"/>
    </xf>
    <xf numFmtId="3" fontId="110" fillId="0" borderId="0" xfId="41" applyNumberFormat="1" applyFont="1"/>
    <xf numFmtId="168" fontId="39" fillId="0" borderId="13" xfId="0" applyNumberFormat="1" applyFont="1" applyBorder="1" applyAlignment="1" applyProtection="1">
      <alignment horizontal="right" vertical="center" wrapText="1" indent="1"/>
      <protection locked="0"/>
    </xf>
    <xf numFmtId="0" fontId="44" fillId="18" borderId="39" xfId="42" applyFont="1" applyFill="1" applyBorder="1" applyAlignment="1">
      <alignment horizontal="left" vertical="center" wrapText="1"/>
    </xf>
    <xf numFmtId="0" fontId="115" fillId="0" borderId="0" xfId="42" applyFont="1"/>
    <xf numFmtId="0" fontId="20" fillId="0" borderId="0" xfId="42" applyFont="1" applyAlignment="1">
      <alignment vertical="center"/>
    </xf>
    <xf numFmtId="3" fontId="4" fillId="0" borderId="13" xfId="42" applyNumberFormat="1" applyFont="1" applyBorder="1" applyAlignment="1">
      <alignment vertical="center"/>
    </xf>
    <xf numFmtId="0" fontId="7" fillId="0" borderId="49" xfId="42" applyFont="1" applyBorder="1" applyAlignment="1">
      <alignment vertical="center"/>
    </xf>
    <xf numFmtId="0" fontId="7" fillId="0" borderId="14" xfId="42" applyFont="1" applyBorder="1" applyAlignment="1">
      <alignment vertical="center" wrapText="1"/>
    </xf>
    <xf numFmtId="3" fontId="8" fillId="0" borderId="12" xfId="42" applyNumberFormat="1" applyFont="1" applyBorder="1" applyAlignment="1">
      <alignment horizontal="right" vertical="center"/>
    </xf>
    <xf numFmtId="0" fontId="2" fillId="0" borderId="59" xfId="42" applyFont="1" applyBorder="1" applyAlignment="1">
      <alignment horizontal="center" vertical="center"/>
    </xf>
    <xf numFmtId="0" fontId="2" fillId="0" borderId="15" xfId="42" applyFont="1" applyBorder="1" applyAlignment="1">
      <alignment horizontal="left" vertical="center" wrapText="1"/>
    </xf>
    <xf numFmtId="0" fontId="2" fillId="0" borderId="12" xfId="42" applyFont="1" applyBorder="1" applyAlignment="1">
      <alignment horizontal="center" vertical="center"/>
    </xf>
    <xf numFmtId="0" fontId="2" fillId="0" borderId="23" xfId="42" applyFont="1" applyBorder="1" applyAlignment="1">
      <alignment horizontal="left" vertical="center" wrapText="1"/>
    </xf>
    <xf numFmtId="0" fontId="2" fillId="0" borderId="22" xfId="42" applyFont="1" applyBorder="1" applyAlignment="1">
      <alignment horizontal="center" vertical="center"/>
    </xf>
    <xf numFmtId="0" fontId="2" fillId="0" borderId="25" xfId="42" applyFont="1" applyBorder="1" applyAlignment="1">
      <alignment horizontal="center" vertical="center"/>
    </xf>
    <xf numFmtId="0" fontId="3" fillId="0" borderId="59" xfId="42" applyFont="1" applyBorder="1" applyAlignment="1">
      <alignment horizontal="center" vertical="center"/>
    </xf>
    <xf numFmtId="3" fontId="8" fillId="0" borderId="28" xfId="42" applyNumberFormat="1" applyFont="1" applyBorder="1" applyAlignment="1">
      <alignment horizontal="right" vertical="center"/>
    </xf>
    <xf numFmtId="0" fontId="3" fillId="0" borderId="37" xfId="42" applyFont="1" applyBorder="1" applyAlignment="1">
      <alignment horizontal="center" vertical="center"/>
    </xf>
    <xf numFmtId="0" fontId="3" fillId="0" borderId="23" xfId="42" applyFont="1" applyBorder="1" applyAlignment="1">
      <alignment vertical="center" wrapText="1"/>
    </xf>
    <xf numFmtId="0" fontId="2" fillId="0" borderId="37" xfId="42" applyFont="1" applyBorder="1" applyAlignment="1">
      <alignment horizontal="center" vertical="center"/>
    </xf>
    <xf numFmtId="0" fontId="2" fillId="0" borderId="19" xfId="42" applyFont="1" applyBorder="1" applyAlignment="1">
      <alignment horizontal="left" vertical="center" wrapText="1"/>
    </xf>
    <xf numFmtId="3" fontId="8" fillId="0" borderId="18" xfId="42" applyNumberFormat="1" applyFont="1" applyBorder="1" applyAlignment="1">
      <alignment horizontal="right" vertical="center"/>
    </xf>
    <xf numFmtId="0" fontId="2" fillId="0" borderId="68" xfId="42" applyFont="1" applyBorder="1" applyAlignment="1">
      <alignment horizontal="center" vertical="center"/>
    </xf>
    <xf numFmtId="0" fontId="2" fillId="0" borderId="18" xfId="42" applyFont="1" applyBorder="1" applyAlignment="1">
      <alignment horizontal="center" vertical="center"/>
    </xf>
    <xf numFmtId="0" fontId="7" fillId="1" borderId="14" xfId="42" applyFont="1" applyFill="1" applyBorder="1" applyAlignment="1">
      <alignment horizontal="center" vertical="center" wrapText="1"/>
    </xf>
    <xf numFmtId="0" fontId="7" fillId="1" borderId="13" xfId="42" applyFont="1" applyFill="1" applyBorder="1" applyAlignment="1">
      <alignment horizontal="center" vertical="center" wrapText="1"/>
    </xf>
    <xf numFmtId="0" fontId="7" fillId="1" borderId="40" xfId="42" applyFont="1" applyFill="1" applyBorder="1" applyAlignment="1">
      <alignment horizontal="center" vertical="center"/>
    </xf>
    <xf numFmtId="0" fontId="7" fillId="1" borderId="11" xfId="42" applyFont="1" applyFill="1" applyBorder="1" applyAlignment="1">
      <alignment horizontal="center" vertical="center"/>
    </xf>
    <xf numFmtId="0" fontId="13" fillId="0" borderId="0" xfId="42" applyAlignment="1">
      <alignment horizontal="right"/>
    </xf>
    <xf numFmtId="0" fontId="14" fillId="0" borderId="0" xfId="42" applyFont="1" applyAlignment="1">
      <alignment horizontal="center"/>
    </xf>
    <xf numFmtId="0" fontId="14" fillId="0" borderId="0" xfId="42" applyFont="1" applyAlignment="1">
      <alignment horizontal="center" wrapText="1"/>
    </xf>
    <xf numFmtId="0" fontId="13" fillId="0" borderId="0" xfId="42" applyAlignment="1">
      <alignment horizontal="left" wrapText="1"/>
    </xf>
    <xf numFmtId="0" fontId="13" fillId="0" borderId="10" xfId="42" applyBorder="1"/>
    <xf numFmtId="0" fontId="22" fillId="0" borderId="0" xfId="42" applyFont="1" applyAlignment="1">
      <alignment horizontal="center"/>
    </xf>
    <xf numFmtId="0" fontId="22" fillId="0" borderId="0" xfId="42" applyFont="1" applyAlignment="1">
      <alignment horizontal="center" wrapText="1"/>
    </xf>
    <xf numFmtId="3" fontId="18" fillId="18" borderId="28" xfId="42" applyNumberFormat="1" applyFont="1" applyFill="1" applyBorder="1" applyAlignment="1">
      <alignment horizontal="center" vertical="center"/>
    </xf>
    <xf numFmtId="3" fontId="44" fillId="18" borderId="39" xfId="42" applyNumberFormat="1" applyFont="1" applyFill="1" applyBorder="1" applyAlignment="1">
      <alignment horizontal="right" vertical="center" wrapText="1"/>
    </xf>
    <xf numFmtId="3" fontId="44" fillId="18" borderId="15" xfId="42" applyNumberFormat="1" applyFont="1" applyFill="1" applyBorder="1" applyAlignment="1">
      <alignment horizontal="right" vertical="center"/>
    </xf>
    <xf numFmtId="3" fontId="33" fillId="18" borderId="14" xfId="42" applyNumberFormat="1" applyFont="1" applyFill="1" applyBorder="1" applyAlignment="1">
      <alignment horizontal="right" vertical="center"/>
    </xf>
    <xf numFmtId="3" fontId="8" fillId="0" borderId="18" xfId="0" applyNumberFormat="1" applyFont="1" applyBorder="1" applyAlignment="1">
      <alignment horizontal="right" vertical="center" wrapText="1"/>
    </xf>
    <xf numFmtId="3" fontId="8" fillId="0" borderId="12" xfId="0" applyNumberFormat="1" applyFont="1" applyBorder="1" applyAlignment="1">
      <alignment horizontal="right" vertical="center" wrapText="1"/>
    </xf>
    <xf numFmtId="169" fontId="39" fillId="0" borderId="13" xfId="0" applyNumberFormat="1" applyFont="1" applyBorder="1" applyAlignment="1" applyProtection="1">
      <alignment horizontal="right" vertical="center" wrapText="1" indent="1"/>
      <protection locked="0"/>
    </xf>
    <xf numFmtId="0" fontId="24" fillId="0" borderId="0" xfId="99" applyAlignment="1">
      <alignment horizontal="left" vertical="center" wrapText="1"/>
    </xf>
    <xf numFmtId="0" fontId="116" fillId="0" borderId="0" xfId="99" applyFont="1" applyAlignment="1">
      <alignment horizontal="center" vertical="center"/>
    </xf>
    <xf numFmtId="0" fontId="117" fillId="0" borderId="0" xfId="99" applyFont="1" applyAlignment="1">
      <alignment horizontal="right" vertical="center"/>
    </xf>
    <xf numFmtId="0" fontId="118" fillId="0" borderId="0" xfId="99" applyFont="1" applyAlignment="1">
      <alignment horizontal="center" vertical="center"/>
    </xf>
    <xf numFmtId="0" fontId="119" fillId="0" borderId="16" xfId="99" applyFont="1" applyBorder="1" applyAlignment="1">
      <alignment horizontal="center" vertical="center" wrapText="1"/>
    </xf>
    <xf numFmtId="0" fontId="119" fillId="0" borderId="17" xfId="99" applyFont="1" applyBorder="1" applyAlignment="1">
      <alignment horizontal="center" vertical="center" wrapText="1"/>
    </xf>
    <xf numFmtId="0" fontId="119" fillId="0" borderId="27" xfId="99" applyFont="1" applyBorder="1" applyAlignment="1">
      <alignment horizontal="center" vertical="center" wrapText="1"/>
    </xf>
    <xf numFmtId="0" fontId="116" fillId="0" borderId="27" xfId="99" applyFont="1" applyBorder="1" applyAlignment="1">
      <alignment horizontal="center" vertical="center"/>
    </xf>
    <xf numFmtId="0" fontId="116" fillId="0" borderId="17" xfId="99" applyFont="1" applyBorder="1" applyAlignment="1">
      <alignment horizontal="center" vertical="center"/>
    </xf>
    <xf numFmtId="0" fontId="121" fillId="0" borderId="12" xfId="99" applyFont="1" applyBorder="1" applyAlignment="1">
      <alignment horizontal="left" vertical="center" wrapText="1"/>
    </xf>
    <xf numFmtId="2" fontId="122" fillId="0" borderId="15" xfId="99" applyNumberFormat="1" applyFont="1" applyBorder="1" applyAlignment="1">
      <alignment horizontal="center" vertical="center" wrapText="1"/>
    </xf>
    <xf numFmtId="169" fontId="122" fillId="0" borderId="26" xfId="99" applyNumberFormat="1" applyFont="1" applyBorder="1" applyAlignment="1">
      <alignment horizontal="center" vertical="center" wrapText="1"/>
    </xf>
    <xf numFmtId="2" fontId="122" fillId="0" borderId="12" xfId="99" applyNumberFormat="1" applyFont="1" applyBorder="1" applyAlignment="1">
      <alignment horizontal="center" vertical="center" wrapText="1"/>
    </xf>
    <xf numFmtId="0" fontId="116" fillId="0" borderId="12" xfId="99" applyFont="1" applyBorder="1" applyAlignment="1">
      <alignment horizontal="center" vertical="center"/>
    </xf>
    <xf numFmtId="10" fontId="116" fillId="0" borderId="26" xfId="99" applyNumberFormat="1" applyFont="1" applyBorder="1" applyAlignment="1">
      <alignment horizontal="center" vertical="center"/>
    </xf>
    <xf numFmtId="0" fontId="121" fillId="0" borderId="42" xfId="0" applyFont="1" applyBorder="1" applyAlignment="1">
      <alignment vertical="center" wrapText="1"/>
    </xf>
    <xf numFmtId="2" fontId="122" fillId="0" borderId="16" xfId="99" applyNumberFormat="1" applyFont="1" applyBorder="1" applyAlignment="1">
      <alignment horizontal="center" vertical="center" wrapText="1"/>
    </xf>
    <xf numFmtId="2" fontId="122" fillId="0" borderId="27" xfId="99" applyNumberFormat="1" applyFont="1" applyBorder="1" applyAlignment="1">
      <alignment horizontal="center" vertical="center" wrapText="1"/>
    </xf>
    <xf numFmtId="0" fontId="116" fillId="0" borderId="33" xfId="99" applyFont="1" applyBorder="1" applyAlignment="1">
      <alignment horizontal="center" vertical="center"/>
    </xf>
    <xf numFmtId="10" fontId="116" fillId="0" borderId="54" xfId="99" applyNumberFormat="1" applyFont="1" applyBorder="1" applyAlignment="1">
      <alignment horizontal="center" vertical="center"/>
    </xf>
    <xf numFmtId="0" fontId="46" fillId="0" borderId="41" xfId="99" applyFont="1" applyBorder="1" applyAlignment="1">
      <alignment horizontal="left" vertical="center" wrapText="1"/>
    </xf>
    <xf numFmtId="2" fontId="123" fillId="0" borderId="45" xfId="99" applyNumberFormat="1" applyFont="1" applyBorder="1" applyAlignment="1">
      <alignment horizontal="center" vertical="center"/>
    </xf>
    <xf numFmtId="169" fontId="123" fillId="0" borderId="46" xfId="99" applyNumberFormat="1" applyFont="1" applyBorder="1" applyAlignment="1">
      <alignment horizontal="center" vertical="center"/>
    </xf>
    <xf numFmtId="2" fontId="123" fillId="0" borderId="41" xfId="99" applyNumberFormat="1" applyFont="1" applyBorder="1" applyAlignment="1">
      <alignment horizontal="center" vertical="center"/>
    </xf>
    <xf numFmtId="1" fontId="123" fillId="0" borderId="13" xfId="99" applyNumberFormat="1" applyFont="1" applyBorder="1" applyAlignment="1">
      <alignment horizontal="center" vertical="center"/>
    </xf>
    <xf numFmtId="10" fontId="116" fillId="0" borderId="21" xfId="99" applyNumberFormat="1" applyFont="1" applyBorder="1" applyAlignment="1">
      <alignment horizontal="center" vertical="center"/>
    </xf>
    <xf numFmtId="169" fontId="116" fillId="0" borderId="0" xfId="99" applyNumberFormat="1" applyFont="1" applyAlignment="1">
      <alignment horizontal="center" vertical="center"/>
    </xf>
    <xf numFmtId="10" fontId="116" fillId="0" borderId="0" xfId="99" applyNumberFormat="1" applyFont="1" applyAlignment="1">
      <alignment horizontal="center" vertical="center"/>
    </xf>
    <xf numFmtId="169" fontId="123" fillId="0" borderId="21" xfId="99" applyNumberFormat="1" applyFont="1" applyBorder="1" applyAlignment="1">
      <alignment horizontal="center" vertical="center" wrapText="1"/>
    </xf>
    <xf numFmtId="1" fontId="123" fillId="0" borderId="11" xfId="99" applyNumberFormat="1" applyFont="1" applyBorder="1" applyAlignment="1">
      <alignment horizontal="center" vertical="center" wrapText="1"/>
    </xf>
    <xf numFmtId="1" fontId="123" fillId="0" borderId="40" xfId="99" applyNumberFormat="1" applyFont="1" applyBorder="1" applyAlignment="1">
      <alignment horizontal="center" vertical="center" wrapText="1"/>
    </xf>
    <xf numFmtId="1" fontId="123" fillId="0" borderId="48" xfId="99" applyNumberFormat="1" applyFont="1" applyBorder="1" applyAlignment="1">
      <alignment horizontal="center" vertical="center" wrapText="1"/>
    </xf>
    <xf numFmtId="0" fontId="116" fillId="0" borderId="11" xfId="99" applyFont="1" applyBorder="1" applyAlignment="1">
      <alignment horizontal="center" vertical="center"/>
    </xf>
    <xf numFmtId="10" fontId="116" fillId="0" borderId="48" xfId="99" applyNumberFormat="1" applyFont="1" applyBorder="1" applyAlignment="1">
      <alignment horizontal="center" vertical="center"/>
    </xf>
    <xf numFmtId="2" fontId="116" fillId="0" borderId="0" xfId="99" applyNumberFormat="1" applyFont="1" applyAlignment="1">
      <alignment horizontal="center" vertical="center"/>
    </xf>
    <xf numFmtId="3" fontId="1" fillId="0" borderId="0" xfId="41" applyNumberFormat="1" applyAlignment="1">
      <alignment vertical="center" wrapText="1"/>
    </xf>
    <xf numFmtId="3" fontId="1" fillId="0" borderId="0" xfId="41" applyNumberFormat="1" applyAlignment="1">
      <alignment vertical="center"/>
    </xf>
    <xf numFmtId="3" fontId="1" fillId="0" borderId="0" xfId="41" applyNumberFormat="1" applyAlignment="1">
      <alignment horizontal="right" vertical="center"/>
    </xf>
    <xf numFmtId="3" fontId="125" fillId="0" borderId="16" xfId="41" applyNumberFormat="1" applyFont="1" applyBorder="1" applyAlignment="1">
      <alignment horizontal="center" vertical="center"/>
    </xf>
    <xf numFmtId="3" fontId="125" fillId="0" borderId="84" xfId="41" applyNumberFormat="1" applyFont="1" applyBorder="1" applyAlignment="1">
      <alignment horizontal="center" vertical="center"/>
    </xf>
    <xf numFmtId="3" fontId="125" fillId="0" borderId="17" xfId="41" applyNumberFormat="1" applyFont="1" applyBorder="1" applyAlignment="1">
      <alignment horizontal="center" vertical="center"/>
    </xf>
    <xf numFmtId="3" fontId="121" fillId="0" borderId="28" xfId="41" applyNumberFormat="1" applyFont="1" applyBorder="1" applyAlignment="1">
      <alignment vertical="center" wrapText="1"/>
    </xf>
    <xf numFmtId="3" fontId="121" fillId="0" borderId="23" xfId="41" applyNumberFormat="1" applyFont="1" applyBorder="1" applyAlignment="1">
      <alignment vertical="center"/>
    </xf>
    <xf numFmtId="3" fontId="121" fillId="0" borderId="23" xfId="41" applyNumberFormat="1" applyFont="1" applyBorder="1" applyAlignment="1">
      <alignment horizontal="right" vertical="center"/>
    </xf>
    <xf numFmtId="3" fontId="121" fillId="0" borderId="24" xfId="41" applyNumberFormat="1" applyFont="1" applyBorder="1" applyAlignment="1">
      <alignment horizontal="right" vertical="center"/>
    </xf>
    <xf numFmtId="3" fontId="121" fillId="0" borderId="12" xfId="41" applyNumberFormat="1" applyFont="1" applyBorder="1" applyAlignment="1">
      <alignment vertical="center" wrapText="1"/>
    </xf>
    <xf numFmtId="3" fontId="121" fillId="0" borderId="15" xfId="41" applyNumberFormat="1" applyFont="1" applyBorder="1" applyAlignment="1">
      <alignment vertical="center"/>
    </xf>
    <xf numFmtId="3" fontId="121" fillId="0" borderId="15" xfId="41" applyNumberFormat="1" applyFont="1" applyBorder="1" applyAlignment="1">
      <alignment horizontal="right" vertical="center"/>
    </xf>
    <xf numFmtId="3" fontId="121" fillId="0" borderId="26" xfId="41" applyNumberFormat="1" applyFont="1" applyBorder="1" applyAlignment="1">
      <alignment horizontal="right" vertical="center"/>
    </xf>
    <xf numFmtId="3" fontId="121" fillId="0" borderId="33" xfId="41" applyNumberFormat="1" applyFont="1" applyBorder="1" applyAlignment="1">
      <alignment vertical="center" wrapText="1"/>
    </xf>
    <xf numFmtId="3" fontId="121" fillId="0" borderId="32" xfId="41" applyNumberFormat="1" applyFont="1" applyBorder="1" applyAlignment="1">
      <alignment vertical="center"/>
    </xf>
    <xf numFmtId="3" fontId="121" fillId="0" borderId="32" xfId="41" applyNumberFormat="1" applyFont="1" applyBorder="1" applyAlignment="1">
      <alignment horizontal="right" vertical="center"/>
    </xf>
    <xf numFmtId="3" fontId="121" fillId="0" borderId="27" xfId="41" applyNumberFormat="1" applyFont="1" applyBorder="1" applyAlignment="1">
      <alignment vertical="center" wrapText="1"/>
    </xf>
    <xf numFmtId="3" fontId="121" fillId="0" borderId="16" xfId="41" applyNumberFormat="1" applyFont="1" applyBorder="1" applyAlignment="1">
      <alignment vertical="center"/>
    </xf>
    <xf numFmtId="3" fontId="121" fillId="0" borderId="16" xfId="41" applyNumberFormat="1" applyFont="1" applyBorder="1" applyAlignment="1">
      <alignment horizontal="right" vertical="center"/>
    </xf>
    <xf numFmtId="3" fontId="121" fillId="0" borderId="17" xfId="41" applyNumberFormat="1" applyFont="1" applyBorder="1" applyAlignment="1">
      <alignment horizontal="right" vertical="center"/>
    </xf>
    <xf numFmtId="3" fontId="120" fillId="0" borderId="41" xfId="41" applyNumberFormat="1" applyFont="1" applyBorder="1" applyAlignment="1">
      <alignment vertical="center" wrapText="1"/>
    </xf>
    <xf numFmtId="3" fontId="120" fillId="0" borderId="45" xfId="41" applyNumberFormat="1" applyFont="1" applyBorder="1" applyAlignment="1">
      <alignment vertical="center"/>
    </xf>
    <xf numFmtId="3" fontId="120" fillId="0" borderId="46" xfId="41" applyNumberFormat="1" applyFont="1" applyBorder="1" applyAlignment="1">
      <alignment vertical="center"/>
    </xf>
    <xf numFmtId="0" fontId="121" fillId="0" borderId="28" xfId="41" applyFont="1" applyBorder="1" applyAlignment="1">
      <alignment vertical="center"/>
    </xf>
    <xf numFmtId="0" fontId="121" fillId="0" borderId="27" xfId="41" applyFont="1" applyBorder="1" applyAlignment="1">
      <alignment vertical="center"/>
    </xf>
    <xf numFmtId="0" fontId="120" fillId="0" borderId="41" xfId="41" applyFont="1" applyBorder="1" applyAlignment="1">
      <alignment vertical="center"/>
    </xf>
    <xf numFmtId="3" fontId="7" fillId="0" borderId="0" xfId="41" applyNumberFormat="1" applyFont="1" applyAlignment="1">
      <alignment vertical="center"/>
    </xf>
    <xf numFmtId="166" fontId="108" fillId="0" borderId="0" xfId="50" applyNumberFormat="1" applyAlignment="1">
      <alignment vertical="center" wrapText="1"/>
    </xf>
    <xf numFmtId="166" fontId="108" fillId="0" borderId="0" xfId="50" applyNumberFormat="1" applyAlignment="1">
      <alignment horizontal="center" vertical="center" wrapText="1"/>
    </xf>
    <xf numFmtId="166" fontId="43" fillId="0" borderId="0" xfId="50" applyNumberFormat="1" applyFont="1" applyAlignment="1">
      <alignment horizontal="right"/>
    </xf>
    <xf numFmtId="166" fontId="38" fillId="0" borderId="0" xfId="50" applyNumberFormat="1" applyFont="1" applyAlignment="1">
      <alignment vertical="center"/>
    </xf>
    <xf numFmtId="166" fontId="65" fillId="0" borderId="70" xfId="50" applyNumberFormat="1" applyFont="1" applyBorder="1" applyAlignment="1">
      <alignment horizontal="center" vertical="center"/>
    </xf>
    <xf numFmtId="166" fontId="65" fillId="0" borderId="17" xfId="50" applyNumberFormat="1" applyFont="1" applyBorder="1" applyAlignment="1">
      <alignment horizontal="center" vertical="center" wrapText="1"/>
    </xf>
    <xf numFmtId="166" fontId="38" fillId="0" borderId="0" xfId="50" applyNumberFormat="1" applyFont="1" applyAlignment="1">
      <alignment horizontal="center" vertical="center"/>
    </xf>
    <xf numFmtId="166" fontId="67" fillId="0" borderId="11" xfId="50" applyNumberFormat="1" applyFont="1" applyBorder="1" applyAlignment="1">
      <alignment horizontal="center" vertical="center" wrapText="1"/>
    </xf>
    <xf numFmtId="166" fontId="67" fillId="0" borderId="75" xfId="50" applyNumberFormat="1" applyFont="1" applyBorder="1" applyAlignment="1">
      <alignment horizontal="center" vertical="center" wrapText="1"/>
    </xf>
    <xf numFmtId="166" fontId="67" fillId="0" borderId="49" xfId="50" applyNumberFormat="1" applyFont="1" applyBorder="1" applyAlignment="1">
      <alignment horizontal="center" vertical="center" wrapText="1"/>
    </xf>
    <xf numFmtId="166" fontId="67" fillId="0" borderId="21" xfId="50" applyNumberFormat="1" applyFont="1" applyBorder="1" applyAlignment="1">
      <alignment horizontal="center" vertical="center" wrapText="1"/>
    </xf>
    <xf numFmtId="166" fontId="67" fillId="0" borderId="77" xfId="50" applyNumberFormat="1" applyFont="1" applyBorder="1" applyAlignment="1">
      <alignment horizontal="center" vertical="center" wrapText="1"/>
    </xf>
    <xf numFmtId="166" fontId="38" fillId="0" borderId="0" xfId="50" applyNumberFormat="1" applyFont="1" applyAlignment="1">
      <alignment horizontal="center" vertical="center" wrapText="1"/>
    </xf>
    <xf numFmtId="166" fontId="67" fillId="0" borderId="75" xfId="50" applyNumberFormat="1" applyFont="1" applyBorder="1" applyAlignment="1">
      <alignment horizontal="left" vertical="center" wrapText="1" indent="1"/>
    </xf>
    <xf numFmtId="49" fontId="127" fillId="0" borderId="14" xfId="50" applyNumberFormat="1" applyFont="1" applyBorder="1" applyAlignment="1" applyProtection="1">
      <alignment horizontal="center" vertical="center" wrapText="1"/>
      <protection locked="0"/>
    </xf>
    <xf numFmtId="166" fontId="127" fillId="0" borderId="75" xfId="50" applyNumberFormat="1" applyFont="1" applyBorder="1" applyAlignment="1">
      <alignment vertical="center" wrapText="1"/>
    </xf>
    <xf numFmtId="166" fontId="127" fillId="0" borderId="13" xfId="50" applyNumberFormat="1" applyFont="1" applyBorder="1" applyAlignment="1">
      <alignment vertical="center" wrapText="1"/>
    </xf>
    <xf numFmtId="166" fontId="127" fillId="0" borderId="14" xfId="50" applyNumberFormat="1" applyFont="1" applyBorder="1" applyAlignment="1">
      <alignment vertical="center" wrapText="1"/>
    </xf>
    <xf numFmtId="166" fontId="127" fillId="0" borderId="21" xfId="50" applyNumberFormat="1" applyFont="1" applyBorder="1" applyAlignment="1">
      <alignment vertical="center" wrapText="1"/>
    </xf>
    <xf numFmtId="166" fontId="56" fillId="0" borderId="75" xfId="50" applyNumberFormat="1" applyFont="1" applyBorder="1" applyAlignment="1">
      <alignment vertical="center" wrapText="1"/>
    </xf>
    <xf numFmtId="166" fontId="56" fillId="0" borderId="76" xfId="50" applyNumberFormat="1" applyFont="1" applyBorder="1" applyAlignment="1" applyProtection="1">
      <alignment horizontal="left" vertical="center" wrapText="1" indent="1"/>
      <protection locked="0"/>
    </xf>
    <xf numFmtId="49" fontId="127" fillId="0" borderId="15" xfId="50" applyNumberFormat="1" applyFont="1" applyBorder="1" applyAlignment="1" applyProtection="1">
      <alignment horizontal="center" vertical="center" wrapText="1"/>
      <protection locked="0"/>
    </xf>
    <xf numFmtId="166" fontId="127" fillId="0" borderId="76" xfId="50" applyNumberFormat="1" applyFont="1" applyBorder="1" applyAlignment="1" applyProtection="1">
      <alignment vertical="center" wrapText="1"/>
      <protection locked="0"/>
    </xf>
    <xf numFmtId="166" fontId="127" fillId="0" borderId="12" xfId="50" applyNumberFormat="1" applyFont="1" applyBorder="1" applyAlignment="1" applyProtection="1">
      <alignment vertical="center" wrapText="1"/>
      <protection locked="0"/>
    </xf>
    <xf numFmtId="166" fontId="127" fillId="0" borderId="15" xfId="50" applyNumberFormat="1" applyFont="1" applyBorder="1" applyAlignment="1" applyProtection="1">
      <alignment vertical="center" wrapText="1"/>
      <protection locked="0"/>
    </xf>
    <xf numFmtId="166" fontId="127" fillId="0" borderId="26" xfId="50" applyNumberFormat="1" applyFont="1" applyBorder="1" applyAlignment="1" applyProtection="1">
      <alignment vertical="center" wrapText="1"/>
      <protection locked="0"/>
    </xf>
    <xf numFmtId="166" fontId="56" fillId="0" borderId="76" xfId="50" applyNumberFormat="1" applyFont="1" applyBorder="1" applyAlignment="1">
      <alignment vertical="center" wrapText="1"/>
    </xf>
    <xf numFmtId="166" fontId="67" fillId="0" borderId="77" xfId="50" applyNumberFormat="1" applyFont="1" applyBorder="1" applyAlignment="1">
      <alignment horizontal="left" vertical="center" wrapText="1" indent="1"/>
    </xf>
    <xf numFmtId="166" fontId="70" fillId="0" borderId="77" xfId="50" applyNumberFormat="1" applyFont="1" applyBorder="1" applyAlignment="1">
      <alignment horizontal="left" vertical="center" wrapText="1" indent="1"/>
    </xf>
    <xf numFmtId="49" fontId="127" fillId="0" borderId="34" xfId="50" applyNumberFormat="1" applyFont="1" applyBorder="1" applyAlignment="1" applyProtection="1">
      <alignment horizontal="center" vertical="center" wrapText="1"/>
      <protection locked="0"/>
    </xf>
    <xf numFmtId="166" fontId="127" fillId="0" borderId="77" xfId="50" applyNumberFormat="1" applyFont="1" applyBorder="1" applyAlignment="1">
      <alignment vertical="center" wrapText="1"/>
    </xf>
    <xf numFmtId="166" fontId="127" fillId="0" borderId="44" xfId="50" applyNumberFormat="1" applyFont="1" applyBorder="1" applyAlignment="1">
      <alignment vertical="center" wrapText="1"/>
    </xf>
    <xf numFmtId="166" fontId="127" fillId="0" borderId="34" xfId="50" applyNumberFormat="1" applyFont="1" applyBorder="1" applyAlignment="1">
      <alignment vertical="center" wrapText="1"/>
    </xf>
    <xf numFmtId="166" fontId="127" fillId="0" borderId="55" xfId="50" applyNumberFormat="1" applyFont="1" applyBorder="1" applyAlignment="1">
      <alignment vertical="center" wrapText="1"/>
    </xf>
    <xf numFmtId="166" fontId="56" fillId="0" borderId="77" xfId="50" applyNumberFormat="1" applyFont="1" applyBorder="1" applyAlignment="1">
      <alignment vertical="center" wrapText="1"/>
    </xf>
    <xf numFmtId="166" fontId="56" fillId="0" borderId="100" xfId="50" applyNumberFormat="1" applyFont="1" applyBorder="1" applyAlignment="1" applyProtection="1">
      <alignment horizontal="left" vertical="center" wrapText="1" indent="1"/>
      <protection locked="0"/>
    </xf>
    <xf numFmtId="166" fontId="68" fillId="0" borderId="75" xfId="50" applyNumberFormat="1" applyFont="1" applyBorder="1" applyAlignment="1">
      <alignment horizontal="left" vertical="center" wrapText="1" indent="1"/>
    </xf>
    <xf numFmtId="166" fontId="56" fillId="0" borderId="85" xfId="50" applyNumberFormat="1" applyFont="1" applyBorder="1" applyAlignment="1" applyProtection="1">
      <alignment horizontal="left" vertical="center" wrapText="1" indent="1"/>
      <protection locked="0"/>
    </xf>
    <xf numFmtId="49" fontId="127" fillId="0" borderId="18" xfId="50" applyNumberFormat="1" applyFont="1" applyBorder="1" applyAlignment="1" applyProtection="1">
      <alignment horizontal="center" vertical="center" wrapText="1"/>
      <protection locked="0"/>
    </xf>
    <xf numFmtId="166" fontId="127" fillId="0" borderId="101" xfId="50" applyNumberFormat="1" applyFont="1" applyBorder="1" applyAlignment="1">
      <alignment vertical="center" wrapText="1"/>
    </xf>
    <xf numFmtId="166" fontId="127" fillId="0" borderId="18" xfId="50" applyNumberFormat="1" applyFont="1" applyBorder="1" applyAlignment="1">
      <alignment vertical="center" wrapText="1"/>
    </xf>
    <xf numFmtId="166" fontId="127" fillId="0" borderId="19" xfId="50" applyNumberFormat="1" applyFont="1" applyBorder="1" applyAlignment="1">
      <alignment vertical="center" wrapText="1"/>
    </xf>
    <xf numFmtId="166" fontId="127" fillId="0" borderId="29" xfId="50" applyNumberFormat="1" applyFont="1" applyBorder="1" applyAlignment="1">
      <alignment vertical="center" wrapText="1"/>
    </xf>
    <xf numFmtId="166" fontId="56" fillId="0" borderId="101" xfId="50" applyNumberFormat="1" applyFont="1" applyBorder="1" applyAlignment="1">
      <alignment vertical="center" wrapText="1"/>
    </xf>
    <xf numFmtId="49" fontId="127" fillId="0" borderId="42" xfId="50" applyNumberFormat="1" applyFont="1" applyBorder="1" applyAlignment="1" applyProtection="1">
      <alignment horizontal="center" vertical="center" wrapText="1"/>
      <protection locked="0"/>
    </xf>
    <xf numFmtId="166" fontId="127" fillId="0" borderId="88" xfId="50" applyNumberFormat="1" applyFont="1" applyBorder="1" applyAlignment="1" applyProtection="1">
      <alignment vertical="center" wrapText="1"/>
      <protection locked="0"/>
    </xf>
    <xf numFmtId="166" fontId="127" fillId="0" borderId="27" xfId="50" applyNumberFormat="1" applyFont="1" applyBorder="1" applyAlignment="1" applyProtection="1">
      <alignment vertical="center" wrapText="1"/>
      <protection locked="0"/>
    </xf>
    <xf numFmtId="166" fontId="127" fillId="0" borderId="16" xfId="50" applyNumberFormat="1" applyFont="1" applyBorder="1" applyAlignment="1" applyProtection="1">
      <alignment vertical="center" wrapText="1"/>
      <protection locked="0"/>
    </xf>
    <xf numFmtId="166" fontId="127" fillId="0" borderId="17" xfId="50" applyNumberFormat="1" applyFont="1" applyBorder="1" applyAlignment="1" applyProtection="1">
      <alignment vertical="center" wrapText="1"/>
      <protection locked="0"/>
    </xf>
    <xf numFmtId="166" fontId="56" fillId="0" borderId="88" xfId="50" applyNumberFormat="1" applyFont="1" applyBorder="1" applyAlignment="1">
      <alignment vertical="center" wrapText="1"/>
    </xf>
    <xf numFmtId="166" fontId="127" fillId="37" borderId="49" xfId="50" applyNumberFormat="1" applyFont="1" applyFill="1" applyBorder="1" applyAlignment="1">
      <alignment horizontal="left" vertical="center" wrapText="1" indent="2"/>
    </xf>
    <xf numFmtId="0" fontId="41" fillId="0" borderId="0" xfId="0" applyFont="1" applyAlignment="1">
      <alignment horizontal="center"/>
    </xf>
    <xf numFmtId="0" fontId="128" fillId="0" borderId="0" xfId="0" applyFont="1" applyProtection="1">
      <protection locked="0"/>
    </xf>
    <xf numFmtId="0" fontId="42" fillId="0" borderId="0" xfId="0" applyFont="1" applyProtection="1">
      <protection locked="0"/>
    </xf>
    <xf numFmtId="0" fontId="52" fillId="0" borderId="0" xfId="0" applyFont="1"/>
    <xf numFmtId="0" fontId="53" fillId="0" borderId="0" xfId="0" applyFont="1"/>
    <xf numFmtId="0" fontId="0" fillId="0" borderId="0" xfId="0" applyProtection="1">
      <protection locked="0"/>
    </xf>
    <xf numFmtId="0" fontId="39" fillId="0" borderId="13" xfId="0" applyFont="1" applyBorder="1" applyAlignment="1">
      <alignment horizontal="center" vertical="center" wrapText="1"/>
    </xf>
    <xf numFmtId="0" fontId="38" fillId="0" borderId="14" xfId="0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0" fontId="38" fillId="0" borderId="21" xfId="0" applyFont="1" applyBorder="1" applyAlignment="1">
      <alignment horizontal="center" vertical="center" wrapText="1"/>
    </xf>
    <xf numFmtId="0" fontId="108" fillId="0" borderId="28" xfId="0" applyFont="1" applyBorder="1" applyAlignment="1">
      <alignment horizontal="center" vertical="center"/>
    </xf>
    <xf numFmtId="0" fontId="0" fillId="0" borderId="23" xfId="0" applyBorder="1" applyAlignment="1">
      <alignment vertical="center" wrapText="1"/>
    </xf>
    <xf numFmtId="166" fontId="0" fillId="0" borderId="23" xfId="0" applyNumberFormat="1" applyBorder="1" applyProtection="1">
      <protection locked="0"/>
    </xf>
    <xf numFmtId="166" fontId="0" fillId="0" borderId="24" xfId="0" applyNumberFormat="1" applyBorder="1"/>
    <xf numFmtId="0" fontId="108" fillId="0" borderId="12" xfId="0" applyFont="1" applyBorder="1" applyAlignment="1">
      <alignment horizontal="center" vertical="center"/>
    </xf>
    <xf numFmtId="0" fontId="0" fillId="0" borderId="15" xfId="0" applyBorder="1" applyAlignment="1">
      <alignment vertical="center" wrapText="1"/>
    </xf>
    <xf numFmtId="166" fontId="0" fillId="0" borderId="15" xfId="0" applyNumberFormat="1" applyBorder="1" applyProtection="1">
      <protection locked="0"/>
    </xf>
    <xf numFmtId="166" fontId="0" fillId="0" borderId="26" xfId="0" applyNumberFormat="1" applyBorder="1"/>
    <xf numFmtId="0" fontId="108" fillId="0" borderId="33" xfId="0" applyFont="1" applyBorder="1" applyAlignment="1">
      <alignment horizontal="center" vertical="center"/>
    </xf>
    <xf numFmtId="0" fontId="0" fillId="0" borderId="32" xfId="0" applyBorder="1" applyAlignment="1">
      <alignment vertical="center" wrapText="1"/>
    </xf>
    <xf numFmtId="166" fontId="0" fillId="0" borderId="32" xfId="0" applyNumberFormat="1" applyBorder="1" applyProtection="1">
      <protection locked="0"/>
    </xf>
    <xf numFmtId="166" fontId="0" fillId="0" borderId="54" xfId="0" applyNumberFormat="1" applyBorder="1"/>
    <xf numFmtId="0" fontId="39" fillId="0" borderId="13" xfId="0" applyFont="1" applyBorder="1" applyAlignment="1">
      <alignment horizontal="center" vertical="center"/>
    </xf>
    <xf numFmtId="0" fontId="38" fillId="0" borderId="14" xfId="0" applyFont="1" applyBorder="1" applyAlignment="1">
      <alignment vertical="center" wrapText="1"/>
    </xf>
    <xf numFmtId="166" fontId="39" fillId="0" borderId="14" xfId="0" applyNumberFormat="1" applyFont="1" applyBorder="1"/>
    <xf numFmtId="166" fontId="39" fillId="0" borderId="21" xfId="0" applyNumberFormat="1" applyFont="1" applyBorder="1"/>
    <xf numFmtId="0" fontId="0" fillId="0" borderId="102" xfId="0" applyBorder="1"/>
    <xf numFmtId="0" fontId="43" fillId="0" borderId="102" xfId="0" applyFont="1" applyBorder="1" applyAlignment="1">
      <alignment horizontal="center"/>
    </xf>
    <xf numFmtId="3" fontId="8" fillId="18" borderId="44" xfId="0" applyNumberFormat="1" applyFont="1" applyFill="1" applyBorder="1" applyAlignment="1">
      <alignment horizontal="right" vertical="center" wrapText="1"/>
    </xf>
    <xf numFmtId="3" fontId="33" fillId="0" borderId="75" xfId="42" applyNumberFormat="1" applyFont="1" applyBorder="1" applyAlignment="1">
      <alignment vertical="center"/>
    </xf>
    <xf numFmtId="166" fontId="68" fillId="0" borderId="18" xfId="0" applyNumberFormat="1" applyFont="1" applyBorder="1" applyAlignment="1" applyProtection="1">
      <alignment horizontal="right" vertical="center" wrapText="1" indent="1"/>
      <protection locked="0"/>
    </xf>
    <xf numFmtId="3" fontId="129" fillId="0" borderId="16" xfId="0" applyNumberFormat="1" applyFont="1" applyBorder="1" applyAlignment="1">
      <alignment vertical="center"/>
    </xf>
    <xf numFmtId="0" fontId="13" fillId="0" borderId="86" xfId="42" applyBorder="1" applyAlignment="1">
      <alignment vertical="center"/>
    </xf>
    <xf numFmtId="3" fontId="18" fillId="18" borderId="32" xfId="42" applyNumberFormat="1" applyFont="1" applyFill="1" applyBorder="1" applyAlignment="1">
      <alignment horizontal="right" vertical="center"/>
    </xf>
    <xf numFmtId="3" fontId="19" fillId="0" borderId="15" xfId="42" applyNumberFormat="1" applyFont="1" applyBorder="1" applyAlignment="1">
      <alignment vertical="center"/>
    </xf>
    <xf numFmtId="3" fontId="19" fillId="0" borderId="26" xfId="42" applyNumberFormat="1" applyFont="1" applyBorder="1" applyAlignment="1">
      <alignment vertical="center"/>
    </xf>
    <xf numFmtId="3" fontId="19" fillId="0" borderId="59" xfId="42" applyNumberFormat="1" applyFont="1" applyBorder="1" applyAlignment="1">
      <alignment vertical="center"/>
    </xf>
    <xf numFmtId="3" fontId="14" fillId="0" borderId="75" xfId="42" applyNumberFormat="1" applyFont="1" applyBorder="1" applyAlignment="1">
      <alignment horizontal="right" vertical="center"/>
    </xf>
    <xf numFmtId="3" fontId="8" fillId="0" borderId="41" xfId="0" applyNumberFormat="1" applyFont="1" applyBorder="1" applyAlignment="1">
      <alignment vertical="center"/>
    </xf>
    <xf numFmtId="3" fontId="34" fillId="0" borderId="15" xfId="43" applyNumberFormat="1" applyFont="1" applyBorder="1" applyAlignment="1">
      <alignment vertical="center"/>
    </xf>
    <xf numFmtId="3" fontId="34" fillId="0" borderId="12" xfId="43" applyNumberFormat="1" applyFont="1" applyBorder="1" applyAlignment="1">
      <alignment vertical="center"/>
    </xf>
    <xf numFmtId="10" fontId="34" fillId="0" borderId="26" xfId="43" applyNumberFormat="1" applyFont="1" applyBorder="1" applyAlignment="1">
      <alignment vertical="center"/>
    </xf>
    <xf numFmtId="3" fontId="34" fillId="0" borderId="27" xfId="43" applyNumberFormat="1" applyFont="1" applyBorder="1" applyAlignment="1">
      <alignment vertical="center"/>
    </xf>
    <xf numFmtId="3" fontId="34" fillId="0" borderId="16" xfId="43" applyNumberFormat="1" applyFont="1" applyBorder="1" applyAlignment="1">
      <alignment vertical="center"/>
    </xf>
    <xf numFmtId="10" fontId="34" fillId="0" borderId="17" xfId="43" applyNumberFormat="1" applyFont="1" applyBorder="1" applyAlignment="1">
      <alignment vertical="center"/>
    </xf>
    <xf numFmtId="3" fontId="13" fillId="20" borderId="28" xfId="42" applyNumberFormat="1" applyFill="1" applyBorder="1" applyAlignment="1">
      <alignment vertical="center"/>
    </xf>
    <xf numFmtId="166" fontId="38" fillId="20" borderId="15" xfId="44" applyNumberFormat="1" applyFont="1" applyFill="1" applyBorder="1" applyAlignment="1">
      <alignment horizontal="right" vertical="center" wrapText="1"/>
    </xf>
    <xf numFmtId="3" fontId="111" fillId="20" borderId="14" xfId="41" applyNumberFormat="1" applyFont="1" applyFill="1" applyBorder="1" applyAlignment="1">
      <alignment horizontal="right" vertical="center"/>
    </xf>
    <xf numFmtId="3" fontId="8" fillId="38" borderId="15" xfId="0" applyNumberFormat="1" applyFont="1" applyFill="1" applyBorder="1" applyAlignment="1">
      <alignment vertical="center"/>
    </xf>
    <xf numFmtId="3" fontId="8" fillId="38" borderId="23" xfId="0" applyNumberFormat="1" applyFont="1" applyFill="1" applyBorder="1" applyAlignment="1">
      <alignment vertical="center"/>
    </xf>
    <xf numFmtId="3" fontId="8" fillId="0" borderId="27" xfId="0" applyNumberFormat="1" applyFont="1" applyBorder="1" applyAlignment="1">
      <alignment horizontal="right" vertical="center" wrapText="1"/>
    </xf>
    <xf numFmtId="3" fontId="8" fillId="0" borderId="28" xfId="0" applyNumberFormat="1" applyFont="1" applyBorder="1" applyAlignment="1">
      <alignment horizontal="right" vertical="center" wrapText="1"/>
    </xf>
    <xf numFmtId="3" fontId="19" fillId="0" borderId="12" xfId="42" applyNumberFormat="1" applyFont="1" applyBorder="1" applyAlignment="1">
      <alignment horizontal="right" vertical="center"/>
    </xf>
    <xf numFmtId="3" fontId="130" fillId="0" borderId="18" xfId="0" applyNumberFormat="1" applyFont="1" applyBorder="1" applyAlignment="1">
      <alignment horizontal="right" vertical="center"/>
    </xf>
    <xf numFmtId="3" fontId="8" fillId="20" borderId="18" xfId="0" applyNumberFormat="1" applyFont="1" applyFill="1" applyBorder="1" applyAlignment="1">
      <alignment horizontal="right" vertical="center" wrapText="1"/>
    </xf>
    <xf numFmtId="3" fontId="8" fillId="20" borderId="12" xfId="0" applyNumberFormat="1" applyFont="1" applyFill="1" applyBorder="1" applyAlignment="1">
      <alignment horizontal="right" vertical="center" wrapText="1"/>
    </xf>
    <xf numFmtId="169" fontId="122" fillId="0" borderId="17" xfId="99" applyNumberFormat="1" applyFont="1" applyBorder="1" applyAlignment="1">
      <alignment horizontal="center" vertical="center" wrapText="1"/>
    </xf>
    <xf numFmtId="169" fontId="123" fillId="0" borderId="48" xfId="99" applyNumberFormat="1" applyFont="1" applyBorder="1" applyAlignment="1">
      <alignment horizontal="center" vertical="center" wrapText="1"/>
    </xf>
    <xf numFmtId="3" fontId="8" fillId="0" borderId="15" xfId="0" applyNumberFormat="1" applyFont="1" applyFill="1" applyBorder="1" applyAlignment="1">
      <alignment vertical="center"/>
    </xf>
    <xf numFmtId="0" fontId="8" fillId="0" borderId="39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49" fontId="8" fillId="0" borderId="11" xfId="0" applyNumberFormat="1" applyFont="1" applyBorder="1" applyAlignment="1">
      <alignment horizontal="left" vertical="center"/>
    </xf>
    <xf numFmtId="49" fontId="8" fillId="0" borderId="40" xfId="0" applyNumberFormat="1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40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0" fontId="8" fillId="0" borderId="64" xfId="0" applyFont="1" applyBorder="1" applyAlignment="1">
      <alignment horizontal="left" vertical="center" wrapText="1"/>
    </xf>
    <xf numFmtId="0" fontId="8" fillId="0" borderId="74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center" vertical="center" wrapText="1"/>
    </xf>
    <xf numFmtId="0" fontId="8" fillId="0" borderId="66" xfId="0" applyFont="1" applyBorder="1" applyAlignment="1">
      <alignment horizontal="left" vertical="center" wrapText="1"/>
    </xf>
    <xf numFmtId="0" fontId="8" fillId="0" borderId="50" xfId="0" applyFont="1" applyBorder="1" applyAlignment="1">
      <alignment horizontal="left" wrapText="1"/>
    </xf>
    <xf numFmtId="0" fontId="8" fillId="0" borderId="71" xfId="0" applyFont="1" applyBorder="1" applyAlignment="1">
      <alignment horizontal="left" wrapText="1"/>
    </xf>
    <xf numFmtId="0" fontId="8" fillId="0" borderId="36" xfId="0" applyFont="1" applyBorder="1" applyAlignment="1">
      <alignment horizontal="left" wrapText="1"/>
    </xf>
    <xf numFmtId="0" fontId="8" fillId="0" borderId="36" xfId="0" applyFont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0" borderId="64" xfId="0" applyFont="1" applyBorder="1" applyAlignment="1">
      <alignment horizontal="left" wrapText="1"/>
    </xf>
    <xf numFmtId="0" fontId="8" fillId="0" borderId="74" xfId="0" applyFont="1" applyBorder="1" applyAlignment="1">
      <alignment horizontal="left" wrapText="1"/>
    </xf>
    <xf numFmtId="0" fontId="8" fillId="0" borderId="50" xfId="0" applyFont="1" applyBorder="1" applyAlignment="1">
      <alignment horizontal="left" vertical="center" wrapText="1"/>
    </xf>
    <xf numFmtId="49" fontId="49" fillId="0" borderId="0" xfId="0" applyNumberFormat="1" applyFont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 wrapText="1"/>
    </xf>
    <xf numFmtId="49" fontId="8" fillId="0" borderId="40" xfId="0" applyNumberFormat="1" applyFont="1" applyBorder="1" applyAlignment="1">
      <alignment horizontal="center" vertical="center" wrapText="1"/>
    </xf>
    <xf numFmtId="0" fontId="82" fillId="0" borderId="59" xfId="44" applyFont="1" applyBorder="1" applyAlignment="1">
      <alignment horizontal="left" vertical="center" wrapText="1"/>
    </xf>
    <xf numFmtId="0" fontId="82" fillId="0" borderId="36" xfId="44" applyFont="1" applyBorder="1" applyAlignment="1">
      <alignment horizontal="left" vertical="center" wrapText="1"/>
    </xf>
    <xf numFmtId="0" fontId="82" fillId="0" borderId="80" xfId="44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/>
    </xf>
    <xf numFmtId="49" fontId="8" fillId="0" borderId="36" xfId="0" applyNumberFormat="1" applyFont="1" applyBorder="1" applyAlignment="1">
      <alignment horizontal="left" vertical="center"/>
    </xf>
    <xf numFmtId="0" fontId="57" fillId="0" borderId="0" xfId="44" applyFont="1" applyAlignment="1">
      <alignment horizontal="center" wrapText="1"/>
    </xf>
    <xf numFmtId="49" fontId="8" fillId="0" borderId="39" xfId="0" applyNumberFormat="1" applyFont="1" applyBorder="1" applyAlignment="1">
      <alignment horizontal="left" vertical="center" wrapText="1"/>
    </xf>
    <xf numFmtId="49" fontId="4" fillId="0" borderId="40" xfId="0" applyNumberFormat="1" applyFont="1" applyBorder="1" applyAlignment="1">
      <alignment horizontal="left" vertical="center"/>
    </xf>
    <xf numFmtId="49" fontId="8" fillId="0" borderId="37" xfId="0" applyNumberFormat="1" applyFont="1" applyBorder="1" applyAlignment="1">
      <alignment horizontal="left" vertical="center"/>
    </xf>
    <xf numFmtId="49" fontId="4" fillId="0" borderId="57" xfId="0" applyNumberFormat="1" applyFont="1" applyBorder="1" applyAlignment="1">
      <alignment horizontal="center" vertical="center"/>
    </xf>
    <xf numFmtId="0" fontId="38" fillId="0" borderId="49" xfId="44" applyFont="1" applyBorder="1" applyAlignment="1">
      <alignment horizontal="left" vertical="center" wrapText="1"/>
    </xf>
    <xf numFmtId="0" fontId="38" fillId="0" borderId="40" xfId="44" applyFont="1" applyBorder="1" applyAlignment="1">
      <alignment horizontal="left" vertical="center" wrapText="1"/>
    </xf>
    <xf numFmtId="0" fontId="38" fillId="0" borderId="20" xfId="44" applyFont="1" applyBorder="1" applyAlignment="1">
      <alignment horizontal="left" vertical="center" wrapText="1"/>
    </xf>
    <xf numFmtId="166" fontId="77" fillId="0" borderId="0" xfId="44" applyNumberFormat="1" applyFont="1" applyAlignment="1">
      <alignment horizontal="left" vertical="center"/>
    </xf>
    <xf numFmtId="49" fontId="8" fillId="0" borderId="56" xfId="0" applyNumberFormat="1" applyFont="1" applyBorder="1" applyAlignment="1">
      <alignment horizontal="left" vertical="center"/>
    </xf>
    <xf numFmtId="49" fontId="8" fillId="0" borderId="39" xfId="0" applyNumberFormat="1" applyFont="1" applyBorder="1" applyAlignment="1">
      <alignment horizontal="left" vertical="center"/>
    </xf>
    <xf numFmtId="0" fontId="57" fillId="0" borderId="0" xfId="44" applyFont="1" applyAlignment="1">
      <alignment horizontal="center"/>
    </xf>
    <xf numFmtId="0" fontId="81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166" fontId="52" fillId="0" borderId="0" xfId="44" applyNumberFormat="1" applyFont="1" applyAlignment="1">
      <alignment horizontal="left" vertical="center"/>
    </xf>
    <xf numFmtId="0" fontId="4" fillId="0" borderId="48" xfId="0" applyFont="1" applyBorder="1" applyAlignment="1">
      <alignment horizontal="center" vertical="center" wrapText="1"/>
    </xf>
    <xf numFmtId="0" fontId="82" fillId="0" borderId="69" xfId="44" applyFont="1" applyBorder="1" applyAlignment="1">
      <alignment horizontal="left" vertical="center" wrapText="1"/>
    </xf>
    <xf numFmtId="0" fontId="82" fillId="0" borderId="10" xfId="44" applyFont="1" applyBorder="1" applyAlignment="1">
      <alignment horizontal="left" vertical="center" wrapText="1"/>
    </xf>
    <xf numFmtId="0" fontId="82" fillId="0" borderId="89" xfId="44" applyFont="1" applyBorder="1" applyAlignment="1">
      <alignment horizontal="left" vertical="center" wrapText="1"/>
    </xf>
    <xf numFmtId="0" fontId="82" fillId="0" borderId="68" xfId="44" applyFont="1" applyBorder="1" applyAlignment="1">
      <alignment horizontal="left" vertical="center" wrapText="1"/>
    </xf>
    <xf numFmtId="0" fontId="82" fillId="0" borderId="50" xfId="44" applyFont="1" applyBorder="1" applyAlignment="1">
      <alignment horizontal="left" vertical="center" wrapText="1"/>
    </xf>
    <xf numFmtId="0" fontId="82" fillId="0" borderId="83" xfId="44" applyFont="1" applyBorder="1" applyAlignment="1">
      <alignment horizontal="left" vertical="center" wrapText="1"/>
    </xf>
    <xf numFmtId="0" fontId="53" fillId="0" borderId="16" xfId="44" applyFont="1" applyBorder="1" applyAlignment="1">
      <alignment horizontal="left"/>
    </xf>
    <xf numFmtId="0" fontId="82" fillId="0" borderId="70" xfId="44" applyFont="1" applyBorder="1" applyAlignment="1">
      <alignment horizontal="left" vertical="center" wrapText="1"/>
    </xf>
    <xf numFmtId="0" fontId="82" fillId="0" borderId="64" xfId="44" applyFont="1" applyBorder="1" applyAlignment="1">
      <alignment horizontal="left" vertical="center" wrapText="1"/>
    </xf>
    <xf numFmtId="0" fontId="82" fillId="0" borderId="84" xfId="44" applyFont="1" applyBorder="1" applyAlignment="1">
      <alignment horizontal="left" vertical="center" wrapText="1"/>
    </xf>
    <xf numFmtId="0" fontId="83" fillId="0" borderId="19" xfId="44" applyFont="1" applyBorder="1" applyAlignment="1">
      <alignment horizontal="left"/>
    </xf>
    <xf numFmtId="0" fontId="82" fillId="0" borderId="15" xfId="44" applyFont="1" applyBorder="1" applyAlignment="1">
      <alignment horizontal="left"/>
    </xf>
    <xf numFmtId="0" fontId="53" fillId="0" borderId="15" xfId="44" applyFont="1" applyBorder="1" applyAlignment="1">
      <alignment horizontal="left"/>
    </xf>
    <xf numFmtId="0" fontId="77" fillId="0" borderId="0" xfId="44" applyFont="1" applyAlignment="1">
      <alignment horizontal="left"/>
    </xf>
    <xf numFmtId="166" fontId="77" fillId="0" borderId="10" xfId="44" applyNumberFormat="1" applyFont="1" applyBorder="1" applyAlignment="1">
      <alignment horizontal="left" vertical="center"/>
    </xf>
    <xf numFmtId="0" fontId="12" fillId="0" borderId="0" xfId="42" applyFont="1" applyAlignment="1">
      <alignment horizontal="right" vertical="center"/>
    </xf>
    <xf numFmtId="0" fontId="30" fillId="0" borderId="0" xfId="42" applyFont="1" applyAlignment="1">
      <alignment horizontal="center" vertical="center"/>
    </xf>
    <xf numFmtId="0" fontId="31" fillId="0" borderId="10" xfId="42" applyFont="1" applyBorder="1" applyAlignment="1">
      <alignment horizontal="center" vertical="center"/>
    </xf>
    <xf numFmtId="0" fontId="31" fillId="0" borderId="0" xfId="42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3" fontId="35" fillId="0" borderId="0" xfId="0" applyNumberFormat="1" applyFont="1" applyAlignment="1">
      <alignment horizontal="right" vertical="center"/>
    </xf>
    <xf numFmtId="0" fontId="4" fillId="0" borderId="40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0" fillId="0" borderId="0" xfId="0" applyFont="1" applyAlignment="1" applyProtection="1">
      <alignment horizontal="center" vertical="center"/>
      <protection locked="0"/>
    </xf>
    <xf numFmtId="166" fontId="79" fillId="0" borderId="0" xfId="0" applyNumberFormat="1" applyFont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0" fontId="65" fillId="0" borderId="11" xfId="0" applyFont="1" applyBorder="1" applyAlignment="1">
      <alignment horizontal="center" vertical="center" wrapText="1"/>
    </xf>
    <xf numFmtId="0" fontId="65" fillId="0" borderId="20" xfId="0" applyFont="1" applyBorder="1" applyAlignment="1">
      <alignment horizontal="center" vertical="center" wrapText="1"/>
    </xf>
    <xf numFmtId="0" fontId="39" fillId="0" borderId="13" xfId="0" applyFont="1" applyBorder="1" applyAlignment="1">
      <alignment horizontal="center" vertical="center"/>
    </xf>
    <xf numFmtId="0" fontId="39" fillId="0" borderId="14" xfId="0" applyFont="1" applyBorder="1" applyAlignment="1">
      <alignment horizontal="center" vertical="center"/>
    </xf>
    <xf numFmtId="0" fontId="39" fillId="0" borderId="21" xfId="0" applyFont="1" applyBorder="1" applyAlignment="1">
      <alignment horizontal="center" vertical="center"/>
    </xf>
    <xf numFmtId="0" fontId="120" fillId="0" borderId="11" xfId="99" applyFont="1" applyBorder="1" applyAlignment="1">
      <alignment horizontal="left" vertical="center"/>
    </xf>
    <xf numFmtId="0" fontId="120" fillId="0" borderId="40" xfId="99" applyFont="1" applyBorder="1" applyAlignment="1">
      <alignment horizontal="left" vertical="center"/>
    </xf>
    <xf numFmtId="0" fontId="120" fillId="0" borderId="20" xfId="99" applyFont="1" applyBorder="1" applyAlignment="1">
      <alignment horizontal="left" vertical="center"/>
    </xf>
    <xf numFmtId="0" fontId="117" fillId="0" borderId="0" xfId="99" applyFont="1" applyAlignment="1">
      <alignment horizontal="right" vertical="center"/>
    </xf>
    <xf numFmtId="0" fontId="118" fillId="0" borderId="0" xfId="99" applyFont="1" applyAlignment="1">
      <alignment horizontal="center" vertical="center"/>
    </xf>
    <xf numFmtId="16" fontId="118" fillId="0" borderId="0" xfId="99" applyNumberFormat="1" applyFont="1" applyAlignment="1">
      <alignment horizontal="center" vertical="center" wrapText="1"/>
    </xf>
    <xf numFmtId="0" fontId="119" fillId="0" borderId="0" xfId="99" applyFont="1" applyAlignment="1">
      <alignment horizontal="center" vertical="center"/>
    </xf>
    <xf numFmtId="0" fontId="120" fillId="0" borderId="47" xfId="99" applyFont="1" applyBorder="1" applyAlignment="1">
      <alignment horizontal="center" vertical="center" wrapText="1"/>
    </xf>
    <xf numFmtId="0" fontId="120" fillId="0" borderId="41" xfId="99" applyFont="1" applyBorder="1" applyAlignment="1">
      <alignment horizontal="center" vertical="center" wrapText="1"/>
    </xf>
    <xf numFmtId="0" fontId="120" fillId="0" borderId="68" xfId="99" applyFont="1" applyBorder="1" applyAlignment="1">
      <alignment horizontal="center" vertical="center" wrapText="1"/>
    </xf>
    <xf numFmtId="0" fontId="0" fillId="0" borderId="50" xfId="0" applyBorder="1"/>
    <xf numFmtId="0" fontId="0" fillId="0" borderId="71" xfId="0" applyBorder="1"/>
    <xf numFmtId="0" fontId="120" fillId="0" borderId="87" xfId="99" applyFont="1" applyBorder="1" applyAlignment="1">
      <alignment horizontal="center" vertical="center" wrapText="1"/>
    </xf>
    <xf numFmtId="0" fontId="119" fillId="0" borderId="18" xfId="99" applyFont="1" applyBorder="1" applyAlignment="1">
      <alignment horizontal="center" vertical="center" wrapText="1"/>
    </xf>
    <xf numFmtId="0" fontId="119" fillId="0" borderId="29" xfId="99" applyFont="1" applyBorder="1" applyAlignment="1">
      <alignment horizontal="center" vertical="center" wrapText="1"/>
    </xf>
    <xf numFmtId="0" fontId="44" fillId="0" borderId="0" xfId="42" applyFont="1" applyAlignment="1">
      <alignment horizontal="center" vertical="center"/>
    </xf>
    <xf numFmtId="0" fontId="14" fillId="0" borderId="11" xfId="42" applyFont="1" applyBorder="1" applyAlignment="1">
      <alignment horizontal="center" vertical="center"/>
    </xf>
    <xf numFmtId="0" fontId="14" fillId="0" borderId="40" xfId="42" applyFont="1" applyBorder="1" applyAlignment="1">
      <alignment horizontal="center" vertical="center"/>
    </xf>
    <xf numFmtId="0" fontId="14" fillId="0" borderId="20" xfId="42" applyFont="1" applyBorder="1" applyAlignment="1">
      <alignment horizontal="center" vertical="center"/>
    </xf>
    <xf numFmtId="3" fontId="18" fillId="18" borderId="13" xfId="42" applyNumberFormat="1" applyFont="1" applyFill="1" applyBorder="1" applyAlignment="1">
      <alignment horizontal="center" vertical="center"/>
    </xf>
    <xf numFmtId="3" fontId="18" fillId="18" borderId="49" xfId="42" applyNumberFormat="1" applyFont="1" applyFill="1" applyBorder="1" applyAlignment="1">
      <alignment horizontal="center" vertical="center"/>
    </xf>
    <xf numFmtId="3" fontId="18" fillId="18" borderId="21" xfId="42" applyNumberFormat="1" applyFont="1" applyFill="1" applyBorder="1" applyAlignment="1">
      <alignment horizontal="center" vertical="center"/>
    </xf>
    <xf numFmtId="3" fontId="18" fillId="18" borderId="40" xfId="42" applyNumberFormat="1" applyFont="1" applyFill="1" applyBorder="1" applyAlignment="1">
      <alignment horizontal="center" vertical="center"/>
    </xf>
    <xf numFmtId="3" fontId="18" fillId="18" borderId="48" xfId="42" applyNumberFormat="1" applyFont="1" applyFill="1" applyBorder="1" applyAlignment="1">
      <alignment horizontal="center" vertical="center"/>
    </xf>
    <xf numFmtId="0" fontId="18" fillId="18" borderId="13" xfId="42" applyFont="1" applyFill="1" applyBorder="1" applyAlignment="1">
      <alignment horizontal="center" vertical="center"/>
    </xf>
    <xf numFmtId="0" fontId="18" fillId="18" borderId="14" xfId="42" applyFont="1" applyFill="1" applyBorder="1" applyAlignment="1">
      <alignment horizontal="center" vertical="center"/>
    </xf>
    <xf numFmtId="0" fontId="18" fillId="18" borderId="21" xfId="42" applyFont="1" applyFill="1" applyBorder="1" applyAlignment="1">
      <alignment horizontal="center" vertical="center"/>
    </xf>
    <xf numFmtId="0" fontId="18" fillId="18" borderId="20" xfId="42" applyFont="1" applyFill="1" applyBorder="1" applyAlignment="1">
      <alignment horizontal="center" vertical="center"/>
    </xf>
    <xf numFmtId="0" fontId="21" fillId="0" borderId="10" xfId="42" applyFont="1" applyBorder="1" applyAlignment="1">
      <alignment horizontal="right"/>
    </xf>
    <xf numFmtId="0" fontId="4" fillId="0" borderId="11" xfId="42" applyFont="1" applyBorder="1" applyAlignment="1">
      <alignment horizontal="center" vertical="center"/>
    </xf>
    <xf numFmtId="0" fontId="4" fillId="0" borderId="20" xfId="42" applyFont="1" applyBorder="1" applyAlignment="1">
      <alignment horizontal="center" vertical="center"/>
    </xf>
    <xf numFmtId="0" fontId="21" fillId="0" borderId="0" xfId="42" applyFont="1" applyAlignment="1">
      <alignment horizontal="center"/>
    </xf>
    <xf numFmtId="0" fontId="22" fillId="0" borderId="0" xfId="42" applyFont="1" applyAlignment="1">
      <alignment horizontal="center"/>
    </xf>
    <xf numFmtId="0" fontId="14" fillId="0" borderId="0" xfId="42" applyFont="1" applyAlignment="1">
      <alignment horizontal="center"/>
    </xf>
    <xf numFmtId="0" fontId="29" fillId="0" borderId="40" xfId="43" applyFont="1" applyBorder="1" applyAlignment="1">
      <alignment horizontal="center" vertical="center" wrapText="1"/>
    </xf>
    <xf numFmtId="0" fontId="27" fillId="0" borderId="15" xfId="43" applyFont="1" applyBorder="1" applyAlignment="1">
      <alignment horizontal="left" vertical="center"/>
    </xf>
    <xf numFmtId="0" fontId="27" fillId="0" borderId="36" xfId="43" applyFont="1" applyBorder="1" applyAlignment="1">
      <alignment horizontal="left" vertical="center"/>
    </xf>
    <xf numFmtId="165" fontId="27" fillId="0" borderId="36" xfId="43" applyNumberFormat="1" applyFont="1" applyBorder="1" applyAlignment="1">
      <alignment horizontal="left" vertical="center" wrapText="1"/>
    </xf>
    <xf numFmtId="165" fontId="27" fillId="0" borderId="59" xfId="43" applyNumberFormat="1" applyFont="1" applyBorder="1" applyAlignment="1">
      <alignment horizontal="left" vertical="center" wrapText="1"/>
    </xf>
    <xf numFmtId="165" fontId="26" fillId="0" borderId="40" xfId="43" applyNumberFormat="1" applyFont="1" applyBorder="1" applyAlignment="1">
      <alignment horizontal="center" vertical="center" wrapText="1"/>
    </xf>
    <xf numFmtId="0" fontId="27" fillId="0" borderId="59" xfId="43" applyFont="1" applyBorder="1" applyAlignment="1">
      <alignment horizontal="left" vertical="center" wrapText="1"/>
    </xf>
    <xf numFmtId="0" fontId="27" fillId="0" borderId="36" xfId="43" applyFont="1" applyBorder="1" applyAlignment="1">
      <alignment horizontal="left" vertical="center" wrapText="1"/>
    </xf>
    <xf numFmtId="165" fontId="27" fillId="0" borderId="70" xfId="43" applyNumberFormat="1" applyFont="1" applyBorder="1" applyAlignment="1">
      <alignment horizontal="left" vertical="center" wrapText="1"/>
    </xf>
    <xf numFmtId="165" fontId="27" fillId="0" borderId="64" xfId="43" applyNumberFormat="1" applyFont="1" applyBorder="1" applyAlignment="1">
      <alignment horizontal="left" vertical="center" wrapText="1"/>
    </xf>
    <xf numFmtId="165" fontId="27" fillId="0" borderId="15" xfId="43" applyNumberFormat="1" applyFont="1" applyBorder="1" applyAlignment="1">
      <alignment horizontal="left" vertical="center" wrapText="1"/>
    </xf>
    <xf numFmtId="3" fontId="21" fillId="0" borderId="0" xfId="42" applyNumberFormat="1" applyFont="1" applyAlignment="1">
      <alignment horizontal="right"/>
    </xf>
    <xf numFmtId="0" fontId="24" fillId="0" borderId="0" xfId="42" applyFont="1" applyAlignment="1">
      <alignment horizontal="center"/>
    </xf>
    <xf numFmtId="0" fontId="58" fillId="0" borderId="0" xfId="42" applyFont="1" applyAlignment="1">
      <alignment horizontal="center"/>
    </xf>
    <xf numFmtId="0" fontId="41" fillId="0" borderId="0" xfId="42" applyFont="1" applyAlignment="1">
      <alignment horizontal="center"/>
    </xf>
    <xf numFmtId="3" fontId="26" fillId="0" borderId="13" xfId="43" applyNumberFormat="1" applyFont="1" applyBorder="1" applyAlignment="1">
      <alignment horizontal="center" vertical="center" wrapText="1"/>
    </xf>
    <xf numFmtId="3" fontId="26" fillId="0" borderId="14" xfId="43" applyNumberFormat="1" applyFont="1" applyBorder="1" applyAlignment="1">
      <alignment horizontal="center" vertical="center" wrapText="1"/>
    </xf>
    <xf numFmtId="3" fontId="26" fillId="0" borderId="21" xfId="43" applyNumberFormat="1" applyFont="1" applyBorder="1" applyAlignment="1">
      <alignment horizontal="center" vertical="center" wrapText="1"/>
    </xf>
    <xf numFmtId="3" fontId="21" fillId="0" borderId="0" xfId="42" applyNumberFormat="1" applyFont="1" applyAlignment="1">
      <alignment horizontal="right" vertical="center"/>
    </xf>
    <xf numFmtId="0" fontId="32" fillId="19" borderId="43" xfId="42" applyFont="1" applyFill="1" applyBorder="1" applyAlignment="1">
      <alignment horizontal="center" vertical="center" wrapText="1"/>
    </xf>
    <xf numFmtId="0" fontId="32" fillId="19" borderId="34" xfId="42" applyFont="1" applyFill="1" applyBorder="1" applyAlignment="1">
      <alignment horizontal="center" vertical="center" wrapText="1"/>
    </xf>
    <xf numFmtId="0" fontId="32" fillId="19" borderId="95" xfId="42" applyFont="1" applyFill="1" applyBorder="1" applyAlignment="1">
      <alignment horizontal="center" vertical="center" wrapText="1"/>
    </xf>
    <xf numFmtId="0" fontId="36" fillId="0" borderId="0" xfId="42" applyFont="1" applyAlignment="1">
      <alignment horizontal="center" vertical="center" wrapText="1"/>
    </xf>
    <xf numFmtId="0" fontId="36" fillId="0" borderId="0" xfId="42" applyFont="1" applyAlignment="1">
      <alignment horizontal="center" vertical="center"/>
    </xf>
    <xf numFmtId="0" fontId="33" fillId="0" borderId="0" xfId="42" applyFont="1" applyAlignment="1">
      <alignment horizontal="center" vertical="center"/>
    </xf>
    <xf numFmtId="0" fontId="34" fillId="0" borderId="0" xfId="42" applyFont="1" applyAlignment="1">
      <alignment horizontal="center" vertical="center"/>
    </xf>
    <xf numFmtId="0" fontId="32" fillId="19" borderId="87" xfId="42" applyFont="1" applyFill="1" applyBorder="1" applyAlignment="1">
      <alignment horizontal="center" vertical="center" wrapText="1"/>
    </xf>
    <xf numFmtId="0" fontId="32" fillId="19" borderId="25" xfId="42" applyFont="1" applyFill="1" applyBorder="1" applyAlignment="1">
      <alignment horizontal="center" vertical="center" wrapText="1"/>
    </xf>
    <xf numFmtId="0" fontId="32" fillId="19" borderId="90" xfId="42" applyFont="1" applyFill="1" applyBorder="1" applyAlignment="1">
      <alignment horizontal="center" vertical="center" wrapText="1"/>
    </xf>
    <xf numFmtId="3" fontId="32" fillId="19" borderId="67" xfId="42" applyNumberFormat="1" applyFont="1" applyFill="1" applyBorder="1" applyAlignment="1">
      <alignment horizontal="center" vertical="center" wrapText="1"/>
    </xf>
    <xf numFmtId="3" fontId="32" fillId="19" borderId="57" xfId="42" applyNumberFormat="1" applyFont="1" applyFill="1" applyBorder="1" applyAlignment="1">
      <alignment horizontal="center" vertical="center" wrapText="1"/>
    </xf>
    <xf numFmtId="3" fontId="32" fillId="19" borderId="53" xfId="42" applyNumberFormat="1" applyFont="1" applyFill="1" applyBorder="1" applyAlignment="1">
      <alignment horizontal="center" vertical="center" wrapText="1"/>
    </xf>
    <xf numFmtId="3" fontId="32" fillId="19" borderId="78" xfId="42" applyNumberFormat="1" applyFont="1" applyFill="1" applyBorder="1" applyAlignment="1">
      <alignment horizontal="center" vertical="center" wrapText="1"/>
    </xf>
    <xf numFmtId="3" fontId="32" fillId="19" borderId="0" xfId="42" applyNumberFormat="1" applyFont="1" applyFill="1" applyAlignment="1">
      <alignment horizontal="center" vertical="center" wrapText="1"/>
    </xf>
    <xf numFmtId="3" fontId="32" fillId="19" borderId="79" xfId="42" applyNumberFormat="1" applyFont="1" applyFill="1" applyBorder="1" applyAlignment="1">
      <alignment horizontal="center" vertical="center" wrapText="1"/>
    </xf>
    <xf numFmtId="3" fontId="32" fillId="19" borderId="91" xfId="42" applyNumberFormat="1" applyFont="1" applyFill="1" applyBorder="1" applyAlignment="1">
      <alignment horizontal="center" vertical="center" wrapText="1"/>
    </xf>
    <xf numFmtId="3" fontId="32" fillId="19" borderId="92" xfId="42" applyNumberFormat="1" applyFont="1" applyFill="1" applyBorder="1" applyAlignment="1">
      <alignment horizontal="center" vertical="center" wrapText="1"/>
    </xf>
    <xf numFmtId="3" fontId="32" fillId="19" borderId="93" xfId="42" applyNumberFormat="1" applyFont="1" applyFill="1" applyBorder="1" applyAlignment="1">
      <alignment horizontal="center" vertical="center" wrapText="1"/>
    </xf>
    <xf numFmtId="3" fontId="32" fillId="19" borderId="65" xfId="42" applyNumberFormat="1" applyFont="1" applyFill="1" applyBorder="1" applyAlignment="1">
      <alignment horizontal="center" vertical="center" wrapText="1"/>
    </xf>
    <xf numFmtId="3" fontId="32" fillId="19" borderId="86" xfId="42" applyNumberFormat="1" applyFont="1" applyFill="1" applyBorder="1" applyAlignment="1">
      <alignment horizontal="center" vertical="center" wrapText="1"/>
    </xf>
    <xf numFmtId="3" fontId="32" fillId="19" borderId="94" xfId="42" applyNumberFormat="1" applyFont="1" applyFill="1" applyBorder="1" applyAlignment="1">
      <alignment horizontal="center" vertical="center" wrapText="1"/>
    </xf>
    <xf numFmtId="0" fontId="33" fillId="1" borderId="59" xfId="42" applyFont="1" applyFill="1" applyBorder="1" applyAlignment="1">
      <alignment horizontal="center" vertical="center"/>
    </xf>
    <xf numFmtId="0" fontId="33" fillId="1" borderId="36" xfId="42" applyFont="1" applyFill="1" applyBorder="1" applyAlignment="1">
      <alignment horizontal="center" vertical="center"/>
    </xf>
    <xf numFmtId="0" fontId="33" fillId="1" borderId="80" xfId="42" applyFont="1" applyFill="1" applyBorder="1" applyAlignment="1">
      <alignment horizontal="center" vertical="center"/>
    </xf>
    <xf numFmtId="0" fontId="33" fillId="1" borderId="12" xfId="42" applyFont="1" applyFill="1" applyBorder="1" applyAlignment="1">
      <alignment horizontal="center" vertical="center"/>
    </xf>
    <xf numFmtId="0" fontId="33" fillId="1" borderId="15" xfId="42" applyFont="1" applyFill="1" applyBorder="1" applyAlignment="1">
      <alignment horizontal="center" vertical="center"/>
    </xf>
    <xf numFmtId="0" fontId="33" fillId="1" borderId="18" xfId="42" applyFont="1" applyFill="1" applyBorder="1" applyAlignment="1">
      <alignment horizontal="center" vertical="center"/>
    </xf>
    <xf numFmtId="0" fontId="33" fillId="1" borderId="19" xfId="42" applyFont="1" applyFill="1" applyBorder="1" applyAlignment="1">
      <alignment horizontal="center" vertical="center"/>
    </xf>
    <xf numFmtId="0" fontId="33" fillId="1" borderId="29" xfId="42" applyFont="1" applyFill="1" applyBorder="1" applyAlignment="1">
      <alignment horizontal="center" vertical="center"/>
    </xf>
    <xf numFmtId="0" fontId="33" fillId="1" borderId="68" xfId="42" applyFont="1" applyFill="1" applyBorder="1" applyAlignment="1">
      <alignment horizontal="center" vertical="center"/>
    </xf>
    <xf numFmtId="0" fontId="33" fillId="1" borderId="50" xfId="42" applyFont="1" applyFill="1" applyBorder="1" applyAlignment="1">
      <alignment horizontal="center" vertical="center"/>
    </xf>
    <xf numFmtId="0" fontId="23" fillId="0" borderId="0" xfId="42" applyFont="1" applyAlignment="1">
      <alignment horizontal="right"/>
    </xf>
    <xf numFmtId="0" fontId="16" fillId="0" borderId="0" xfId="42" applyFont="1" applyAlignment="1">
      <alignment horizontal="center" wrapText="1"/>
    </xf>
    <xf numFmtId="0" fontId="33" fillId="1" borderId="47" xfId="42" applyFont="1" applyFill="1" applyBorder="1" applyAlignment="1">
      <alignment horizontal="center" vertical="center" wrapText="1"/>
    </xf>
    <xf numFmtId="0" fontId="33" fillId="1" borderId="28" xfId="42" applyFont="1" applyFill="1" applyBorder="1" applyAlignment="1">
      <alignment horizontal="center" vertical="center" wrapText="1"/>
    </xf>
    <xf numFmtId="0" fontId="30" fillId="0" borderId="0" xfId="42" applyFont="1" applyAlignment="1">
      <alignment horizontal="center"/>
    </xf>
    <xf numFmtId="0" fontId="44" fillId="0" borderId="0" xfId="42" applyFont="1" applyAlignment="1">
      <alignment horizontal="center"/>
    </xf>
    <xf numFmtId="0" fontId="33" fillId="1" borderId="26" xfId="42" applyFont="1" applyFill="1" applyBorder="1" applyAlignment="1">
      <alignment horizontal="center" vertical="center"/>
    </xf>
    <xf numFmtId="166" fontId="107" fillId="0" borderId="0" xfId="44" applyNumberFormat="1" applyFont="1" applyAlignment="1">
      <alignment horizontal="center" vertical="center" wrapText="1"/>
    </xf>
    <xf numFmtId="0" fontId="57" fillId="0" borderId="13" xfId="44" applyFont="1" applyBorder="1" applyAlignment="1">
      <alignment horizontal="left" vertical="center"/>
    </xf>
    <xf numFmtId="0" fontId="57" fillId="0" borderId="14" xfId="44" applyFont="1" applyBorder="1" applyAlignment="1">
      <alignment horizontal="left" vertical="center"/>
    </xf>
    <xf numFmtId="0" fontId="56" fillId="0" borderId="57" xfId="44" applyFont="1" applyBorder="1" applyAlignment="1">
      <alignment horizontal="justify" vertical="center" wrapText="1"/>
    </xf>
    <xf numFmtId="3" fontId="101" fillId="0" borderId="0" xfId="45" applyNumberFormat="1" applyFont="1" applyAlignment="1" applyProtection="1">
      <alignment horizontal="center"/>
      <protection locked="0"/>
    </xf>
    <xf numFmtId="3" fontId="57" fillId="0" borderId="0" xfId="45" applyNumberFormat="1" applyFont="1" applyAlignment="1">
      <alignment horizontal="center" wrapText="1"/>
    </xf>
    <xf numFmtId="3" fontId="57" fillId="0" borderId="0" xfId="45" applyNumberFormat="1" applyFont="1" applyAlignment="1">
      <alignment horizontal="center"/>
    </xf>
    <xf numFmtId="3" fontId="102" fillId="0" borderId="49" xfId="45" applyNumberFormat="1" applyFont="1" applyBorder="1" applyAlignment="1">
      <alignment horizontal="left" vertical="center" indent="1"/>
    </xf>
    <xf numFmtId="3" fontId="102" fillId="0" borderId="40" xfId="45" applyNumberFormat="1" applyFont="1" applyBorder="1" applyAlignment="1">
      <alignment horizontal="left" vertical="center" indent="1"/>
    </xf>
    <xf numFmtId="3" fontId="102" fillId="0" borderId="48" xfId="45" applyNumberFormat="1" applyFont="1" applyBorder="1" applyAlignment="1">
      <alignment horizontal="left" vertical="center" indent="1"/>
    </xf>
    <xf numFmtId="0" fontId="32" fillId="0" borderId="0" xfId="41" applyFont="1" applyAlignment="1">
      <alignment horizontal="center" vertical="center" wrapText="1"/>
    </xf>
    <xf numFmtId="0" fontId="110" fillId="0" borderId="0" xfId="41" applyFont="1" applyAlignment="1">
      <alignment horizontal="right"/>
    </xf>
    <xf numFmtId="3" fontId="120" fillId="0" borderId="69" xfId="41" applyNumberFormat="1" applyFont="1" applyBorder="1" applyAlignment="1">
      <alignment horizontal="right" vertical="center"/>
    </xf>
    <xf numFmtId="3" fontId="120" fillId="0" borderId="72" xfId="41" applyNumberFormat="1" applyFont="1" applyBorder="1" applyAlignment="1">
      <alignment horizontal="right" vertical="center"/>
    </xf>
    <xf numFmtId="3" fontId="12" fillId="0" borderId="0" xfId="41" applyNumberFormat="1" applyFont="1" applyAlignment="1">
      <alignment horizontal="center" vertical="center"/>
    </xf>
    <xf numFmtId="3" fontId="58" fillId="0" borderId="0" xfId="41" applyNumberFormat="1" applyFont="1" applyAlignment="1">
      <alignment horizontal="center" vertical="center"/>
    </xf>
    <xf numFmtId="0" fontId="124" fillId="0" borderId="0" xfId="41" applyFont="1" applyAlignment="1">
      <alignment horizontal="center" vertical="center"/>
    </xf>
    <xf numFmtId="3" fontId="124" fillId="0" borderId="0" xfId="41" applyNumberFormat="1" applyFont="1" applyAlignment="1">
      <alignment horizontal="center" vertical="center"/>
    </xf>
    <xf numFmtId="3" fontId="125" fillId="0" borderId="47" xfId="41" applyNumberFormat="1" applyFont="1" applyBorder="1" applyAlignment="1">
      <alignment horizontal="center" vertical="center" wrapText="1"/>
    </xf>
    <xf numFmtId="3" fontId="125" fillId="0" borderId="41" xfId="41" applyNumberFormat="1" applyFont="1" applyBorder="1" applyAlignment="1">
      <alignment horizontal="center" vertical="center" wrapText="1"/>
    </xf>
    <xf numFmtId="3" fontId="125" fillId="0" borderId="19" xfId="41" applyNumberFormat="1" applyFont="1" applyBorder="1" applyAlignment="1">
      <alignment horizontal="center" vertical="center"/>
    </xf>
    <xf numFmtId="3" fontId="125" fillId="0" borderId="83" xfId="41" applyNumberFormat="1" applyFont="1" applyBorder="1" applyAlignment="1">
      <alignment horizontal="center" vertical="center"/>
    </xf>
    <xf numFmtId="3" fontId="125" fillId="0" borderId="29" xfId="41" applyNumberFormat="1" applyFont="1" applyBorder="1" applyAlignment="1">
      <alignment horizontal="center" vertical="center"/>
    </xf>
    <xf numFmtId="0" fontId="126" fillId="0" borderId="18" xfId="41" applyFont="1" applyBorder="1" applyAlignment="1">
      <alignment horizontal="center" vertical="center" wrapText="1"/>
    </xf>
    <xf numFmtId="0" fontId="126" fillId="0" borderId="27" xfId="41" applyFont="1" applyBorder="1" applyAlignment="1">
      <alignment horizontal="center" vertical="center" wrapText="1"/>
    </xf>
    <xf numFmtId="0" fontId="126" fillId="0" borderId="67" xfId="41" applyFont="1" applyBorder="1" applyAlignment="1">
      <alignment horizontal="center" vertical="center" wrapText="1"/>
    </xf>
    <xf numFmtId="0" fontId="126" fillId="0" borderId="65" xfId="41" applyFont="1" applyBorder="1" applyAlignment="1">
      <alignment horizontal="center" vertical="center" wrapText="1"/>
    </xf>
    <xf numFmtId="0" fontId="126" fillId="0" borderId="69" xfId="41" applyFont="1" applyBorder="1" applyAlignment="1">
      <alignment horizontal="center" vertical="center" wrapText="1"/>
    </xf>
    <xf numFmtId="0" fontId="126" fillId="0" borderId="72" xfId="41" applyFont="1" applyBorder="1" applyAlignment="1">
      <alignment horizontal="center" vertical="center" wrapText="1"/>
    </xf>
    <xf numFmtId="3" fontId="121" fillId="0" borderId="58" xfId="41" applyNumberFormat="1" applyFont="1" applyBorder="1" applyAlignment="1">
      <alignment horizontal="right" vertical="center"/>
    </xf>
    <xf numFmtId="3" fontId="121" fillId="0" borderId="73" xfId="41" applyNumberFormat="1" applyFont="1" applyBorder="1" applyAlignment="1">
      <alignment horizontal="right" vertical="center"/>
    </xf>
    <xf numFmtId="3" fontId="121" fillId="0" borderId="70" xfId="41" applyNumberFormat="1" applyFont="1" applyBorder="1" applyAlignment="1">
      <alignment horizontal="right" vertical="center"/>
    </xf>
    <xf numFmtId="3" fontId="121" fillId="0" borderId="74" xfId="41" applyNumberFormat="1" applyFont="1" applyBorder="1" applyAlignment="1">
      <alignment horizontal="right" vertical="center"/>
    </xf>
    <xf numFmtId="166" fontId="104" fillId="0" borderId="51" xfId="50" applyNumberFormat="1" applyFont="1" applyBorder="1" applyAlignment="1">
      <alignment horizontal="center" textRotation="180" wrapText="1"/>
    </xf>
    <xf numFmtId="166" fontId="65" fillId="0" borderId="11" xfId="50" applyNumberFormat="1" applyFont="1" applyBorder="1" applyAlignment="1">
      <alignment horizontal="left" vertical="center" wrapText="1" indent="2"/>
    </xf>
    <xf numFmtId="166" fontId="65" fillId="0" borderId="48" xfId="50" applyNumberFormat="1" applyFont="1" applyBorder="1" applyAlignment="1">
      <alignment horizontal="left" vertical="center" wrapText="1" indent="2"/>
    </xf>
    <xf numFmtId="166" fontId="57" fillId="0" borderId="0" xfId="50" applyNumberFormat="1" applyFont="1" applyAlignment="1">
      <alignment horizontal="center" vertical="center" wrapText="1"/>
    </xf>
    <xf numFmtId="166" fontId="65" fillId="0" borderId="96" xfId="50" applyNumberFormat="1" applyFont="1" applyBorder="1" applyAlignment="1">
      <alignment horizontal="center" vertical="center" wrapText="1"/>
    </xf>
    <xf numFmtId="166" fontId="65" fillId="0" borderId="99" xfId="50" applyNumberFormat="1" applyFont="1" applyBorder="1" applyAlignment="1">
      <alignment horizontal="center" vertical="center" wrapText="1"/>
    </xf>
    <xf numFmtId="166" fontId="65" fillId="0" borderId="96" xfId="50" applyNumberFormat="1" applyFont="1" applyBorder="1" applyAlignment="1">
      <alignment horizontal="center" vertical="center"/>
    </xf>
    <xf numFmtId="166" fontId="65" fillId="0" borderId="99" xfId="50" applyNumberFormat="1" applyFont="1" applyBorder="1" applyAlignment="1">
      <alignment horizontal="center" vertical="center"/>
    </xf>
    <xf numFmtId="49" fontId="65" fillId="0" borderId="96" xfId="50" applyNumberFormat="1" applyFont="1" applyBorder="1" applyAlignment="1">
      <alignment horizontal="center" vertical="center" wrapText="1"/>
    </xf>
    <xf numFmtId="49" fontId="65" fillId="0" borderId="99" xfId="50" applyNumberFormat="1" applyFont="1" applyBorder="1" applyAlignment="1">
      <alignment horizontal="center" vertical="center" wrapText="1"/>
    </xf>
    <xf numFmtId="166" fontId="65" fillId="0" borderId="87" xfId="50" applyNumberFormat="1" applyFont="1" applyBorder="1" applyAlignment="1">
      <alignment horizontal="center" vertical="center"/>
    </xf>
    <xf numFmtId="166" fontId="65" fillId="0" borderId="50" xfId="50" applyNumberFormat="1" applyFont="1" applyBorder="1" applyAlignment="1">
      <alignment horizontal="center" vertical="center"/>
    </xf>
    <xf numFmtId="166" fontId="65" fillId="0" borderId="71" xfId="50" applyNumberFormat="1" applyFont="1" applyBorder="1" applyAlignment="1">
      <alignment horizontal="center" vertical="center"/>
    </xf>
    <xf numFmtId="0" fontId="12" fillId="0" borderId="0" xfId="0" applyFont="1" applyAlignment="1">
      <alignment horizontal="right"/>
    </xf>
    <xf numFmtId="0" fontId="124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39" fillId="0" borderId="13" xfId="0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0" fontId="39" fillId="0" borderId="21" xfId="0" applyFont="1" applyBorder="1" applyAlignment="1">
      <alignment horizontal="center" vertical="center" wrapText="1"/>
    </xf>
    <xf numFmtId="0" fontId="65" fillId="0" borderId="49" xfId="0" applyFont="1" applyBorder="1" applyAlignment="1">
      <alignment horizontal="center" vertical="center" wrapText="1"/>
    </xf>
    <xf numFmtId="0" fontId="65" fillId="0" borderId="40" xfId="0" applyFont="1" applyBorder="1" applyAlignment="1">
      <alignment horizontal="center" vertical="center" wrapText="1"/>
    </xf>
    <xf numFmtId="0" fontId="65" fillId="0" borderId="13" xfId="0" applyFont="1" applyBorder="1" applyAlignment="1">
      <alignment horizontal="center" vertical="center" wrapText="1"/>
    </xf>
    <xf numFmtId="0" fontId="65" fillId="0" borderId="14" xfId="0" applyFont="1" applyBorder="1" applyAlignment="1">
      <alignment horizontal="center" vertical="center" wrapText="1"/>
    </xf>
    <xf numFmtId="0" fontId="65" fillId="0" borderId="21" xfId="0" applyFont="1" applyBorder="1" applyAlignment="1">
      <alignment horizontal="center" vertical="center" wrapText="1"/>
    </xf>
    <xf numFmtId="0" fontId="0" fillId="0" borderId="0" xfId="0" applyFill="1"/>
  </cellXfs>
  <cellStyles count="100">
    <cellStyle name="20% - 1. jelölőszín" xfId="1" xr:uid="{00000000-0005-0000-0000-000000000000}"/>
    <cellStyle name="20% - 2. jelölőszín" xfId="2" xr:uid="{00000000-0005-0000-0000-000001000000}"/>
    <cellStyle name="20% - 3. jelölőszín" xfId="3" xr:uid="{00000000-0005-0000-0000-000002000000}"/>
    <cellStyle name="20% - 4. jelölőszín" xfId="4" xr:uid="{00000000-0005-0000-0000-000003000000}"/>
    <cellStyle name="20% - 5. jelölőszín" xfId="5" xr:uid="{00000000-0005-0000-0000-000004000000}"/>
    <cellStyle name="20% - 6. jelölőszín" xfId="6" xr:uid="{00000000-0005-0000-0000-000005000000}"/>
    <cellStyle name="20% - Accent1" xfId="51" xr:uid="{00000000-0005-0000-0000-000006000000}"/>
    <cellStyle name="20% - Accent2" xfId="52" xr:uid="{00000000-0005-0000-0000-000007000000}"/>
    <cellStyle name="20% - Accent3" xfId="53" xr:uid="{00000000-0005-0000-0000-000008000000}"/>
    <cellStyle name="20% - Accent4" xfId="54" xr:uid="{00000000-0005-0000-0000-000009000000}"/>
    <cellStyle name="20% - Accent5" xfId="55" xr:uid="{00000000-0005-0000-0000-00000A000000}"/>
    <cellStyle name="20% - Accent6" xfId="56" xr:uid="{00000000-0005-0000-0000-00000B000000}"/>
    <cellStyle name="40% - 1. jelölőszín" xfId="7" xr:uid="{00000000-0005-0000-0000-00000C000000}"/>
    <cellStyle name="40% - 2. jelölőszín" xfId="8" xr:uid="{00000000-0005-0000-0000-00000D000000}"/>
    <cellStyle name="40% - 3. jelölőszín" xfId="9" xr:uid="{00000000-0005-0000-0000-00000E000000}"/>
    <cellStyle name="40% - 4. jelölőszín" xfId="10" xr:uid="{00000000-0005-0000-0000-00000F000000}"/>
    <cellStyle name="40% - 5. jelölőszín" xfId="11" xr:uid="{00000000-0005-0000-0000-000010000000}"/>
    <cellStyle name="40% - 6. jelölőszín" xfId="12" xr:uid="{00000000-0005-0000-0000-000011000000}"/>
    <cellStyle name="40% - Accent1" xfId="57" xr:uid="{00000000-0005-0000-0000-000012000000}"/>
    <cellStyle name="40% - Accent2" xfId="58" xr:uid="{00000000-0005-0000-0000-000013000000}"/>
    <cellStyle name="40% - Accent3" xfId="59" xr:uid="{00000000-0005-0000-0000-000014000000}"/>
    <cellStyle name="40% - Accent4" xfId="60" xr:uid="{00000000-0005-0000-0000-000015000000}"/>
    <cellStyle name="40% - Accent5" xfId="61" xr:uid="{00000000-0005-0000-0000-000016000000}"/>
    <cellStyle name="40% - Accent6" xfId="62" xr:uid="{00000000-0005-0000-0000-000017000000}"/>
    <cellStyle name="60% - 1. jelölőszín" xfId="13" xr:uid="{00000000-0005-0000-0000-000018000000}"/>
    <cellStyle name="60% - 2. jelölőszín" xfId="14" xr:uid="{00000000-0005-0000-0000-000019000000}"/>
    <cellStyle name="60% - 3. jelölőszín" xfId="15" xr:uid="{00000000-0005-0000-0000-00001A000000}"/>
    <cellStyle name="60% - 4. jelölőszín" xfId="16" xr:uid="{00000000-0005-0000-0000-00001B000000}"/>
    <cellStyle name="60% - 5. jelölőszín" xfId="17" xr:uid="{00000000-0005-0000-0000-00001C000000}"/>
    <cellStyle name="60% - 6. jelölőszín" xfId="18" xr:uid="{00000000-0005-0000-0000-00001D000000}"/>
    <cellStyle name="60% - Accent1" xfId="63" xr:uid="{00000000-0005-0000-0000-00001E000000}"/>
    <cellStyle name="60% - Accent2" xfId="64" xr:uid="{00000000-0005-0000-0000-00001F000000}"/>
    <cellStyle name="60% - Accent3" xfId="65" xr:uid="{00000000-0005-0000-0000-000020000000}"/>
    <cellStyle name="60% - Accent4" xfId="66" xr:uid="{00000000-0005-0000-0000-000021000000}"/>
    <cellStyle name="60% - Accent5" xfId="67" xr:uid="{00000000-0005-0000-0000-000022000000}"/>
    <cellStyle name="60% - Accent6" xfId="68" xr:uid="{00000000-0005-0000-0000-000023000000}"/>
    <cellStyle name="Accent1" xfId="69" xr:uid="{00000000-0005-0000-0000-000024000000}"/>
    <cellStyle name="Accent2" xfId="70" xr:uid="{00000000-0005-0000-0000-000025000000}"/>
    <cellStyle name="Accent3" xfId="71" xr:uid="{00000000-0005-0000-0000-000026000000}"/>
    <cellStyle name="Accent4" xfId="72" xr:uid="{00000000-0005-0000-0000-000027000000}"/>
    <cellStyle name="Accent5" xfId="73" xr:uid="{00000000-0005-0000-0000-000028000000}"/>
    <cellStyle name="Accent6" xfId="74" xr:uid="{00000000-0005-0000-0000-000029000000}"/>
    <cellStyle name="Bad" xfId="75" xr:uid="{00000000-0005-0000-0000-00002A000000}"/>
    <cellStyle name="Bevitel" xfId="19" xr:uid="{00000000-0005-0000-0000-00002B000000}"/>
    <cellStyle name="Calculation" xfId="76" xr:uid="{00000000-0005-0000-0000-00002C000000}"/>
    <cellStyle name="Check Cell" xfId="77" xr:uid="{00000000-0005-0000-0000-00002D000000}"/>
    <cellStyle name="Cím" xfId="20" xr:uid="{00000000-0005-0000-0000-00002E000000}"/>
    <cellStyle name="Címsor 1" xfId="21" xr:uid="{00000000-0005-0000-0000-00002F000000}"/>
    <cellStyle name="Címsor 2" xfId="22" xr:uid="{00000000-0005-0000-0000-000030000000}"/>
    <cellStyle name="Címsor 3" xfId="23" xr:uid="{00000000-0005-0000-0000-000031000000}"/>
    <cellStyle name="Címsor 4" xfId="24" xr:uid="{00000000-0005-0000-0000-000032000000}"/>
    <cellStyle name="Ellenőrzőcella" xfId="25" xr:uid="{00000000-0005-0000-0000-000033000000}"/>
    <cellStyle name="Explanatory Text" xfId="78" xr:uid="{00000000-0005-0000-0000-000034000000}"/>
    <cellStyle name="Ezres" xfId="26" builtinId="3"/>
    <cellStyle name="Ezres 2" xfId="79" xr:uid="{00000000-0005-0000-0000-000036000000}"/>
    <cellStyle name="Figyelmeztetés" xfId="27" xr:uid="{00000000-0005-0000-0000-000037000000}"/>
    <cellStyle name="Good" xfId="80" xr:uid="{00000000-0005-0000-0000-000038000000}"/>
    <cellStyle name="Heading 1" xfId="81" xr:uid="{00000000-0005-0000-0000-000039000000}"/>
    <cellStyle name="Heading 2" xfId="82" xr:uid="{00000000-0005-0000-0000-00003A000000}"/>
    <cellStyle name="Heading 3" xfId="83" xr:uid="{00000000-0005-0000-0000-00003B000000}"/>
    <cellStyle name="Heading 4" xfId="84" xr:uid="{00000000-0005-0000-0000-00003C000000}"/>
    <cellStyle name="Hiperhivatkozás" xfId="85" xr:uid="{00000000-0005-0000-0000-00003D000000}"/>
    <cellStyle name="Hivatkozás" xfId="28" builtinId="8"/>
    <cellStyle name="Hivatkozott cella" xfId="29" xr:uid="{00000000-0005-0000-0000-00003F000000}"/>
    <cellStyle name="Input" xfId="86" xr:uid="{00000000-0005-0000-0000-000040000000}"/>
    <cellStyle name="Jegyzet" xfId="30" xr:uid="{00000000-0005-0000-0000-000041000000}"/>
    <cellStyle name="Jelölőszín (1)" xfId="31" xr:uid="{00000000-0005-0000-0000-000042000000}"/>
    <cellStyle name="Jelölőszín (2)" xfId="32" xr:uid="{00000000-0005-0000-0000-000043000000}"/>
    <cellStyle name="Jelölőszín (3)" xfId="33" xr:uid="{00000000-0005-0000-0000-000044000000}"/>
    <cellStyle name="Jelölőszín (4)" xfId="34" xr:uid="{00000000-0005-0000-0000-000045000000}"/>
    <cellStyle name="Jelölőszín (5)" xfId="35" xr:uid="{00000000-0005-0000-0000-000046000000}"/>
    <cellStyle name="Jelölőszín (6)" xfId="36" xr:uid="{00000000-0005-0000-0000-000047000000}"/>
    <cellStyle name="Jó" xfId="37" xr:uid="{00000000-0005-0000-0000-000048000000}"/>
    <cellStyle name="Kimenet" xfId="38" xr:uid="{00000000-0005-0000-0000-000049000000}"/>
    <cellStyle name="Linked Cell" xfId="87" xr:uid="{00000000-0005-0000-0000-00004A000000}"/>
    <cellStyle name="Magyarázó szöveg" xfId="39" xr:uid="{00000000-0005-0000-0000-00004B000000}"/>
    <cellStyle name="Már látott hiperhivatkozás" xfId="88" xr:uid="{00000000-0005-0000-0000-00004C000000}"/>
    <cellStyle name="Neutral" xfId="89" xr:uid="{00000000-0005-0000-0000-00004D000000}"/>
    <cellStyle name="Normál" xfId="0" builtinId="0"/>
    <cellStyle name="Normál 2" xfId="40" xr:uid="{00000000-0005-0000-0000-00004F000000}"/>
    <cellStyle name="Normál 3" xfId="90" xr:uid="{00000000-0005-0000-0000-000050000000}"/>
    <cellStyle name="Normál 4" xfId="50" xr:uid="{00000000-0005-0000-0000-000051000000}"/>
    <cellStyle name="Normál 4 2" xfId="91" xr:uid="{00000000-0005-0000-0000-000052000000}"/>
    <cellStyle name="Normál 5" xfId="92" xr:uid="{00000000-0005-0000-0000-000053000000}"/>
    <cellStyle name="Normál 6" xfId="93" xr:uid="{00000000-0005-0000-0000-000054000000}"/>
    <cellStyle name="Normál_1_-_II_Tajekoztato_tablak" xfId="41" xr:uid="{00000000-0005-0000-0000-000055000000}"/>
    <cellStyle name="Normál_2007. év költségvetés terv 1.mellékletek" xfId="42" xr:uid="{00000000-0005-0000-0000-000056000000}"/>
    <cellStyle name="Normál_2008. év költségvetés terv 1. sz. melléklet" xfId="99" xr:uid="{A0726EBC-57BB-4AA1-AC94-01364D3699FA}"/>
    <cellStyle name="Normál_Dologi kiadás" xfId="43" xr:uid="{00000000-0005-0000-0000-000058000000}"/>
    <cellStyle name="Normál_KVRENMUNKA" xfId="44" xr:uid="{00000000-0005-0000-0000-000059000000}"/>
    <cellStyle name="Normál_SEGEDLETEK" xfId="45" xr:uid="{00000000-0005-0000-0000-00005A000000}"/>
    <cellStyle name="Note" xfId="94" xr:uid="{00000000-0005-0000-0000-00005B000000}"/>
    <cellStyle name="Output" xfId="95" xr:uid="{00000000-0005-0000-0000-00005C000000}"/>
    <cellStyle name="Összesen" xfId="46" xr:uid="{00000000-0005-0000-0000-00005D000000}"/>
    <cellStyle name="Rossz" xfId="47" xr:uid="{00000000-0005-0000-0000-00005E000000}"/>
    <cellStyle name="Semleges" xfId="48" xr:uid="{00000000-0005-0000-0000-00005F000000}"/>
    <cellStyle name="Számítás" xfId="49" xr:uid="{00000000-0005-0000-0000-000060000000}"/>
    <cellStyle name="Title" xfId="96" xr:uid="{00000000-0005-0000-0000-000061000000}"/>
    <cellStyle name="Total" xfId="97" xr:uid="{00000000-0005-0000-0000-000062000000}"/>
    <cellStyle name="Warning Text" xfId="98" xr:uid="{00000000-0005-0000-0000-00006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Reni/2017/M&#225;solat%20eredetijeKVIREN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2">
          <cell r="E2" t="str">
            <v>Forintban!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12"/>
  <sheetViews>
    <sheetView topLeftCell="C40" zoomScale="75" zoomScaleNormal="75" workbookViewId="0">
      <selection activeCell="F56" sqref="F56"/>
    </sheetView>
  </sheetViews>
  <sheetFormatPr defaultRowHeight="12.75" x14ac:dyDescent="0.2"/>
  <cols>
    <col min="1" max="2" width="5.7109375" style="75" customWidth="1"/>
    <col min="3" max="3" width="8.85546875" style="75" customWidth="1"/>
    <col min="4" max="4" width="56" style="14" bestFit="1" customWidth="1"/>
    <col min="5" max="5" width="22.5703125" style="305" customWidth="1"/>
    <col min="6" max="6" width="21" style="305" customWidth="1"/>
    <col min="7" max="9" width="19.85546875" style="305" hidden="1" customWidth="1"/>
    <col min="10" max="10" width="21.7109375" style="305" hidden="1" customWidth="1"/>
    <col min="11" max="11" width="19.85546875" style="305" customWidth="1"/>
    <col min="12" max="12" width="17.7109375" style="305" customWidth="1"/>
    <col min="13" max="16" width="16.42578125" style="305" hidden="1" customWidth="1"/>
    <col min="17" max="17" width="16.42578125" style="306" customWidth="1"/>
    <col min="18" max="18" width="16.42578125" style="305" customWidth="1"/>
    <col min="19" max="20" width="16.42578125" style="305" hidden="1" customWidth="1"/>
    <col min="21" max="22" width="16.42578125" style="306" hidden="1" customWidth="1"/>
    <col min="23" max="23" width="16.42578125" style="306" customWidth="1"/>
    <col min="24" max="16384" width="9.140625" style="306"/>
  </cols>
  <sheetData>
    <row r="1" spans="1:32" x14ac:dyDescent="0.2">
      <c r="A1" s="72"/>
      <c r="B1" s="72"/>
      <c r="C1" s="72"/>
      <c r="D1" s="73"/>
      <c r="Q1" s="33"/>
      <c r="R1" s="305" t="s">
        <v>261</v>
      </c>
    </row>
    <row r="2" spans="1:32" ht="45.75" customHeight="1" x14ac:dyDescent="0.2">
      <c r="A2" s="1003"/>
      <c r="B2" s="1003"/>
      <c r="C2" s="1003"/>
      <c r="D2" s="1003"/>
      <c r="E2" s="1003"/>
      <c r="F2" s="1003"/>
      <c r="G2" s="1003"/>
      <c r="H2" s="1003"/>
      <c r="I2" s="1003"/>
      <c r="J2" s="1003"/>
      <c r="K2" s="1003"/>
      <c r="L2" s="1003"/>
      <c r="M2" s="1003"/>
      <c r="N2" s="1003"/>
      <c r="O2" s="1003"/>
      <c r="P2" s="1003"/>
      <c r="Q2" s="1003"/>
      <c r="R2" s="219"/>
    </row>
    <row r="3" spans="1:32" ht="13.5" thickBot="1" x14ac:dyDescent="0.25">
      <c r="A3" s="74"/>
      <c r="B3" s="74"/>
      <c r="C3" s="74"/>
      <c r="D3" s="70"/>
      <c r="K3" s="3"/>
      <c r="L3" s="3"/>
      <c r="M3" s="3"/>
      <c r="N3" s="3"/>
      <c r="O3" s="3"/>
      <c r="P3" s="3"/>
      <c r="Q3" s="23" t="s">
        <v>433</v>
      </c>
    </row>
    <row r="4" spans="1:32" ht="45.75" customHeight="1" thickBot="1" x14ac:dyDescent="0.25">
      <c r="A4" s="1004" t="s">
        <v>5</v>
      </c>
      <c r="B4" s="1005"/>
      <c r="C4" s="1005"/>
      <c r="D4" s="308" t="s">
        <v>8</v>
      </c>
      <c r="E4" s="986" t="s">
        <v>4</v>
      </c>
      <c r="F4" s="987"/>
      <c r="G4" s="987"/>
      <c r="H4" s="987"/>
      <c r="I4" s="987"/>
      <c r="J4" s="988"/>
      <c r="K4" s="986" t="s">
        <v>69</v>
      </c>
      <c r="L4" s="987"/>
      <c r="M4" s="987"/>
      <c r="N4" s="987"/>
      <c r="O4" s="987"/>
      <c r="P4" s="988"/>
      <c r="Q4" s="986" t="s">
        <v>70</v>
      </c>
      <c r="R4" s="987"/>
      <c r="S4" s="987"/>
      <c r="T4" s="987"/>
      <c r="U4" s="987"/>
      <c r="V4" s="988"/>
    </row>
    <row r="5" spans="1:32" ht="45.75" customHeight="1" thickBot="1" x14ac:dyDescent="0.25">
      <c r="A5" s="279"/>
      <c r="B5" s="280"/>
      <c r="C5" s="280"/>
      <c r="D5" s="308"/>
      <c r="E5" s="339" t="s">
        <v>75</v>
      </c>
      <c r="F5" s="340" t="s">
        <v>238</v>
      </c>
      <c r="G5" s="340" t="s">
        <v>244</v>
      </c>
      <c r="H5" s="340" t="s">
        <v>246</v>
      </c>
      <c r="I5" s="340" t="s">
        <v>266</v>
      </c>
      <c r="J5" s="341" t="s">
        <v>295</v>
      </c>
      <c r="K5" s="339" t="s">
        <v>75</v>
      </c>
      <c r="L5" s="340" t="s">
        <v>238</v>
      </c>
      <c r="M5" s="340" t="s">
        <v>244</v>
      </c>
      <c r="N5" s="340" t="s">
        <v>246</v>
      </c>
      <c r="O5" s="340" t="s">
        <v>266</v>
      </c>
      <c r="P5" s="341" t="s">
        <v>295</v>
      </c>
      <c r="Q5" s="339" t="s">
        <v>75</v>
      </c>
      <c r="R5" s="340" t="s">
        <v>238</v>
      </c>
      <c r="S5" s="340" t="s">
        <v>244</v>
      </c>
      <c r="T5" s="340" t="s">
        <v>246</v>
      </c>
      <c r="U5" s="340" t="s">
        <v>266</v>
      </c>
      <c r="V5" s="341" t="s">
        <v>295</v>
      </c>
    </row>
    <row r="6" spans="1:32" s="6" customFormat="1" ht="21.75" customHeight="1" thickBot="1" x14ac:dyDescent="0.25">
      <c r="A6" s="85"/>
      <c r="B6" s="990"/>
      <c r="C6" s="990"/>
      <c r="D6" s="990"/>
      <c r="E6" s="260"/>
      <c r="F6" s="260"/>
      <c r="G6" s="260"/>
      <c r="H6" s="260"/>
      <c r="I6" s="260"/>
      <c r="J6" s="260"/>
      <c r="K6" s="342"/>
      <c r="L6" s="260"/>
      <c r="M6" s="260"/>
      <c r="N6" s="260"/>
      <c r="O6" s="260"/>
      <c r="P6" s="260"/>
      <c r="Q6" s="342"/>
      <c r="R6" s="260"/>
      <c r="S6" s="260"/>
      <c r="T6" s="260"/>
      <c r="U6" s="260"/>
      <c r="V6" s="260"/>
    </row>
    <row r="7" spans="1:32" s="6" customFormat="1" ht="21.75" customHeight="1" thickBot="1" x14ac:dyDescent="0.25">
      <c r="A7" s="85" t="s">
        <v>28</v>
      </c>
      <c r="B7" s="990" t="s">
        <v>328</v>
      </c>
      <c r="C7" s="990"/>
      <c r="D7" s="990"/>
      <c r="E7" s="342">
        <f>E8+E13+E16+E17+E20</f>
        <v>5370655</v>
      </c>
      <c r="F7" s="342">
        <f>F8+F13+F16+F17+F20</f>
        <v>5370655</v>
      </c>
      <c r="G7" s="342">
        <f t="shared" ref="G7:J7" si="0">G8+G13+G16+G17+G20</f>
        <v>6511111</v>
      </c>
      <c r="H7" s="342">
        <f>H8+H13+H16+H17+H20</f>
        <v>7834660</v>
      </c>
      <c r="I7" s="342">
        <f t="shared" si="0"/>
        <v>0</v>
      </c>
      <c r="J7" s="342">
        <f t="shared" si="0"/>
        <v>0</v>
      </c>
      <c r="K7" s="342">
        <f t="shared" ref="K7" si="1">K8+K13+K16+K17+K20</f>
        <v>3477255</v>
      </c>
      <c r="L7" s="342">
        <f t="shared" ref="L7" si="2">L8+L13+L16+L17+L20</f>
        <v>3477255</v>
      </c>
      <c r="M7" s="342">
        <f t="shared" ref="M7:N7" si="3">M8+M13+M16+M17+M20</f>
        <v>4617711</v>
      </c>
      <c r="N7" s="342">
        <f t="shared" si="3"/>
        <v>5941260</v>
      </c>
      <c r="O7" s="342">
        <f t="shared" ref="O7:V7" si="4">O8+O13+O16+O17+O20</f>
        <v>0</v>
      </c>
      <c r="P7" s="342">
        <f t="shared" si="4"/>
        <v>0</v>
      </c>
      <c r="Q7" s="342">
        <f t="shared" si="4"/>
        <v>1893400</v>
      </c>
      <c r="R7" s="342">
        <f t="shared" ref="R7" si="5">R8+R13+R16+R17+R20</f>
        <v>1893400</v>
      </c>
      <c r="S7" s="342">
        <f>S8+S13+S16+S17+S20</f>
        <v>1893400</v>
      </c>
      <c r="T7" s="342">
        <f>T8+T13+T16+T17+T20</f>
        <v>1893400</v>
      </c>
      <c r="U7" s="342">
        <f t="shared" si="4"/>
        <v>0</v>
      </c>
      <c r="V7" s="342">
        <f t="shared" si="4"/>
        <v>0</v>
      </c>
    </row>
    <row r="8" spans="1:32" ht="21.75" customHeight="1" x14ac:dyDescent="0.2">
      <c r="A8" s="670"/>
      <c r="B8" s="221" t="s">
        <v>36</v>
      </c>
      <c r="C8" s="1002" t="s">
        <v>329</v>
      </c>
      <c r="D8" s="1002"/>
      <c r="E8" s="434">
        <f t="shared" ref="E8" si="6">SUM(E9:E12)</f>
        <v>3490655</v>
      </c>
      <c r="F8" s="434">
        <f t="shared" ref="F8" si="7">SUM(F9:F12)</f>
        <v>3490655</v>
      </c>
      <c r="G8" s="434">
        <f t="shared" ref="G8:J8" si="8">SUM(G9:G12)</f>
        <v>3427968</v>
      </c>
      <c r="H8" s="434">
        <f t="shared" ref="H8" si="9">SUM(H9:H12)</f>
        <v>4383999</v>
      </c>
      <c r="I8" s="434">
        <f t="shared" si="8"/>
        <v>0</v>
      </c>
      <c r="J8" s="434">
        <f t="shared" si="8"/>
        <v>0</v>
      </c>
      <c r="K8" s="343">
        <f t="shared" ref="K8:N20" si="10">E8-Q8</f>
        <v>1597255</v>
      </c>
      <c r="L8" s="343">
        <f t="shared" si="10"/>
        <v>1597255</v>
      </c>
      <c r="M8" s="343">
        <f t="shared" si="10"/>
        <v>1534568</v>
      </c>
      <c r="N8" s="343">
        <f t="shared" si="10"/>
        <v>2490599</v>
      </c>
      <c r="O8" s="435">
        <f t="shared" ref="O8:P8" si="11">SUM(O9:O12)</f>
        <v>0</v>
      </c>
      <c r="P8" s="435">
        <f t="shared" si="11"/>
        <v>0</v>
      </c>
      <c r="Q8" s="343">
        <f>'3.sz.m Önk  bev.'!Q8</f>
        <v>1893400</v>
      </c>
      <c r="R8" s="343">
        <f>'3.sz.m Önk  bev.'!R8</f>
        <v>1893400</v>
      </c>
      <c r="S8" s="343">
        <f>'3.sz.m Önk  bev.'!S8</f>
        <v>1893400</v>
      </c>
      <c r="T8" s="343">
        <f>'3.sz.m Önk  bev.'!T8</f>
        <v>1893400</v>
      </c>
      <c r="U8" s="261"/>
      <c r="V8" s="261"/>
    </row>
    <row r="9" spans="1:32" ht="21.75" customHeight="1" x14ac:dyDescent="0.2">
      <c r="A9" s="82"/>
      <c r="B9" s="78"/>
      <c r="C9" s="78" t="s">
        <v>334</v>
      </c>
      <c r="D9" s="223" t="s">
        <v>330</v>
      </c>
      <c r="E9" s="344">
        <f>'3.sz.m Önk  bev.'!E9</f>
        <v>3490655</v>
      </c>
      <c r="F9" s="344">
        <f>'3.sz.m Önk  bev.'!F9</f>
        <v>3490655</v>
      </c>
      <c r="G9" s="344">
        <f>'3.sz.m Önk  bev.'!G9</f>
        <v>2690655</v>
      </c>
      <c r="H9" s="344">
        <f>'3.sz.m Önk  bev.'!H9</f>
        <v>3158408</v>
      </c>
      <c r="I9" s="344">
        <f>'3.sz.m Önk  bev.'!I9</f>
        <v>0</v>
      </c>
      <c r="J9" s="344">
        <f>'3.sz.m Önk  bev.'!J9</f>
        <v>0</v>
      </c>
      <c r="K9" s="343">
        <f t="shared" si="10"/>
        <v>1597255</v>
      </c>
      <c r="L9" s="343">
        <f t="shared" si="10"/>
        <v>1597255</v>
      </c>
      <c r="M9" s="343">
        <f t="shared" si="10"/>
        <v>797255</v>
      </c>
      <c r="N9" s="343">
        <f t="shared" si="10"/>
        <v>1265008</v>
      </c>
      <c r="O9" s="262"/>
      <c r="P9" s="262"/>
      <c r="Q9" s="343">
        <f>'3.sz.m Önk  bev.'!Q9</f>
        <v>1893400</v>
      </c>
      <c r="R9" s="343">
        <f>'3.sz.m Önk  bev.'!R9</f>
        <v>1893400</v>
      </c>
      <c r="S9" s="343">
        <f>'3.sz.m Önk  bev.'!S9</f>
        <v>1893400</v>
      </c>
      <c r="T9" s="343">
        <f>'3.sz.m Önk  bev.'!T9</f>
        <v>1893400</v>
      </c>
      <c r="U9" s="262"/>
      <c r="V9" s="262"/>
    </row>
    <row r="10" spans="1:32" ht="21.75" customHeight="1" x14ac:dyDescent="0.2">
      <c r="A10" s="82"/>
      <c r="B10" s="78"/>
      <c r="C10" s="78" t="s">
        <v>335</v>
      </c>
      <c r="D10" s="223" t="s">
        <v>420</v>
      </c>
      <c r="E10" s="344">
        <f>'3.sz.m Önk  bev.'!E10</f>
        <v>0</v>
      </c>
      <c r="F10" s="344">
        <f>'3.sz.m Önk  bev.'!F10</f>
        <v>0</v>
      </c>
      <c r="G10" s="344">
        <f>'3.sz.m Önk  bev.'!G10</f>
        <v>0</v>
      </c>
      <c r="H10" s="344">
        <f>'3.sz.m Önk  bev.'!H10</f>
        <v>0</v>
      </c>
      <c r="I10" s="344">
        <f>'3.sz.m Önk  bev.'!I10</f>
        <v>0</v>
      </c>
      <c r="J10" s="344">
        <f>'3.sz.m Önk  bev.'!J10</f>
        <v>0</v>
      </c>
      <c r="K10" s="343">
        <f t="shared" si="10"/>
        <v>0</v>
      </c>
      <c r="L10" s="343">
        <f t="shared" si="10"/>
        <v>0</v>
      </c>
      <c r="M10" s="343">
        <f t="shared" si="10"/>
        <v>0</v>
      </c>
      <c r="N10" s="343">
        <f t="shared" si="10"/>
        <v>0</v>
      </c>
      <c r="O10" s="262"/>
      <c r="P10" s="262"/>
      <c r="Q10" s="343">
        <f>'3.sz.m Önk  bev.'!Q10</f>
        <v>0</v>
      </c>
      <c r="R10" s="343">
        <f>'3.sz.m Önk  bev.'!R10</f>
        <v>0</v>
      </c>
      <c r="S10" s="343">
        <f>'3.sz.m Önk  bev.'!S10</f>
        <v>0</v>
      </c>
      <c r="T10" s="343">
        <f>'3.sz.m Önk  bev.'!T10</f>
        <v>0</v>
      </c>
      <c r="U10" s="262"/>
      <c r="V10" s="262"/>
    </row>
    <row r="11" spans="1:32" ht="21.75" customHeight="1" x14ac:dyDescent="0.2">
      <c r="A11" s="82"/>
      <c r="B11" s="78"/>
      <c r="C11" s="78" t="s">
        <v>336</v>
      </c>
      <c r="D11" s="223" t="s">
        <v>315</v>
      </c>
      <c r="E11" s="344">
        <f>'3.sz.m Önk  bev.'!E11</f>
        <v>0</v>
      </c>
      <c r="F11" s="344">
        <f>'3.sz.m Önk  bev.'!F11</f>
        <v>0</v>
      </c>
      <c r="G11" s="344">
        <f>'3.sz.m Önk  bev.'!G11</f>
        <v>737313</v>
      </c>
      <c r="H11" s="344">
        <f>'3.sz.m Önk  bev.'!H11</f>
        <v>1225591</v>
      </c>
      <c r="I11" s="344">
        <f>'3.sz.m Önk  bev.'!I11</f>
        <v>0</v>
      </c>
      <c r="J11" s="344">
        <f>'3.sz.m Önk  bev.'!J11</f>
        <v>0</v>
      </c>
      <c r="K11" s="343">
        <f t="shared" si="10"/>
        <v>0</v>
      </c>
      <c r="L11" s="343">
        <f t="shared" si="10"/>
        <v>0</v>
      </c>
      <c r="M11" s="343">
        <f t="shared" si="10"/>
        <v>737313</v>
      </c>
      <c r="N11" s="343">
        <f t="shared" si="10"/>
        <v>1225591</v>
      </c>
      <c r="O11" s="262"/>
      <c r="P11" s="262"/>
      <c r="Q11" s="343">
        <f>'3.sz.m Önk  bev.'!Q11</f>
        <v>0</v>
      </c>
      <c r="R11" s="343">
        <f>'3.sz.m Önk  bev.'!R11</f>
        <v>0</v>
      </c>
      <c r="S11" s="343">
        <f>'3.sz.m Önk  bev.'!S11</f>
        <v>0</v>
      </c>
      <c r="T11" s="343">
        <f>'3.sz.m Önk  bev.'!T11</f>
        <v>0</v>
      </c>
      <c r="U11" s="262"/>
      <c r="V11" s="262"/>
    </row>
    <row r="12" spans="1:32" ht="21.75" hidden="1" customHeight="1" x14ac:dyDescent="0.2">
      <c r="A12" s="82"/>
      <c r="B12" s="78"/>
      <c r="C12" s="78"/>
      <c r="D12" s="223"/>
      <c r="E12" s="344"/>
      <c r="F12" s="344"/>
      <c r="G12" s="344"/>
      <c r="H12" s="344"/>
      <c r="I12" s="344"/>
      <c r="J12" s="344"/>
      <c r="K12" s="343">
        <f t="shared" si="10"/>
        <v>0</v>
      </c>
      <c r="L12" s="343">
        <f t="shared" si="10"/>
        <v>0</v>
      </c>
      <c r="M12" s="343">
        <f t="shared" si="10"/>
        <v>0</v>
      </c>
      <c r="N12" s="343">
        <f t="shared" si="10"/>
        <v>0</v>
      </c>
      <c r="O12" s="262"/>
      <c r="P12" s="262"/>
      <c r="Q12" s="343">
        <f>'3.sz.m Önk  bev.'!Q12</f>
        <v>0</v>
      </c>
      <c r="R12" s="343">
        <f>'3.sz.m Önk  bev.'!R12</f>
        <v>0</v>
      </c>
      <c r="S12" s="343">
        <f>'3.sz.m Önk  bev.'!S12</f>
        <v>0</v>
      </c>
      <c r="T12" s="343">
        <f>'3.sz.m Önk  bev.'!T12</f>
        <v>0</v>
      </c>
      <c r="U12" s="262"/>
      <c r="V12" s="262"/>
      <c r="AF12" s="306" t="s">
        <v>261</v>
      </c>
    </row>
    <row r="13" spans="1:32" ht="21.75" customHeight="1" x14ac:dyDescent="0.25">
      <c r="A13" s="82"/>
      <c r="B13" s="78" t="s">
        <v>37</v>
      </c>
      <c r="C13" s="997" t="s">
        <v>331</v>
      </c>
      <c r="D13" s="997"/>
      <c r="E13" s="344">
        <f t="shared" ref="E13" si="12">SUM(E14:E15)</f>
        <v>1000000</v>
      </c>
      <c r="F13" s="344">
        <f t="shared" ref="F13" si="13">SUM(F14:F15)</f>
        <v>1000000</v>
      </c>
      <c r="G13" s="344">
        <f t="shared" ref="G13:J13" si="14">SUM(G14:G15)</f>
        <v>1913762</v>
      </c>
      <c r="H13" s="344">
        <f t="shared" ref="H13" si="15">SUM(H14:H15)</f>
        <v>2185672</v>
      </c>
      <c r="I13" s="344">
        <f t="shared" si="14"/>
        <v>0</v>
      </c>
      <c r="J13" s="344">
        <f t="shared" si="14"/>
        <v>0</v>
      </c>
      <c r="K13" s="343">
        <f t="shared" si="10"/>
        <v>1000000</v>
      </c>
      <c r="L13" s="343">
        <f t="shared" si="10"/>
        <v>1000000</v>
      </c>
      <c r="M13" s="343">
        <f t="shared" si="10"/>
        <v>1913762</v>
      </c>
      <c r="N13" s="343">
        <f t="shared" si="10"/>
        <v>2185672</v>
      </c>
      <c r="O13" s="262"/>
      <c r="P13" s="262"/>
      <c r="Q13" s="343">
        <f>'3.sz.m Önk  bev.'!Q13</f>
        <v>0</v>
      </c>
      <c r="R13" s="343">
        <f>'3.sz.m Önk  bev.'!R13</f>
        <v>0</v>
      </c>
      <c r="S13" s="343">
        <f>'3.sz.m Önk  bev.'!S13</f>
        <v>0</v>
      </c>
      <c r="T13" s="343">
        <f>'3.sz.m Önk  bev.'!T13</f>
        <v>0</v>
      </c>
      <c r="U13" s="262"/>
      <c r="V13" s="262"/>
    </row>
    <row r="14" spans="1:32" ht="21.75" customHeight="1" x14ac:dyDescent="0.25">
      <c r="A14" s="82"/>
      <c r="B14" s="78"/>
      <c r="C14" s="78" t="s">
        <v>332</v>
      </c>
      <c r="D14" s="606" t="s">
        <v>418</v>
      </c>
      <c r="E14" s="344">
        <f>'3.sz.m Önk  bev.'!E14</f>
        <v>0</v>
      </c>
      <c r="F14" s="344">
        <f>'3.sz.m Önk  bev.'!F14</f>
        <v>0</v>
      </c>
      <c r="G14" s="344">
        <f>'3.sz.m Önk  bev.'!G14</f>
        <v>0</v>
      </c>
      <c r="H14" s="344">
        <f>'3.sz.m Önk  bev.'!H14</f>
        <v>0</v>
      </c>
      <c r="I14" s="344">
        <f>'3.sz.m Önk  bev.'!I14</f>
        <v>0</v>
      </c>
      <c r="J14" s="344">
        <f>'3.sz.m Önk  bev.'!J14</f>
        <v>0</v>
      </c>
      <c r="K14" s="343">
        <f t="shared" si="10"/>
        <v>0</v>
      </c>
      <c r="L14" s="343">
        <f t="shared" si="10"/>
        <v>0</v>
      </c>
      <c r="M14" s="343">
        <f t="shared" si="10"/>
        <v>0</v>
      </c>
      <c r="N14" s="343">
        <f t="shared" si="10"/>
        <v>0</v>
      </c>
      <c r="O14" s="262"/>
      <c r="P14" s="262"/>
      <c r="Q14" s="343">
        <f>'3.sz.m Önk  bev.'!Q14</f>
        <v>0</v>
      </c>
      <c r="R14" s="343">
        <f>'3.sz.m Önk  bev.'!R14</f>
        <v>0</v>
      </c>
      <c r="S14" s="343">
        <f>'3.sz.m Önk  bev.'!S14</f>
        <v>0</v>
      </c>
      <c r="T14" s="343">
        <f>'3.sz.m Önk  bev.'!T14</f>
        <v>0</v>
      </c>
      <c r="U14" s="345"/>
      <c r="V14" s="345"/>
    </row>
    <row r="15" spans="1:32" ht="21.75" customHeight="1" x14ac:dyDescent="0.25">
      <c r="A15" s="82"/>
      <c r="B15" s="78"/>
      <c r="C15" s="78" t="s">
        <v>333</v>
      </c>
      <c r="D15" s="606" t="s">
        <v>337</v>
      </c>
      <c r="E15" s="344">
        <f>'3.sz.m Önk  bev.'!E15</f>
        <v>1000000</v>
      </c>
      <c r="F15" s="344">
        <f>'3.sz.m Önk  bev.'!F15</f>
        <v>1000000</v>
      </c>
      <c r="G15" s="344">
        <f>'3.sz.m Önk  bev.'!G15</f>
        <v>1913762</v>
      </c>
      <c r="H15" s="344">
        <f>'3.sz.m Önk  bev.'!H15</f>
        <v>2185672</v>
      </c>
      <c r="I15" s="344">
        <f>'3.sz.m Önk  bev.'!I15</f>
        <v>0</v>
      </c>
      <c r="J15" s="344">
        <f>'3.sz.m Önk  bev.'!J15</f>
        <v>0</v>
      </c>
      <c r="K15" s="343">
        <f t="shared" si="10"/>
        <v>1000000</v>
      </c>
      <c r="L15" s="343">
        <f t="shared" si="10"/>
        <v>1000000</v>
      </c>
      <c r="M15" s="343">
        <f t="shared" si="10"/>
        <v>1913762</v>
      </c>
      <c r="N15" s="343">
        <f t="shared" si="10"/>
        <v>2185672</v>
      </c>
      <c r="O15" s="262"/>
      <c r="P15" s="262"/>
      <c r="Q15" s="343">
        <f>'3.sz.m Önk  bev.'!Q15</f>
        <v>0</v>
      </c>
      <c r="R15" s="343">
        <f>'3.sz.m Önk  bev.'!R15</f>
        <v>0</v>
      </c>
      <c r="S15" s="343">
        <f>'3.sz.m Önk  bev.'!S15</f>
        <v>0</v>
      </c>
      <c r="T15" s="343">
        <f>'3.sz.m Önk  bev.'!T15</f>
        <v>0</v>
      </c>
      <c r="U15" s="345"/>
      <c r="V15" s="345"/>
    </row>
    <row r="16" spans="1:32" ht="21.75" customHeight="1" x14ac:dyDescent="0.25">
      <c r="A16" s="82"/>
      <c r="B16" s="78" t="s">
        <v>121</v>
      </c>
      <c r="C16" s="997" t="s">
        <v>338</v>
      </c>
      <c r="D16" s="997"/>
      <c r="E16" s="344">
        <f>'3.sz.m Önk  bev.'!E16</f>
        <v>850000</v>
      </c>
      <c r="F16" s="344">
        <f>'3.sz.m Önk  bev.'!F16</f>
        <v>850000</v>
      </c>
      <c r="G16" s="344">
        <f>'3.sz.m Önk  bev.'!G16</f>
        <v>930000</v>
      </c>
      <c r="H16" s="344">
        <f>'3.sz.m Önk  bev.'!H16</f>
        <v>856925</v>
      </c>
      <c r="I16" s="344">
        <f>'3.sz.m Önk  bev.'!I16</f>
        <v>0</v>
      </c>
      <c r="J16" s="344">
        <f>'3.sz.m Önk  bev.'!J16</f>
        <v>0</v>
      </c>
      <c r="K16" s="343">
        <f t="shared" si="10"/>
        <v>850000</v>
      </c>
      <c r="L16" s="343">
        <f t="shared" si="10"/>
        <v>850000</v>
      </c>
      <c r="M16" s="343">
        <f t="shared" si="10"/>
        <v>930000</v>
      </c>
      <c r="N16" s="343">
        <f t="shared" si="10"/>
        <v>856925</v>
      </c>
      <c r="O16" s="671"/>
      <c r="P16" s="671"/>
      <c r="Q16" s="343">
        <f>'3.sz.m Önk  bev.'!Q16</f>
        <v>0</v>
      </c>
      <c r="R16" s="343">
        <f>'3.sz.m Önk  bev.'!R16</f>
        <v>0</v>
      </c>
      <c r="S16" s="343">
        <f>'3.sz.m Önk  bev.'!S16</f>
        <v>0</v>
      </c>
      <c r="T16" s="343">
        <f>'3.sz.m Önk  bev.'!T16</f>
        <v>0</v>
      </c>
      <c r="U16" s="382"/>
      <c r="V16" s="382"/>
    </row>
    <row r="17" spans="1:22" ht="21.75" customHeight="1" x14ac:dyDescent="0.25">
      <c r="A17" s="82"/>
      <c r="B17" s="78" t="s">
        <v>50</v>
      </c>
      <c r="C17" s="998" t="s">
        <v>339</v>
      </c>
      <c r="D17" s="999"/>
      <c r="E17" s="344">
        <f t="shared" ref="E17" si="16">SUM(E18:E19)</f>
        <v>0</v>
      </c>
      <c r="F17" s="344">
        <f t="shared" ref="F17" si="17">SUM(F18:F19)</f>
        <v>0</v>
      </c>
      <c r="G17" s="344">
        <f t="shared" ref="G17:J17" si="18">SUM(G18:G19)</f>
        <v>0</v>
      </c>
      <c r="H17" s="344">
        <f t="shared" ref="H17" si="19">SUM(H18:H19)</f>
        <v>0</v>
      </c>
      <c r="I17" s="344">
        <f t="shared" si="18"/>
        <v>0</v>
      </c>
      <c r="J17" s="344">
        <f t="shared" si="18"/>
        <v>0</v>
      </c>
      <c r="K17" s="343">
        <f t="shared" si="10"/>
        <v>0</v>
      </c>
      <c r="L17" s="343">
        <f t="shared" si="10"/>
        <v>0</v>
      </c>
      <c r="M17" s="343">
        <f t="shared" si="10"/>
        <v>0</v>
      </c>
      <c r="N17" s="343">
        <f t="shared" si="10"/>
        <v>0</v>
      </c>
      <c r="O17" s="671"/>
      <c r="P17" s="671"/>
      <c r="Q17" s="343">
        <f>'3.sz.m Önk  bev.'!Q17</f>
        <v>0</v>
      </c>
      <c r="R17" s="343">
        <f>'3.sz.m Önk  bev.'!R17</f>
        <v>0</v>
      </c>
      <c r="S17" s="343">
        <f>'3.sz.m Önk  bev.'!S17</f>
        <v>0</v>
      </c>
      <c r="T17" s="343">
        <f>'3.sz.m Önk  bev.'!T17</f>
        <v>0</v>
      </c>
      <c r="U17" s="669"/>
      <c r="V17" s="669"/>
    </row>
    <row r="18" spans="1:22" ht="21.75" customHeight="1" x14ac:dyDescent="0.25">
      <c r="A18" s="82"/>
      <c r="B18" s="78"/>
      <c r="C18" s="78" t="s">
        <v>340</v>
      </c>
      <c r="D18" s="606" t="s">
        <v>342</v>
      </c>
      <c r="E18" s="344">
        <f>'3.sz.m Önk  bev.'!E18</f>
        <v>0</v>
      </c>
      <c r="F18" s="344">
        <f>'3.sz.m Önk  bev.'!F18</f>
        <v>0</v>
      </c>
      <c r="G18" s="344">
        <f>'3.sz.m Önk  bev.'!G18</f>
        <v>0</v>
      </c>
      <c r="H18" s="344">
        <f>'3.sz.m Önk  bev.'!H18</f>
        <v>0</v>
      </c>
      <c r="I18" s="344">
        <f>'3.sz.m Önk  bev.'!I18</f>
        <v>0</v>
      </c>
      <c r="J18" s="344">
        <f>'3.sz.m Önk  bev.'!J18</f>
        <v>0</v>
      </c>
      <c r="K18" s="343">
        <f t="shared" si="10"/>
        <v>0</v>
      </c>
      <c r="L18" s="343">
        <f t="shared" si="10"/>
        <v>0</v>
      </c>
      <c r="M18" s="343">
        <f t="shared" si="10"/>
        <v>0</v>
      </c>
      <c r="N18" s="343">
        <f t="shared" si="10"/>
        <v>0</v>
      </c>
      <c r="O18" s="671"/>
      <c r="P18" s="671"/>
      <c r="Q18" s="343">
        <f>'3.sz.m Önk  bev.'!Q18</f>
        <v>0</v>
      </c>
      <c r="R18" s="343">
        <f>'3.sz.m Önk  bev.'!R18</f>
        <v>0</v>
      </c>
      <c r="S18" s="343">
        <f>'3.sz.m Önk  bev.'!S18</f>
        <v>0</v>
      </c>
      <c r="T18" s="343">
        <f>'3.sz.m Önk  bev.'!T18</f>
        <v>0</v>
      </c>
      <c r="U18" s="669"/>
      <c r="V18" s="669"/>
    </row>
    <row r="19" spans="1:22" ht="21.75" customHeight="1" x14ac:dyDescent="0.25">
      <c r="A19" s="82"/>
      <c r="B19" s="78"/>
      <c r="C19" s="78" t="s">
        <v>341</v>
      </c>
      <c r="D19" s="606" t="s">
        <v>316</v>
      </c>
      <c r="E19" s="344">
        <f>'3.sz.m Önk  bev.'!E19</f>
        <v>0</v>
      </c>
      <c r="F19" s="344">
        <f>'3.sz.m Önk  bev.'!F19</f>
        <v>0</v>
      </c>
      <c r="G19" s="344">
        <f>'3.sz.m Önk  bev.'!G19</f>
        <v>0</v>
      </c>
      <c r="H19" s="344">
        <f>'3.sz.m Önk  bev.'!H19</f>
        <v>0</v>
      </c>
      <c r="I19" s="344">
        <f>'3.sz.m Önk  bev.'!I19</f>
        <v>0</v>
      </c>
      <c r="J19" s="344">
        <f>'3.sz.m Önk  bev.'!J19</f>
        <v>0</v>
      </c>
      <c r="K19" s="343">
        <f t="shared" si="10"/>
        <v>0</v>
      </c>
      <c r="L19" s="343">
        <f t="shared" si="10"/>
        <v>0</v>
      </c>
      <c r="M19" s="343">
        <f t="shared" si="10"/>
        <v>0</v>
      </c>
      <c r="N19" s="343">
        <f t="shared" si="10"/>
        <v>0</v>
      </c>
      <c r="O19" s="671"/>
      <c r="P19" s="671"/>
      <c r="Q19" s="343">
        <f>'3.sz.m Önk  bev.'!Q19</f>
        <v>0</v>
      </c>
      <c r="R19" s="343">
        <f>'3.sz.m Önk  bev.'!R19</f>
        <v>0</v>
      </c>
      <c r="S19" s="343">
        <f>'3.sz.m Önk  bev.'!S19</f>
        <v>0</v>
      </c>
      <c r="T19" s="343">
        <f>'3.sz.m Önk  bev.'!T19</f>
        <v>0</v>
      </c>
      <c r="U19" s="669"/>
      <c r="V19" s="669"/>
    </row>
    <row r="20" spans="1:22" ht="21.75" customHeight="1" thickBot="1" x14ac:dyDescent="0.3">
      <c r="A20" s="437"/>
      <c r="B20" s="672" t="s">
        <v>51</v>
      </c>
      <c r="C20" s="1000" t="s">
        <v>343</v>
      </c>
      <c r="D20" s="1001"/>
      <c r="E20" s="344">
        <f>'3.sz.m Önk  bev.'!E20</f>
        <v>30000</v>
      </c>
      <c r="F20" s="344">
        <f>'3.sz.m Önk  bev.'!F20</f>
        <v>30000</v>
      </c>
      <c r="G20" s="344">
        <f>'3.sz.m Önk  bev.'!G20</f>
        <v>239381</v>
      </c>
      <c r="H20" s="344">
        <f>'3.sz.m Önk  bev.'!H20</f>
        <v>408064</v>
      </c>
      <c r="I20" s="344">
        <f>'3.sz.m Önk  bev.'!I20</f>
        <v>0</v>
      </c>
      <c r="J20" s="344">
        <f>'3.sz.m Önk  bev.'!J20</f>
        <v>0</v>
      </c>
      <c r="K20" s="343">
        <f t="shared" si="10"/>
        <v>30000</v>
      </c>
      <c r="L20" s="343">
        <f t="shared" si="10"/>
        <v>30000</v>
      </c>
      <c r="M20" s="343">
        <f t="shared" si="10"/>
        <v>239381</v>
      </c>
      <c r="N20" s="949">
        <f t="shared" si="10"/>
        <v>408064</v>
      </c>
      <c r="O20" s="673"/>
      <c r="P20" s="673"/>
      <c r="Q20" s="343">
        <f>'3.sz.m Önk  bev.'!Q20</f>
        <v>0</v>
      </c>
      <c r="R20" s="343">
        <f>'3.sz.m Önk  bev.'!R20</f>
        <v>0</v>
      </c>
      <c r="S20" s="343">
        <f>'3.sz.m Önk  bev.'!S20</f>
        <v>0</v>
      </c>
      <c r="T20" s="343">
        <f>'3.sz.m Önk  bev.'!T20</f>
        <v>0</v>
      </c>
      <c r="U20" s="669"/>
      <c r="V20" s="669"/>
    </row>
    <row r="21" spans="1:22" ht="21.75" customHeight="1" thickBot="1" x14ac:dyDescent="0.25">
      <c r="A21" s="85" t="s">
        <v>344</v>
      </c>
      <c r="B21" s="990" t="s">
        <v>345</v>
      </c>
      <c r="C21" s="990"/>
      <c r="D21" s="990"/>
      <c r="E21" s="342">
        <f>+E22+E24+E25+E29+E30+E31+E32+E33+E23</f>
        <v>26585678</v>
      </c>
      <c r="F21" s="342">
        <f>+F22+F24+F25+F29+F30+F31+F32+F33+F23</f>
        <v>25846686</v>
      </c>
      <c r="G21" s="342">
        <f>+G22+G24+G25+G29+G30+G31+G32+G33+G23</f>
        <v>24961680</v>
      </c>
      <c r="H21" s="342">
        <f>+H22+H24+H25+H29+H30+H31+H32+H33+H23</f>
        <v>29820223</v>
      </c>
      <c r="I21" s="342">
        <f t="shared" ref="I21:Q21" si="20">I22+I24+I25+I29+I30+I31+I32</f>
        <v>0</v>
      </c>
      <c r="J21" s="342">
        <f t="shared" si="20"/>
        <v>0</v>
      </c>
      <c r="K21" s="342">
        <f>+K22+K24+K25+K29+K30+K31+K32+K33+K23</f>
        <v>26585678</v>
      </c>
      <c r="L21" s="342">
        <f>+L22+L24+L25+L29+L30+L31+L32+L33+L23</f>
        <v>25846686</v>
      </c>
      <c r="M21" s="342">
        <f>+M22+M24+M25+M29+M30+M31+M32+M33+M23</f>
        <v>24961680</v>
      </c>
      <c r="N21" s="950">
        <f>+N22+N24+N25+N29+N30+N31+N32+N33+N23</f>
        <v>29820223</v>
      </c>
      <c r="O21" s="342">
        <f t="shared" si="20"/>
        <v>0</v>
      </c>
      <c r="P21" s="342">
        <f t="shared" si="20"/>
        <v>0</v>
      </c>
      <c r="Q21" s="342">
        <f t="shared" si="20"/>
        <v>0</v>
      </c>
      <c r="R21" s="342">
        <f t="shared" ref="R21" si="21">R22+R24+R25+R29+R30+R31+R32</f>
        <v>0</v>
      </c>
      <c r="S21" s="260">
        <f>SUM(S22:S32)</f>
        <v>0</v>
      </c>
      <c r="T21" s="342">
        <f>+T22+T24+T25+T29+T30+T31+T32+T33+T23</f>
        <v>0</v>
      </c>
      <c r="U21" s="383">
        <f>SUM(U22:U32)</f>
        <v>0</v>
      </c>
      <c r="V21" s="383">
        <f>SUM(V22:V32)</f>
        <v>0</v>
      </c>
    </row>
    <row r="22" spans="1:22" ht="21.75" customHeight="1" x14ac:dyDescent="0.2">
      <c r="A22" s="83"/>
      <c r="B22" s="84" t="s">
        <v>39</v>
      </c>
      <c r="C22" s="989" t="s">
        <v>346</v>
      </c>
      <c r="D22" s="989"/>
      <c r="E22" s="343">
        <f>'3.sz.m Önk  bev.'!E22</f>
        <v>6337856</v>
      </c>
      <c r="F22" s="343">
        <f>'3.sz.m Önk  bev.'!F22</f>
        <v>6337856</v>
      </c>
      <c r="G22" s="343">
        <f>'3.sz.m Önk  bev.'!G22</f>
        <v>6514421</v>
      </c>
      <c r="H22" s="343">
        <f>'3.sz.m Önk  bev.'!H22</f>
        <v>3324172</v>
      </c>
      <c r="I22" s="343">
        <f>'3.sz.m Önk  bev.'!I22+'5 sz. m Idősek otthona'!H9</f>
        <v>0</v>
      </c>
      <c r="J22" s="343">
        <f>'3.sz.m Önk  bev.'!J22+'5 sz. m Idősek otthona'!I9</f>
        <v>0</v>
      </c>
      <c r="K22" s="343">
        <f t="shared" ref="K22:N33" si="22">E22-Q22</f>
        <v>6337856</v>
      </c>
      <c r="L22" s="343">
        <f t="shared" si="22"/>
        <v>6337856</v>
      </c>
      <c r="M22" s="343">
        <f t="shared" si="22"/>
        <v>6514421</v>
      </c>
      <c r="N22" s="343">
        <f t="shared" si="22"/>
        <v>3324172</v>
      </c>
      <c r="O22" s="343">
        <f>'3.sz.m Önk  bev.'!O22+'5 sz. m Idősek otthona'!N9</f>
        <v>0</v>
      </c>
      <c r="P22" s="343">
        <f>'3.sz.m Önk  bev.'!P22+'5 sz. m Idősek otthona'!O9</f>
        <v>0</v>
      </c>
      <c r="Q22" s="343"/>
      <c r="R22" s="343"/>
      <c r="S22" s="343"/>
      <c r="T22" s="343"/>
      <c r="U22" s="384"/>
      <c r="V22" s="384"/>
    </row>
    <row r="23" spans="1:22" ht="21.75" customHeight="1" x14ac:dyDescent="0.2">
      <c r="A23" s="82"/>
      <c r="B23" s="78" t="s">
        <v>40</v>
      </c>
      <c r="C23" s="981" t="s">
        <v>443</v>
      </c>
      <c r="D23" s="981"/>
      <c r="E23" s="349">
        <f>+'5 sz. m Idősek otthona'!D10</f>
        <v>15600000</v>
      </c>
      <c r="F23" s="349">
        <f>+'5 sz. m Idősek otthona'!E10</f>
        <v>15600000</v>
      </c>
      <c r="G23" s="349">
        <f>+'5 sz. m Idősek otthona'!F10</f>
        <v>15600000</v>
      </c>
      <c r="H23" s="349">
        <f>+'5 sz. m Idősek otthona'!G10</f>
        <v>19155400</v>
      </c>
      <c r="I23" s="264"/>
      <c r="J23" s="264"/>
      <c r="K23" s="343">
        <f t="shared" si="22"/>
        <v>15600000</v>
      </c>
      <c r="L23" s="343">
        <f t="shared" si="22"/>
        <v>15600000</v>
      </c>
      <c r="M23" s="343">
        <f t="shared" si="22"/>
        <v>15600000</v>
      </c>
      <c r="N23" s="343">
        <f t="shared" si="22"/>
        <v>19155400</v>
      </c>
      <c r="O23" s="264"/>
      <c r="P23" s="264"/>
      <c r="Q23" s="343"/>
      <c r="R23" s="343"/>
      <c r="S23" s="343"/>
      <c r="T23" s="343"/>
      <c r="U23" s="264"/>
      <c r="V23" s="264"/>
    </row>
    <row r="24" spans="1:22" ht="21.75" customHeight="1" x14ac:dyDescent="0.2">
      <c r="A24" s="82"/>
      <c r="B24" s="78" t="s">
        <v>41</v>
      </c>
      <c r="C24" s="981" t="s">
        <v>347</v>
      </c>
      <c r="D24" s="981"/>
      <c r="E24" s="349">
        <f>'3.sz.m Önk  bev.'!E23</f>
        <v>0</v>
      </c>
      <c r="F24" s="349">
        <f>'3.sz.m Önk  bev.'!F23</f>
        <v>54480</v>
      </c>
      <c r="G24" s="349">
        <f>'3.sz.m Önk  bev.'!G23</f>
        <v>0</v>
      </c>
      <c r="H24" s="349">
        <f>'3.sz.m Önk  bev.'!H23</f>
        <v>0</v>
      </c>
      <c r="I24" s="264"/>
      <c r="J24" s="264"/>
      <c r="K24" s="349">
        <v>0</v>
      </c>
      <c r="L24" s="343">
        <f t="shared" si="22"/>
        <v>54480</v>
      </c>
      <c r="M24" s="349">
        <v>0</v>
      </c>
      <c r="N24" s="349"/>
      <c r="O24" s="264"/>
      <c r="P24" s="264"/>
      <c r="Q24" s="343">
        <f>'3.sz.m Önk  bev.'!Q23</f>
        <v>0</v>
      </c>
      <c r="R24" s="343">
        <f>'3.sz.m Önk  bev.'!R23</f>
        <v>0</v>
      </c>
      <c r="S24" s="343">
        <f>'3.sz.m Önk  bev.'!S23</f>
        <v>0</v>
      </c>
      <c r="T24" s="343">
        <f>'3.sz.m Önk  bev.'!T23</f>
        <v>0</v>
      </c>
      <c r="U24" s="264"/>
      <c r="V24" s="264"/>
    </row>
    <row r="25" spans="1:22" ht="21.75" customHeight="1" x14ac:dyDescent="0.2">
      <c r="A25" s="82"/>
      <c r="B25" s="78" t="s">
        <v>317</v>
      </c>
      <c r="C25" s="981" t="s">
        <v>348</v>
      </c>
      <c r="D25" s="981"/>
      <c r="E25" s="349">
        <f>SUM(E26:E28)</f>
        <v>30600</v>
      </c>
      <c r="F25" s="349">
        <f>SUM(F26:F28)</f>
        <v>30600</v>
      </c>
      <c r="G25" s="349">
        <f>SUM(G26:G28)</f>
        <v>60600</v>
      </c>
      <c r="H25" s="349">
        <f>SUM(H26:H28)</f>
        <v>5541456</v>
      </c>
      <c r="I25" s="264"/>
      <c r="J25" s="264"/>
      <c r="K25" s="343">
        <f t="shared" si="22"/>
        <v>30600</v>
      </c>
      <c r="L25" s="343">
        <f t="shared" si="22"/>
        <v>30600</v>
      </c>
      <c r="M25" s="343">
        <f t="shared" si="22"/>
        <v>60600</v>
      </c>
      <c r="N25" s="343">
        <f t="shared" si="22"/>
        <v>5541456</v>
      </c>
      <c r="O25" s="264"/>
      <c r="P25" s="264"/>
      <c r="Q25" s="343">
        <f>'3.sz.m Önk  bev.'!Q24</f>
        <v>0</v>
      </c>
      <c r="R25" s="343">
        <f>'3.sz.m Önk  bev.'!R24</f>
        <v>0</v>
      </c>
      <c r="S25" s="343">
        <f>'3.sz.m Önk  bev.'!S24</f>
        <v>0</v>
      </c>
      <c r="T25" s="343">
        <f>'3.sz.m Önk  bev.'!T24</f>
        <v>0</v>
      </c>
      <c r="U25" s="264"/>
      <c r="V25" s="264"/>
    </row>
    <row r="26" spans="1:22" ht="21.75" customHeight="1" x14ac:dyDescent="0.2">
      <c r="A26" s="82"/>
      <c r="B26" s="78"/>
      <c r="C26" s="78" t="s">
        <v>454</v>
      </c>
      <c r="D26" s="223" t="s">
        <v>349</v>
      </c>
      <c r="E26" s="349">
        <f>'3.sz.m Önk  bev.'!E25</f>
        <v>30600</v>
      </c>
      <c r="F26" s="349">
        <f>'3.sz.m Önk  bev.'!F25</f>
        <v>30600</v>
      </c>
      <c r="G26" s="349">
        <f>'3.sz.m Önk  bev.'!G25</f>
        <v>60600</v>
      </c>
      <c r="H26" s="349">
        <f>'3.sz.m Önk  bev.'!H25</f>
        <v>5541456</v>
      </c>
      <c r="I26" s="264"/>
      <c r="J26" s="264"/>
      <c r="K26" s="343">
        <f t="shared" si="22"/>
        <v>30600</v>
      </c>
      <c r="L26" s="343">
        <f t="shared" si="22"/>
        <v>30600</v>
      </c>
      <c r="M26" s="343">
        <f t="shared" si="22"/>
        <v>60600</v>
      </c>
      <c r="N26" s="343">
        <f t="shared" si="22"/>
        <v>5541456</v>
      </c>
      <c r="O26" s="264"/>
      <c r="P26" s="264"/>
      <c r="Q26" s="343">
        <f>'3.sz.m Önk  bev.'!Q25</f>
        <v>0</v>
      </c>
      <c r="R26" s="343">
        <f>'3.sz.m Önk  bev.'!R25</f>
        <v>0</v>
      </c>
      <c r="S26" s="343">
        <f>'3.sz.m Önk  bev.'!S25</f>
        <v>0</v>
      </c>
      <c r="T26" s="343">
        <f>'3.sz.m Önk  bev.'!T25</f>
        <v>0</v>
      </c>
      <c r="U26" s="264"/>
      <c r="V26" s="264"/>
    </row>
    <row r="27" spans="1:22" ht="41.25" customHeight="1" x14ac:dyDescent="0.2">
      <c r="A27" s="82"/>
      <c r="B27" s="78"/>
      <c r="C27" s="78" t="s">
        <v>455</v>
      </c>
      <c r="D27" s="223" t="s">
        <v>350</v>
      </c>
      <c r="E27" s="349">
        <f>'3.sz.m Önk  bev.'!E26</f>
        <v>0</v>
      </c>
      <c r="F27" s="349">
        <f>'3.sz.m Önk  bev.'!F26</f>
        <v>0</v>
      </c>
      <c r="G27" s="349">
        <f>'3.sz.m Önk  bev.'!G26</f>
        <v>0</v>
      </c>
      <c r="H27" s="349">
        <f>'3.sz.m Önk  bev.'!H26</f>
        <v>0</v>
      </c>
      <c r="I27" s="264"/>
      <c r="J27" s="264"/>
      <c r="K27" s="343">
        <f t="shared" si="22"/>
        <v>0</v>
      </c>
      <c r="L27" s="343">
        <f t="shared" si="22"/>
        <v>0</v>
      </c>
      <c r="M27" s="264"/>
      <c r="N27" s="264"/>
      <c r="O27" s="264"/>
      <c r="P27" s="264"/>
      <c r="Q27" s="343">
        <f>'3.sz.m Önk  bev.'!Q26</f>
        <v>0</v>
      </c>
      <c r="R27" s="343">
        <f>'3.sz.m Önk  bev.'!R26</f>
        <v>0</v>
      </c>
      <c r="S27" s="264"/>
      <c r="T27" s="264"/>
      <c r="U27" s="264"/>
      <c r="V27" s="264"/>
    </row>
    <row r="28" spans="1:22" ht="21.75" customHeight="1" x14ac:dyDescent="0.2">
      <c r="A28" s="82"/>
      <c r="B28" s="78"/>
      <c r="C28" s="78" t="s">
        <v>456</v>
      </c>
      <c r="D28" s="223" t="s">
        <v>351</v>
      </c>
      <c r="E28" s="349">
        <f>'3.sz.m Önk  bev.'!E27</f>
        <v>0</v>
      </c>
      <c r="F28" s="349">
        <f>'3.sz.m Önk  bev.'!F27</f>
        <v>0</v>
      </c>
      <c r="G28" s="349">
        <f>'3.sz.m Önk  bev.'!G27</f>
        <v>0</v>
      </c>
      <c r="H28" s="349">
        <f>'3.sz.m Önk  bev.'!H27</f>
        <v>0</v>
      </c>
      <c r="I28" s="264"/>
      <c r="J28" s="264"/>
      <c r="K28" s="343">
        <f t="shared" si="22"/>
        <v>0</v>
      </c>
      <c r="L28" s="343">
        <f t="shared" si="22"/>
        <v>0</v>
      </c>
      <c r="M28" s="264"/>
      <c r="N28" s="264"/>
      <c r="O28" s="264"/>
      <c r="P28" s="264"/>
      <c r="Q28" s="343">
        <f>'3.sz.m Önk  bev.'!Q27</f>
        <v>0</v>
      </c>
      <c r="R28" s="343">
        <f>'3.sz.m Önk  bev.'!R27</f>
        <v>0</v>
      </c>
      <c r="S28" s="264"/>
      <c r="T28" s="264"/>
      <c r="U28" s="264"/>
      <c r="V28" s="264"/>
    </row>
    <row r="29" spans="1:22" ht="21.75" customHeight="1" x14ac:dyDescent="0.2">
      <c r="A29" s="82"/>
      <c r="B29" s="78" t="s">
        <v>353</v>
      </c>
      <c r="C29" s="981" t="s">
        <v>515</v>
      </c>
      <c r="D29" s="981"/>
      <c r="E29" s="349">
        <f>'3.sz.m Önk  bev.'!E28</f>
        <v>0</v>
      </c>
      <c r="F29" s="349">
        <f>'3.sz.m Önk  bev.'!F28</f>
        <v>0</v>
      </c>
      <c r="G29" s="349">
        <f>'3.sz.m Önk  bev.'!G28</f>
        <v>0</v>
      </c>
      <c r="H29" s="349">
        <f>'3.sz.m Önk  bev.'!H28</f>
        <v>0</v>
      </c>
      <c r="I29" s="264"/>
      <c r="J29" s="264"/>
      <c r="K29" s="343">
        <f t="shared" si="22"/>
        <v>0</v>
      </c>
      <c r="L29" s="343">
        <f t="shared" si="22"/>
        <v>0</v>
      </c>
      <c r="M29" s="264"/>
      <c r="N29" s="264"/>
      <c r="O29" s="264"/>
      <c r="P29" s="264"/>
      <c r="Q29" s="343">
        <f>'3.sz.m Önk  bev.'!Q28</f>
        <v>0</v>
      </c>
      <c r="R29" s="343">
        <f>'3.sz.m Önk  bev.'!R28</f>
        <v>0</v>
      </c>
      <c r="S29" s="264"/>
      <c r="T29" s="264"/>
      <c r="U29" s="264"/>
      <c r="V29" s="264"/>
    </row>
    <row r="30" spans="1:22" ht="21.75" customHeight="1" x14ac:dyDescent="0.2">
      <c r="A30" s="86"/>
      <c r="B30" s="87" t="s">
        <v>355</v>
      </c>
      <c r="C30" s="981" t="s">
        <v>354</v>
      </c>
      <c r="D30" s="994"/>
      <c r="E30" s="349">
        <f>'3.sz.m Önk  bev.'!E29</f>
        <v>0</v>
      </c>
      <c r="F30" s="349">
        <f>'3.sz.m Önk  bev.'!F29</f>
        <v>0</v>
      </c>
      <c r="G30" s="349">
        <f>'3.sz.m Önk  bev.'!G29</f>
        <v>188564</v>
      </c>
      <c r="H30" s="349">
        <f>'3.sz.m Önk  bev.'!H29</f>
        <v>188564</v>
      </c>
      <c r="I30" s="264"/>
      <c r="J30" s="264"/>
      <c r="K30" s="343">
        <f t="shared" si="22"/>
        <v>0</v>
      </c>
      <c r="L30" s="343">
        <f t="shared" si="22"/>
        <v>0</v>
      </c>
      <c r="M30" s="343">
        <f t="shared" si="22"/>
        <v>188564</v>
      </c>
      <c r="N30" s="343">
        <f t="shared" si="22"/>
        <v>188564</v>
      </c>
      <c r="O30" s="264"/>
      <c r="P30" s="264"/>
      <c r="Q30" s="343">
        <f>'3.sz.m Önk  bev.'!Q29</f>
        <v>0</v>
      </c>
      <c r="R30" s="343">
        <f>'3.sz.m Önk  bev.'!R29</f>
        <v>0</v>
      </c>
      <c r="S30" s="264"/>
      <c r="T30" s="264"/>
      <c r="U30" s="264"/>
      <c r="V30" s="264"/>
    </row>
    <row r="31" spans="1:22" ht="21.75" customHeight="1" x14ac:dyDescent="0.2">
      <c r="A31" s="86"/>
      <c r="B31" s="87" t="s">
        <v>446</v>
      </c>
      <c r="C31" s="981" t="s">
        <v>356</v>
      </c>
      <c r="D31" s="994"/>
      <c r="E31" s="349">
        <f>'3.sz.m Önk  bev.'!E30+'5 sz. m Idősek otthona'!D11</f>
        <v>160000</v>
      </c>
      <c r="F31" s="349">
        <f>'3.sz.m Önk  bev.'!F30+'5 sz. m Idősek otthona'!E11</f>
        <v>160000</v>
      </c>
      <c r="G31" s="349">
        <f>'3.sz.m Önk  bev.'!G30+'5 sz. m Idősek otthona'!F11</f>
        <v>160000</v>
      </c>
      <c r="H31" s="349">
        <f>'3.sz.m Önk  bev.'!H30+'5 sz. m Idősek otthona'!G11</f>
        <v>112008</v>
      </c>
      <c r="I31" s="264"/>
      <c r="J31" s="264"/>
      <c r="K31" s="343">
        <f t="shared" si="22"/>
        <v>160000</v>
      </c>
      <c r="L31" s="343">
        <f t="shared" si="22"/>
        <v>160000</v>
      </c>
      <c r="M31" s="343">
        <f t="shared" si="22"/>
        <v>160000</v>
      </c>
      <c r="N31" s="343">
        <f t="shared" si="22"/>
        <v>112008</v>
      </c>
      <c r="O31" s="264"/>
      <c r="P31" s="264"/>
      <c r="Q31" s="343">
        <f>'3.sz.m Önk  bev.'!Q30</f>
        <v>0</v>
      </c>
      <c r="R31" s="343">
        <f>'3.sz.m Önk  bev.'!R30</f>
        <v>0</v>
      </c>
      <c r="S31" s="264"/>
      <c r="T31" s="264"/>
      <c r="U31" s="264"/>
      <c r="V31" s="264"/>
    </row>
    <row r="32" spans="1:22" ht="21.75" customHeight="1" x14ac:dyDescent="0.2">
      <c r="A32" s="86"/>
      <c r="B32" s="87" t="s">
        <v>447</v>
      </c>
      <c r="C32" s="980" t="s">
        <v>79</v>
      </c>
      <c r="D32" s="980"/>
      <c r="E32" s="349">
        <f>'3.sz.m Önk  bev.'!E31+'5 sz. m Idősek otthona'!D12</f>
        <v>3057222</v>
      </c>
      <c r="F32" s="349">
        <f>'3.sz.m Önk  bev.'!F31+'5 sz. m Idősek otthona'!E12</f>
        <v>2263750</v>
      </c>
      <c r="G32" s="349">
        <f>'3.sz.m Önk  bev.'!G31+'5 sz. m Idősek otthona'!F12</f>
        <v>1038095</v>
      </c>
      <c r="H32" s="349">
        <f>'3.sz.m Önk  bev.'!H31+'5 sz. m Idősek otthona'!G12</f>
        <v>202623</v>
      </c>
      <c r="I32" s="264"/>
      <c r="J32" s="264"/>
      <c r="K32" s="343">
        <f t="shared" si="22"/>
        <v>3057222</v>
      </c>
      <c r="L32" s="343">
        <f t="shared" si="22"/>
        <v>2263750</v>
      </c>
      <c r="M32" s="343">
        <f t="shared" si="22"/>
        <v>1038095</v>
      </c>
      <c r="N32" s="343">
        <f t="shared" si="22"/>
        <v>202623</v>
      </c>
      <c r="O32" s="264"/>
      <c r="P32" s="264"/>
      <c r="Q32" s="343">
        <f>'3.sz.m Önk  bev.'!Q31</f>
        <v>0</v>
      </c>
      <c r="R32" s="343">
        <f>'3.sz.m Önk  bev.'!R31</f>
        <v>0</v>
      </c>
      <c r="S32" s="264"/>
      <c r="T32" s="264"/>
      <c r="U32" s="264"/>
      <c r="V32" s="264"/>
    </row>
    <row r="33" spans="1:22" ht="21.75" customHeight="1" thickBot="1" x14ac:dyDescent="0.25">
      <c r="A33" s="86"/>
      <c r="B33" s="87" t="s">
        <v>453</v>
      </c>
      <c r="C33" s="980" t="s">
        <v>448</v>
      </c>
      <c r="D33" s="980"/>
      <c r="E33" s="349">
        <f>'3.sz.m Önk  bev.'!E32</f>
        <v>1400000</v>
      </c>
      <c r="F33" s="349">
        <f>'3.sz.m Önk  bev.'!F32</f>
        <v>1400000</v>
      </c>
      <c r="G33" s="349">
        <f>'3.sz.m Önk  bev.'!G32</f>
        <v>1400000</v>
      </c>
      <c r="H33" s="349">
        <f>'3.sz.m Önk  bev.'!H32</f>
        <v>1296000</v>
      </c>
      <c r="I33" s="264"/>
      <c r="J33" s="264"/>
      <c r="K33" s="343">
        <f t="shared" si="22"/>
        <v>1400000</v>
      </c>
      <c r="L33" s="343">
        <f t="shared" si="22"/>
        <v>1400000</v>
      </c>
      <c r="M33" s="343">
        <f t="shared" si="22"/>
        <v>1400000</v>
      </c>
      <c r="N33" s="343">
        <f>H33-T33</f>
        <v>1296000</v>
      </c>
      <c r="O33" s="264"/>
      <c r="P33" s="264"/>
      <c r="Q33" s="343"/>
      <c r="R33" s="343"/>
      <c r="S33" s="264"/>
      <c r="T33" s="264"/>
      <c r="U33" s="264"/>
      <c r="V33" s="264"/>
    </row>
    <row r="34" spans="1:22" ht="21.75" customHeight="1" thickBot="1" x14ac:dyDescent="0.25">
      <c r="A34" s="89" t="s">
        <v>9</v>
      </c>
      <c r="B34" s="990" t="s">
        <v>357</v>
      </c>
      <c r="C34" s="990"/>
      <c r="D34" s="990"/>
      <c r="E34" s="337">
        <f t="shared" ref="E34" si="23">SUM(E35:E38)</f>
        <v>33419074</v>
      </c>
      <c r="F34" s="337">
        <f t="shared" ref="F34" si="24">SUM(F35:F38)</f>
        <v>34212546</v>
      </c>
      <c r="G34" s="337">
        <f t="shared" ref="G34:H34" si="25">SUM(G35:G38)</f>
        <v>37384838</v>
      </c>
      <c r="H34" s="337">
        <f t="shared" si="25"/>
        <v>42209120</v>
      </c>
      <c r="I34" s="337">
        <f t="shared" ref="I34:Q34" si="26">SUM(I35:I38)</f>
        <v>0</v>
      </c>
      <c r="J34" s="337">
        <f t="shared" si="26"/>
        <v>0</v>
      </c>
      <c r="K34" s="337">
        <f t="shared" si="26"/>
        <v>33419074</v>
      </c>
      <c r="L34" s="337">
        <f t="shared" ref="L34" si="27">SUM(L35:L38)</f>
        <v>34212546</v>
      </c>
      <c r="M34" s="337">
        <f t="shared" ref="M34:N34" si="28">SUM(M35:M38)</f>
        <v>37384838</v>
      </c>
      <c r="N34" s="337">
        <f t="shared" si="28"/>
        <v>42209120</v>
      </c>
      <c r="O34" s="337">
        <f t="shared" si="26"/>
        <v>0</v>
      </c>
      <c r="P34" s="337">
        <f t="shared" si="26"/>
        <v>0</v>
      </c>
      <c r="Q34" s="337">
        <f t="shared" si="26"/>
        <v>0</v>
      </c>
      <c r="R34" s="337">
        <f t="shared" ref="R34" si="29">SUM(R35:R38)</f>
        <v>0</v>
      </c>
      <c r="S34" s="337">
        <f t="shared" ref="S34:T34" si="30">SUM(S35:S38)</f>
        <v>0</v>
      </c>
      <c r="T34" s="337">
        <f t="shared" si="30"/>
        <v>0</v>
      </c>
      <c r="U34" s="92"/>
      <c r="V34" s="92"/>
    </row>
    <row r="35" spans="1:22" ht="21.75" customHeight="1" thickBot="1" x14ac:dyDescent="0.3">
      <c r="A35" s="83"/>
      <c r="B35" s="87" t="s">
        <v>42</v>
      </c>
      <c r="C35" s="995" t="s">
        <v>358</v>
      </c>
      <c r="D35" s="996"/>
      <c r="E35" s="349">
        <f>'3.sz.m Önk  bev.'!E34</f>
        <v>31271574</v>
      </c>
      <c r="F35" s="349">
        <f>'3.sz.m Önk  bev.'!F34</f>
        <v>32065046</v>
      </c>
      <c r="G35" s="349">
        <f>'3.sz.m Önk  bev.'!G34</f>
        <v>34894622</v>
      </c>
      <c r="H35" s="349">
        <f>'3.sz.m Önk  bev.'!H34</f>
        <v>35564683</v>
      </c>
      <c r="I35" s="676"/>
      <c r="J35" s="676"/>
      <c r="K35" s="343">
        <f t="shared" ref="K35:N41" si="31">E35-Q35</f>
        <v>31271574</v>
      </c>
      <c r="L35" s="343">
        <f t="shared" si="31"/>
        <v>32065046</v>
      </c>
      <c r="M35" s="343">
        <f t="shared" si="31"/>
        <v>34894622</v>
      </c>
      <c r="N35" s="343">
        <f t="shared" si="31"/>
        <v>35564683</v>
      </c>
      <c r="O35" s="676"/>
      <c r="P35" s="676"/>
      <c r="Q35" s="343">
        <f>'3.sz.m Önk  bev.'!Q34</f>
        <v>0</v>
      </c>
      <c r="R35" s="343">
        <f>'3.sz.m Önk  bev.'!R34</f>
        <v>0</v>
      </c>
      <c r="S35" s="343">
        <f>'3.sz.m Önk  bev.'!S34</f>
        <v>0</v>
      </c>
      <c r="T35" s="343"/>
      <c r="U35" s="92"/>
      <c r="V35" s="92"/>
    </row>
    <row r="36" spans="1:22" ht="21.75" customHeight="1" thickBot="1" x14ac:dyDescent="0.25">
      <c r="A36" s="82"/>
      <c r="B36" s="87" t="s">
        <v>43</v>
      </c>
      <c r="C36" s="981" t="s">
        <v>445</v>
      </c>
      <c r="D36" s="994"/>
      <c r="E36" s="349">
        <f>'3.sz.m Önk  bev.'!E35</f>
        <v>0</v>
      </c>
      <c r="F36" s="349">
        <f>'3.sz.m Önk  bev.'!F35</f>
        <v>0</v>
      </c>
      <c r="G36" s="349">
        <f>'3.sz.m Önk  bev.'!G35</f>
        <v>342716</v>
      </c>
      <c r="H36" s="349">
        <f>'3.sz.m Önk  bev.'!H35</f>
        <v>4736440</v>
      </c>
      <c r="I36" s="678"/>
      <c r="J36" s="678"/>
      <c r="K36" s="343">
        <f t="shared" si="31"/>
        <v>0</v>
      </c>
      <c r="L36" s="343">
        <f t="shared" si="31"/>
        <v>0</v>
      </c>
      <c r="M36" s="343">
        <f t="shared" si="31"/>
        <v>342716</v>
      </c>
      <c r="N36" s="343">
        <f t="shared" si="31"/>
        <v>4736440</v>
      </c>
      <c r="O36" s="678"/>
      <c r="P36" s="678"/>
      <c r="Q36" s="677"/>
      <c r="R36" s="677"/>
      <c r="S36" s="92"/>
      <c r="T36" s="92"/>
      <c r="U36" s="92"/>
      <c r="V36" s="92"/>
    </row>
    <row r="37" spans="1:22" ht="21.75" customHeight="1" thickBot="1" x14ac:dyDescent="0.25">
      <c r="A37" s="82"/>
      <c r="B37" s="87" t="s">
        <v>77</v>
      </c>
      <c r="C37" s="981" t="s">
        <v>359</v>
      </c>
      <c r="D37" s="994"/>
      <c r="E37" s="349">
        <f>'3.sz.m Önk  bev.'!E36</f>
        <v>0</v>
      </c>
      <c r="F37" s="349">
        <f>'3.sz.m Önk  bev.'!F36</f>
        <v>0</v>
      </c>
      <c r="G37" s="678"/>
      <c r="H37" s="349">
        <f>'3.sz.m Önk  bev.'!H36</f>
        <v>0</v>
      </c>
      <c r="I37" s="678"/>
      <c r="J37" s="678"/>
      <c r="K37" s="343">
        <f t="shared" si="31"/>
        <v>0</v>
      </c>
      <c r="L37" s="343">
        <f t="shared" si="31"/>
        <v>0</v>
      </c>
      <c r="M37" s="678"/>
      <c r="N37" s="678"/>
      <c r="O37" s="678"/>
      <c r="P37" s="678"/>
      <c r="Q37" s="677"/>
      <c r="R37" s="677"/>
      <c r="S37" s="92"/>
      <c r="T37" s="92"/>
      <c r="U37" s="92"/>
      <c r="V37" s="92"/>
    </row>
    <row r="38" spans="1:22" ht="21.75" customHeight="1" thickBot="1" x14ac:dyDescent="0.25">
      <c r="A38" s="82"/>
      <c r="B38" s="87" t="s">
        <v>78</v>
      </c>
      <c r="C38" s="981" t="s">
        <v>360</v>
      </c>
      <c r="D38" s="994"/>
      <c r="E38" s="349">
        <f>SUM(E39:E41)</f>
        <v>2147500</v>
      </c>
      <c r="F38" s="349">
        <f>SUM(F39:F41)</f>
        <v>2147500</v>
      </c>
      <c r="G38" s="349">
        <f>SUM(G39:G41)</f>
        <v>2147500</v>
      </c>
      <c r="H38" s="349">
        <f>SUM(H39:H41)</f>
        <v>1907997</v>
      </c>
      <c r="I38" s="678"/>
      <c r="J38" s="678"/>
      <c r="K38" s="343">
        <f t="shared" si="31"/>
        <v>2147500</v>
      </c>
      <c r="L38" s="343">
        <f t="shared" si="31"/>
        <v>2147500</v>
      </c>
      <c r="M38" s="343">
        <f t="shared" si="31"/>
        <v>2147500</v>
      </c>
      <c r="N38" s="343">
        <f>H38-T38</f>
        <v>1907997</v>
      </c>
      <c r="O38" s="678"/>
      <c r="P38" s="678"/>
      <c r="Q38" s="677"/>
      <c r="R38" s="677"/>
      <c r="S38" s="92"/>
      <c r="T38" s="92"/>
      <c r="U38" s="92"/>
      <c r="V38" s="92"/>
    </row>
    <row r="39" spans="1:22" ht="21.75" customHeight="1" thickBot="1" x14ac:dyDescent="0.25">
      <c r="A39" s="82"/>
      <c r="B39" s="87"/>
      <c r="C39" s="84" t="s">
        <v>361</v>
      </c>
      <c r="D39" s="674" t="s">
        <v>32</v>
      </c>
      <c r="E39" s="349">
        <f>'3.sz.m Önk  bev.'!E38</f>
        <v>0</v>
      </c>
      <c r="F39" s="349">
        <f>'3.sz.m Önk  bev.'!F38</f>
        <v>0</v>
      </c>
      <c r="G39" s="678"/>
      <c r="H39" s="349">
        <f>'3.sz.m Önk  bev.'!H38</f>
        <v>0</v>
      </c>
      <c r="I39" s="678"/>
      <c r="J39" s="678"/>
      <c r="K39" s="343">
        <f t="shared" si="31"/>
        <v>0</v>
      </c>
      <c r="L39" s="343">
        <f t="shared" si="31"/>
        <v>0</v>
      </c>
      <c r="M39" s="678"/>
      <c r="N39" s="678"/>
      <c r="O39" s="678"/>
      <c r="P39" s="678"/>
      <c r="Q39" s="677"/>
      <c r="R39" s="677"/>
      <c r="S39" s="92"/>
      <c r="T39" s="92"/>
      <c r="U39" s="92"/>
      <c r="V39" s="92"/>
    </row>
    <row r="40" spans="1:22" ht="21.75" customHeight="1" thickBot="1" x14ac:dyDescent="0.25">
      <c r="A40" s="82"/>
      <c r="B40" s="87"/>
      <c r="C40" s="78" t="s">
        <v>362</v>
      </c>
      <c r="D40" s="223" t="s">
        <v>31</v>
      </c>
      <c r="E40" s="349">
        <f>'3.sz.m Önk  bev.'!E39</f>
        <v>0</v>
      </c>
      <c r="F40" s="349">
        <f>'3.sz.m Önk  bev.'!F39</f>
        <v>0</v>
      </c>
      <c r="G40" s="678"/>
      <c r="H40" s="349">
        <f>'3.sz.m Önk  bev.'!H39</f>
        <v>0</v>
      </c>
      <c r="I40" s="678"/>
      <c r="J40" s="678"/>
      <c r="K40" s="343">
        <f t="shared" si="31"/>
        <v>0</v>
      </c>
      <c r="L40" s="343">
        <f t="shared" si="31"/>
        <v>0</v>
      </c>
      <c r="M40" s="678"/>
      <c r="N40" s="678"/>
      <c r="O40" s="678"/>
      <c r="P40" s="678"/>
      <c r="Q40" s="677"/>
      <c r="R40" s="677"/>
      <c r="S40" s="92"/>
      <c r="T40" s="92"/>
      <c r="U40" s="92"/>
      <c r="V40" s="92"/>
    </row>
    <row r="41" spans="1:22" ht="21.75" customHeight="1" thickBot="1" x14ac:dyDescent="0.25">
      <c r="A41" s="82"/>
      <c r="B41" s="87"/>
      <c r="C41" s="78" t="s">
        <v>363</v>
      </c>
      <c r="D41" s="223" t="s">
        <v>33</v>
      </c>
      <c r="E41" s="349">
        <f>'3.sz.m Önk  bev.'!E40</f>
        <v>2147500</v>
      </c>
      <c r="F41" s="349">
        <f>'3.sz.m Önk  bev.'!F40</f>
        <v>2147500</v>
      </c>
      <c r="G41" s="349">
        <f>'3.sz.m Önk  bev.'!G40</f>
        <v>2147500</v>
      </c>
      <c r="H41" s="349">
        <f>'3.sz.m Önk  bev.'!H40</f>
        <v>1907997</v>
      </c>
      <c r="I41" s="680"/>
      <c r="J41" s="680"/>
      <c r="K41" s="343">
        <f t="shared" si="31"/>
        <v>2147500</v>
      </c>
      <c r="L41" s="343">
        <f>F41-R41</f>
        <v>2147500</v>
      </c>
      <c r="M41" s="343">
        <f>G41-S41</f>
        <v>2147500</v>
      </c>
      <c r="N41" s="343">
        <f>H41-T41</f>
        <v>1907997</v>
      </c>
      <c r="O41" s="680"/>
      <c r="P41" s="680"/>
      <c r="Q41" s="679"/>
      <c r="R41" s="679"/>
      <c r="S41" s="92"/>
      <c r="T41" s="92"/>
      <c r="U41" s="92"/>
      <c r="V41" s="92"/>
    </row>
    <row r="42" spans="1:22" ht="21.75" customHeight="1" thickBot="1" x14ac:dyDescent="0.25">
      <c r="A42" s="89" t="s">
        <v>10</v>
      </c>
      <c r="B42" s="990" t="s">
        <v>364</v>
      </c>
      <c r="C42" s="990"/>
      <c r="D42" s="990"/>
      <c r="E42" s="337">
        <f t="shared" ref="E42" si="32">SUM(E43:E44)</f>
        <v>0</v>
      </c>
      <c r="F42" s="337">
        <f t="shared" ref="F42" si="33">SUM(F43:F44)</f>
        <v>0</v>
      </c>
      <c r="G42" s="337">
        <f t="shared" ref="G42:K42" si="34">SUM(G43:G44)</f>
        <v>8400000</v>
      </c>
      <c r="H42" s="337">
        <f t="shared" ref="H42" si="35">SUM(H43:H44)</f>
        <v>8400000</v>
      </c>
      <c r="I42" s="337">
        <f t="shared" si="34"/>
        <v>0</v>
      </c>
      <c r="J42" s="337">
        <f t="shared" si="34"/>
        <v>0</v>
      </c>
      <c r="K42" s="337">
        <f t="shared" si="34"/>
        <v>0</v>
      </c>
      <c r="L42" s="337">
        <f t="shared" ref="L42" si="36">SUM(L43:L44)</f>
        <v>0</v>
      </c>
      <c r="M42" s="337">
        <f t="shared" ref="M42:Q42" si="37">SUM(M43:M44)</f>
        <v>8400000</v>
      </c>
      <c r="N42" s="337">
        <f t="shared" ref="N42" si="38">SUM(N43:N44)</f>
        <v>8400000</v>
      </c>
      <c r="O42" s="337">
        <f t="shared" si="37"/>
        <v>0</v>
      </c>
      <c r="P42" s="337">
        <f t="shared" si="37"/>
        <v>0</v>
      </c>
      <c r="Q42" s="337">
        <f t="shared" si="37"/>
        <v>0</v>
      </c>
      <c r="R42" s="337">
        <f t="shared" ref="R42" si="39">SUM(R43:R44)</f>
        <v>0</v>
      </c>
      <c r="S42" s="92"/>
      <c r="T42" s="92"/>
      <c r="U42" s="92"/>
      <c r="V42" s="92"/>
    </row>
    <row r="43" spans="1:22" ht="21.75" customHeight="1" x14ac:dyDescent="0.2">
      <c r="A43" s="83"/>
      <c r="B43" s="90" t="s">
        <v>365</v>
      </c>
      <c r="C43" s="989" t="s">
        <v>367</v>
      </c>
      <c r="D43" s="989"/>
      <c r="E43" s="347">
        <f>+'3.sz.m Önk  bev.'!E42</f>
        <v>0</v>
      </c>
      <c r="F43" s="347">
        <f>+'3.sz.m Önk  bev.'!F42</f>
        <v>0</v>
      </c>
      <c r="G43" s="347">
        <f>+'3.sz.m Önk  bev.'!G42</f>
        <v>8400000</v>
      </c>
      <c r="H43" s="347">
        <f>+'3.sz.m Önk  bev.'!H42</f>
        <v>8400000</v>
      </c>
      <c r="I43" s="347"/>
      <c r="J43" s="347"/>
      <c r="K43" s="343">
        <f t="shared" ref="K43:M43" si="40">E43-Q43</f>
        <v>0</v>
      </c>
      <c r="L43" s="343">
        <f t="shared" si="40"/>
        <v>0</v>
      </c>
      <c r="M43" s="343">
        <f t="shared" si="40"/>
        <v>8400000</v>
      </c>
      <c r="N43" s="343">
        <f>H43-T43</f>
        <v>8400000</v>
      </c>
      <c r="O43" s="347"/>
      <c r="P43" s="347"/>
      <c r="Q43" s="346"/>
      <c r="R43" s="346"/>
      <c r="S43" s="347"/>
      <c r="T43" s="347"/>
      <c r="U43" s="347"/>
      <c r="V43" s="347"/>
    </row>
    <row r="44" spans="1:22" ht="21.75" customHeight="1" x14ac:dyDescent="0.2">
      <c r="A44" s="82"/>
      <c r="B44" s="79" t="s">
        <v>366</v>
      </c>
      <c r="C44" s="981" t="s">
        <v>368</v>
      </c>
      <c r="D44" s="981"/>
      <c r="E44" s="349">
        <f t="shared" ref="E44" si="41">SUM(E45:E47)</f>
        <v>0</v>
      </c>
      <c r="F44" s="349">
        <f t="shared" ref="F44" si="42">SUM(F45:F47)</f>
        <v>0</v>
      </c>
      <c r="G44" s="349">
        <f t="shared" ref="G44:P44" si="43">SUM(G45:G47)</f>
        <v>0</v>
      </c>
      <c r="H44" s="349">
        <f t="shared" ref="H44" si="44">SUM(H45:H47)</f>
        <v>0</v>
      </c>
      <c r="I44" s="349">
        <f t="shared" si="43"/>
        <v>0</v>
      </c>
      <c r="J44" s="349">
        <f t="shared" si="43"/>
        <v>0</v>
      </c>
      <c r="K44" s="349"/>
      <c r="L44" s="349"/>
      <c r="M44" s="349">
        <f t="shared" si="43"/>
        <v>0</v>
      </c>
      <c r="N44" s="349">
        <f t="shared" ref="N44" si="45">SUM(N45:N47)</f>
        <v>0</v>
      </c>
      <c r="O44" s="349">
        <f t="shared" si="43"/>
        <v>0</v>
      </c>
      <c r="P44" s="349">
        <f t="shared" si="43"/>
        <v>0</v>
      </c>
      <c r="Q44" s="349"/>
      <c r="R44" s="349"/>
      <c r="S44" s="264"/>
      <c r="T44" s="264"/>
      <c r="U44" s="264"/>
      <c r="V44" s="264"/>
    </row>
    <row r="45" spans="1:22" ht="21.75" customHeight="1" x14ac:dyDescent="0.2">
      <c r="A45" s="82"/>
      <c r="B45" s="90"/>
      <c r="C45" s="84" t="s">
        <v>369</v>
      </c>
      <c r="D45" s="674" t="s">
        <v>32</v>
      </c>
      <c r="E45" s="264"/>
      <c r="F45" s="264"/>
      <c r="G45" s="264"/>
      <c r="H45" s="264"/>
      <c r="I45" s="264"/>
      <c r="J45" s="264"/>
      <c r="K45" s="349"/>
      <c r="L45" s="349"/>
      <c r="M45" s="264"/>
      <c r="N45" s="264"/>
      <c r="O45" s="264"/>
      <c r="P45" s="264"/>
      <c r="Q45" s="349"/>
      <c r="R45" s="349"/>
      <c r="S45" s="264"/>
      <c r="T45" s="264"/>
      <c r="U45" s="264"/>
      <c r="V45" s="264"/>
    </row>
    <row r="46" spans="1:22" ht="21.75" customHeight="1" x14ac:dyDescent="0.2">
      <c r="A46" s="82"/>
      <c r="B46" s="79"/>
      <c r="C46" s="78" t="s">
        <v>370</v>
      </c>
      <c r="D46" s="674" t="s">
        <v>31</v>
      </c>
      <c r="E46" s="264"/>
      <c r="F46" s="264"/>
      <c r="G46" s="264"/>
      <c r="H46" s="264"/>
      <c r="I46" s="264"/>
      <c r="J46" s="607"/>
      <c r="K46" s="349"/>
      <c r="L46" s="349"/>
      <c r="M46" s="264"/>
      <c r="N46" s="264"/>
      <c r="O46" s="264"/>
      <c r="P46" s="607"/>
      <c r="Q46" s="349"/>
      <c r="R46" s="349"/>
      <c r="S46" s="264"/>
      <c r="T46" s="264"/>
      <c r="U46" s="264"/>
      <c r="V46" s="264"/>
    </row>
    <row r="47" spans="1:22" ht="21.75" customHeight="1" thickBot="1" x14ac:dyDescent="0.25">
      <c r="A47" s="86"/>
      <c r="B47" s="90"/>
      <c r="C47" s="84" t="s">
        <v>371</v>
      </c>
      <c r="D47" s="674" t="s">
        <v>372</v>
      </c>
      <c r="E47" s="264"/>
      <c r="F47" s="264"/>
      <c r="G47" s="264"/>
      <c r="H47" s="264"/>
      <c r="I47" s="264"/>
      <c r="J47" s="607"/>
      <c r="K47" s="349"/>
      <c r="L47" s="349"/>
      <c r="M47" s="264"/>
      <c r="N47" s="264"/>
      <c r="O47" s="264"/>
      <c r="P47" s="607"/>
      <c r="Q47" s="380"/>
      <c r="R47" s="380"/>
      <c r="S47" s="381"/>
      <c r="T47" s="381"/>
      <c r="U47" s="381"/>
      <c r="V47" s="381"/>
    </row>
    <row r="48" spans="1:22" ht="21.75" hidden="1" customHeight="1" x14ac:dyDescent="0.2">
      <c r="A48" s="352"/>
      <c r="B48" s="79"/>
      <c r="C48" s="981"/>
      <c r="D48" s="994"/>
      <c r="E48" s="264"/>
      <c r="F48" s="264"/>
      <c r="G48" s="264"/>
      <c r="H48" s="264"/>
      <c r="I48" s="264"/>
      <c r="J48" s="607"/>
      <c r="K48" s="349"/>
      <c r="L48" s="349"/>
      <c r="M48" s="264"/>
      <c r="N48" s="264"/>
      <c r="O48" s="264"/>
      <c r="P48" s="607"/>
      <c r="Q48" s="353"/>
      <c r="R48" s="353"/>
      <c r="S48" s="354"/>
      <c r="T48" s="354"/>
      <c r="U48" s="354"/>
      <c r="V48" s="354"/>
    </row>
    <row r="49" spans="1:22" ht="21.75" hidden="1" customHeight="1" thickBot="1" x14ac:dyDescent="0.25">
      <c r="A49" s="352"/>
      <c r="B49" s="90"/>
      <c r="C49" s="991"/>
      <c r="D49" s="992"/>
      <c r="E49" s="609"/>
      <c r="F49" s="609"/>
      <c r="G49" s="609"/>
      <c r="H49" s="609"/>
      <c r="I49" s="609"/>
      <c r="J49" s="610"/>
      <c r="K49" s="608"/>
      <c r="L49" s="608"/>
      <c r="M49" s="609"/>
      <c r="N49" s="609"/>
      <c r="O49" s="609"/>
      <c r="P49" s="610"/>
      <c r="Q49" s="353"/>
      <c r="R49" s="353"/>
      <c r="S49" s="354"/>
      <c r="T49" s="354"/>
      <c r="U49" s="354"/>
      <c r="V49" s="354"/>
    </row>
    <row r="50" spans="1:22" ht="21.75" customHeight="1" thickBot="1" x14ac:dyDescent="0.25">
      <c r="A50" s="89" t="s">
        <v>11</v>
      </c>
      <c r="B50" s="990" t="s">
        <v>83</v>
      </c>
      <c r="C50" s="990"/>
      <c r="D50" s="990"/>
      <c r="E50" s="337">
        <f>E51+E52</f>
        <v>492818</v>
      </c>
      <c r="F50" s="337">
        <f>F51+F52</f>
        <v>492818</v>
      </c>
      <c r="G50" s="337">
        <f>G51+G52</f>
        <v>512010</v>
      </c>
      <c r="H50" s="337">
        <f>H51+H52</f>
        <v>607299</v>
      </c>
      <c r="I50" s="92">
        <f t="shared" ref="I50:V50" si="46">I51+I52</f>
        <v>0</v>
      </c>
      <c r="J50" s="92">
        <f t="shared" si="46"/>
        <v>0</v>
      </c>
      <c r="K50" s="337">
        <f t="shared" si="46"/>
        <v>492818</v>
      </c>
      <c r="L50" s="337">
        <f t="shared" ref="L50" si="47">L51+L52</f>
        <v>492818</v>
      </c>
      <c r="M50" s="92">
        <f t="shared" si="46"/>
        <v>512010</v>
      </c>
      <c r="N50" s="92">
        <f t="shared" ref="N50" si="48">N51+N52</f>
        <v>607299</v>
      </c>
      <c r="O50" s="92">
        <f t="shared" si="46"/>
        <v>0</v>
      </c>
      <c r="P50" s="92">
        <f t="shared" si="46"/>
        <v>0</v>
      </c>
      <c r="Q50" s="337">
        <f t="shared" si="46"/>
        <v>0</v>
      </c>
      <c r="R50" s="337">
        <f t="shared" ref="R50" si="49">R51+R52</f>
        <v>0</v>
      </c>
      <c r="S50" s="337">
        <f>S51+S52</f>
        <v>0</v>
      </c>
      <c r="T50" s="337">
        <f>T51+T52</f>
        <v>0</v>
      </c>
      <c r="U50" s="92" t="e">
        <f t="shared" si="46"/>
        <v>#REF!</v>
      </c>
      <c r="V50" s="92" t="e">
        <f t="shared" si="46"/>
        <v>#REF!</v>
      </c>
    </row>
    <row r="51" spans="1:22" s="6" customFormat="1" ht="21.75" customHeight="1" x14ac:dyDescent="0.2">
      <c r="A51" s="91"/>
      <c r="B51" s="90" t="s">
        <v>44</v>
      </c>
      <c r="C51" s="989" t="s">
        <v>415</v>
      </c>
      <c r="D51" s="989"/>
      <c r="E51" s="349">
        <f>+'5 sz. m Idősek otthona'!D20</f>
        <v>0</v>
      </c>
      <c r="F51" s="349">
        <f>+'5 sz. m Idősek otthona'!E20+'3.sz.m Önk  bev.'!F50</f>
        <v>0</v>
      </c>
      <c r="G51" s="349">
        <f>+'5 sz. m Idősek otthona'!F20+'3.sz.m Önk  bev.'!G50</f>
        <v>130000</v>
      </c>
      <c r="H51" s="349">
        <f>+'5 sz. m Idősek otthona'!G20+'3.sz.m Önk  bev.'!H50</f>
        <v>130000</v>
      </c>
      <c r="I51" s="263"/>
      <c r="J51" s="263"/>
      <c r="K51" s="343">
        <f t="shared" ref="K51:M51" si="50">E51-Q51</f>
        <v>0</v>
      </c>
      <c r="L51" s="343">
        <f t="shared" si="50"/>
        <v>0</v>
      </c>
      <c r="M51" s="343">
        <f t="shared" si="50"/>
        <v>130000</v>
      </c>
      <c r="N51" s="343">
        <f t="shared" ref="N51:N52" si="51">H51-T51</f>
        <v>130000</v>
      </c>
      <c r="O51" s="263"/>
      <c r="P51" s="263"/>
      <c r="Q51" s="348"/>
      <c r="R51" s="348"/>
      <c r="S51" s="348"/>
      <c r="T51" s="348"/>
      <c r="U51" s="263" t="e">
        <f>SUM(#REF!)</f>
        <v>#REF!</v>
      </c>
      <c r="V51" s="263" t="e">
        <f>SUM(#REF!)</f>
        <v>#REF!</v>
      </c>
    </row>
    <row r="52" spans="1:22" ht="21.75" customHeight="1" thickBot="1" x14ac:dyDescent="0.25">
      <c r="A52" s="82"/>
      <c r="B52" s="78" t="s">
        <v>45</v>
      </c>
      <c r="C52" s="981" t="s">
        <v>416</v>
      </c>
      <c r="D52" s="981"/>
      <c r="E52" s="349">
        <f>+'3.sz.m Önk  bev.'!E51</f>
        <v>492818</v>
      </c>
      <c r="F52" s="349">
        <f>+'3.sz.m Önk  bev.'!F51</f>
        <v>492818</v>
      </c>
      <c r="G52" s="349">
        <f>+'3.sz.m Önk  bev.'!G51</f>
        <v>382010</v>
      </c>
      <c r="H52" s="349">
        <f>+'3.sz.m Önk  bev.'!H51</f>
        <v>477299</v>
      </c>
      <c r="I52" s="265"/>
      <c r="J52" s="265"/>
      <c r="K52" s="343">
        <f t="shared" ref="K52:M52" si="52">E52-Q52</f>
        <v>492818</v>
      </c>
      <c r="L52" s="343">
        <f t="shared" si="52"/>
        <v>492818</v>
      </c>
      <c r="M52" s="343">
        <f t="shared" si="52"/>
        <v>382010</v>
      </c>
      <c r="N52" s="343">
        <f t="shared" si="51"/>
        <v>477299</v>
      </c>
      <c r="O52" s="265"/>
      <c r="P52" s="265"/>
      <c r="Q52" s="343"/>
      <c r="R52" s="343"/>
      <c r="S52" s="343"/>
      <c r="T52" s="343">
        <f>+'3.sz.m Önk  bev.'!T51</f>
        <v>0</v>
      </c>
      <c r="U52" s="265" t="e">
        <f>SUM(#REF!)</f>
        <v>#REF!</v>
      </c>
      <c r="V52" s="265" t="e">
        <f>SUM(#REF!)</f>
        <v>#REF!</v>
      </c>
    </row>
    <row r="53" spans="1:22" ht="21.75" customHeight="1" thickBot="1" x14ac:dyDescent="0.25">
      <c r="A53" s="89" t="s">
        <v>12</v>
      </c>
      <c r="B53" s="990" t="s">
        <v>373</v>
      </c>
      <c r="C53" s="990"/>
      <c r="D53" s="990"/>
      <c r="E53" s="50">
        <f t="shared" ref="E53" si="53">SUM(E54:E55)</f>
        <v>0</v>
      </c>
      <c r="F53" s="50">
        <f t="shared" ref="F53" si="54">SUM(F54:F55)</f>
        <v>0</v>
      </c>
      <c r="G53" s="50">
        <f t="shared" ref="G53:V53" si="55">SUM(G54:G55)</f>
        <v>0</v>
      </c>
      <c r="H53" s="50">
        <f t="shared" ref="H53" si="56">SUM(H54:H55)</f>
        <v>0</v>
      </c>
      <c r="I53" s="50">
        <f t="shared" si="55"/>
        <v>0</v>
      </c>
      <c r="J53" s="50">
        <f t="shared" si="55"/>
        <v>0</v>
      </c>
      <c r="K53" s="333">
        <f t="shared" si="55"/>
        <v>0</v>
      </c>
      <c r="L53" s="333">
        <f t="shared" ref="L53" si="57">SUM(L54:L55)</f>
        <v>0</v>
      </c>
      <c r="M53" s="50">
        <f t="shared" si="55"/>
        <v>0</v>
      </c>
      <c r="N53" s="50">
        <f t="shared" ref="N53" si="58">SUM(N54:N55)</f>
        <v>0</v>
      </c>
      <c r="O53" s="50">
        <f t="shared" si="55"/>
        <v>0</v>
      </c>
      <c r="P53" s="50">
        <f t="shared" si="55"/>
        <v>0</v>
      </c>
      <c r="Q53" s="333">
        <f t="shared" si="55"/>
        <v>0</v>
      </c>
      <c r="R53" s="333">
        <f t="shared" ref="R53" si="59">SUM(R54:R55)</f>
        <v>0</v>
      </c>
      <c r="S53" s="50">
        <f t="shared" si="55"/>
        <v>0</v>
      </c>
      <c r="T53" s="50">
        <f t="shared" ref="T53" si="60">SUM(T54:T55)</f>
        <v>0</v>
      </c>
      <c r="U53" s="50">
        <f t="shared" si="55"/>
        <v>0</v>
      </c>
      <c r="V53" s="50">
        <f t="shared" si="55"/>
        <v>0</v>
      </c>
    </row>
    <row r="54" spans="1:22" s="6" customFormat="1" ht="21.75" customHeight="1" x14ac:dyDescent="0.2">
      <c r="A54" s="91"/>
      <c r="B54" s="84" t="s">
        <v>46</v>
      </c>
      <c r="C54" s="989" t="s">
        <v>375</v>
      </c>
      <c r="D54" s="989"/>
      <c r="E54" s="268">
        <v>0</v>
      </c>
      <c r="F54" s="268">
        <v>0</v>
      </c>
      <c r="G54" s="268">
        <v>0</v>
      </c>
      <c r="H54" s="268">
        <v>0</v>
      </c>
      <c r="I54" s="268">
        <v>0</v>
      </c>
      <c r="J54" s="268">
        <v>0</v>
      </c>
      <c r="K54" s="334">
        <v>0</v>
      </c>
      <c r="L54" s="334">
        <v>0</v>
      </c>
      <c r="M54" s="268">
        <v>0</v>
      </c>
      <c r="N54" s="268">
        <v>0</v>
      </c>
      <c r="O54" s="268">
        <v>0</v>
      </c>
      <c r="P54" s="268">
        <v>0</v>
      </c>
      <c r="Q54" s="334"/>
      <c r="R54" s="334"/>
      <c r="S54" s="267"/>
      <c r="T54" s="267"/>
      <c r="U54" s="267"/>
      <c r="V54" s="267"/>
    </row>
    <row r="55" spans="1:22" ht="21.75" customHeight="1" thickBot="1" x14ac:dyDescent="0.25">
      <c r="A55" s="86"/>
      <c r="B55" s="87" t="s">
        <v>374</v>
      </c>
      <c r="C55" s="980" t="s">
        <v>376</v>
      </c>
      <c r="D55" s="980"/>
      <c r="E55" s="106">
        <v>0</v>
      </c>
      <c r="F55" s="106">
        <v>0</v>
      </c>
      <c r="G55" s="106">
        <v>0</v>
      </c>
      <c r="H55" s="106">
        <v>0</v>
      </c>
      <c r="I55" s="106">
        <v>0</v>
      </c>
      <c r="J55" s="106">
        <v>0</v>
      </c>
      <c r="K55" s="338">
        <v>0</v>
      </c>
      <c r="L55" s="338">
        <v>0</v>
      </c>
      <c r="M55" s="106">
        <v>0</v>
      </c>
      <c r="N55" s="106">
        <v>0</v>
      </c>
      <c r="O55" s="106">
        <v>0</v>
      </c>
      <c r="P55" s="106">
        <v>0</v>
      </c>
      <c r="Q55" s="338"/>
      <c r="R55" s="338"/>
      <c r="S55" s="106"/>
      <c r="T55" s="106"/>
      <c r="U55" s="106"/>
      <c r="V55" s="106"/>
    </row>
    <row r="56" spans="1:22" ht="21.75" customHeight="1" thickBot="1" x14ac:dyDescent="0.25">
      <c r="A56" s="89" t="s">
        <v>13</v>
      </c>
      <c r="B56" s="993" t="s">
        <v>85</v>
      </c>
      <c r="C56" s="993"/>
      <c r="D56" s="993"/>
      <c r="E56" s="333">
        <f t="shared" ref="E56" si="61">E7+E21+E42+E50+E53+E34</f>
        <v>65868225</v>
      </c>
      <c r="F56" s="333">
        <f t="shared" ref="F56" si="62">F7+F21+F42+F50+F53+F34</f>
        <v>65922705</v>
      </c>
      <c r="G56" s="333">
        <f>G7+G21+G42+G50+G53+G34</f>
        <v>77769639</v>
      </c>
      <c r="H56" s="333">
        <f t="shared" ref="H56" si="63">H7+H21+H42+H50+H53+H34</f>
        <v>88871302</v>
      </c>
      <c r="I56" s="333">
        <f t="shared" ref="I56:S56" si="64">I7+I21+I42+I50+I53+I34</f>
        <v>0</v>
      </c>
      <c r="J56" s="333">
        <f t="shared" si="64"/>
        <v>0</v>
      </c>
      <c r="K56" s="333">
        <f t="shared" si="64"/>
        <v>63974825</v>
      </c>
      <c r="L56" s="333">
        <f t="shared" ref="L56:M56" si="65">L7+L21+L42+L50+L53+L34</f>
        <v>64029305</v>
      </c>
      <c r="M56" s="333">
        <f t="shared" si="65"/>
        <v>75876239</v>
      </c>
      <c r="N56" s="333">
        <f t="shared" ref="N56" si="66">N7+N21+N42+N50+N53+N34</f>
        <v>86977902</v>
      </c>
      <c r="O56" s="333">
        <f t="shared" si="64"/>
        <v>0</v>
      </c>
      <c r="P56" s="333">
        <f t="shared" si="64"/>
        <v>0</v>
      </c>
      <c r="Q56" s="333">
        <f t="shared" si="64"/>
        <v>1893400</v>
      </c>
      <c r="R56" s="333">
        <f t="shared" ref="R56" si="67">R7+R21+R42+R50+R53+R34</f>
        <v>1893400</v>
      </c>
      <c r="S56" s="333">
        <f t="shared" si="64"/>
        <v>1893400</v>
      </c>
      <c r="T56" s="333">
        <f t="shared" ref="T56" si="68">T7+T21+T42+T50+T53+T34</f>
        <v>1893400</v>
      </c>
      <c r="U56" s="50" t="e">
        <f>U7+U21+U42+U50+U53+#REF!+#REF!+U34</f>
        <v>#REF!</v>
      </c>
      <c r="V56" s="50" t="e">
        <f>V7+V21+V42+V50+V53+#REF!+#REF!+V34</f>
        <v>#REF!</v>
      </c>
    </row>
    <row r="57" spans="1:22" ht="24" customHeight="1" thickBot="1" x14ac:dyDescent="0.25">
      <c r="A57" s="85" t="s">
        <v>61</v>
      </c>
      <c r="B57" s="990" t="s">
        <v>377</v>
      </c>
      <c r="C57" s="990"/>
      <c r="D57" s="990"/>
      <c r="E57" s="333">
        <f t="shared" ref="E57" si="69">SUM(E58:E60)</f>
        <v>31945283</v>
      </c>
      <c r="F57" s="333">
        <f t="shared" ref="F57" si="70">SUM(F58:F60)</f>
        <v>31945283</v>
      </c>
      <c r="G57" s="333">
        <f t="shared" ref="G57:Q57" si="71">SUM(G58:G60)</f>
        <v>23451840</v>
      </c>
      <c r="H57" s="333">
        <f t="shared" ref="H57" si="72">SUM(H58:H60)</f>
        <v>24702703</v>
      </c>
      <c r="I57" s="333">
        <f t="shared" si="71"/>
        <v>0</v>
      </c>
      <c r="J57" s="333">
        <f t="shared" si="71"/>
        <v>0</v>
      </c>
      <c r="K57" s="333">
        <f t="shared" si="71"/>
        <v>31945283</v>
      </c>
      <c r="L57" s="333">
        <f t="shared" ref="L57" si="73">SUM(L58:L60)</f>
        <v>31945283</v>
      </c>
      <c r="M57" s="333">
        <f t="shared" si="71"/>
        <v>23451840</v>
      </c>
      <c r="N57" s="333">
        <f t="shared" ref="N57" si="74">SUM(N58:N60)</f>
        <v>24702703</v>
      </c>
      <c r="O57" s="333">
        <f t="shared" si="71"/>
        <v>0</v>
      </c>
      <c r="P57" s="333">
        <f t="shared" si="71"/>
        <v>0</v>
      </c>
      <c r="Q57" s="333">
        <f t="shared" si="71"/>
        <v>0</v>
      </c>
      <c r="R57" s="333">
        <f t="shared" ref="R57" si="75">SUM(R58:R60)</f>
        <v>0</v>
      </c>
      <c r="S57" s="333">
        <f>SUM(S58:S60)</f>
        <v>0</v>
      </c>
      <c r="T57" s="333">
        <f>SUM(T58:T60)</f>
        <v>0</v>
      </c>
      <c r="U57" s="50" t="e">
        <f>U58+#REF!</f>
        <v>#REF!</v>
      </c>
      <c r="V57" s="50" t="e">
        <f>V58+#REF!</f>
        <v>#REF!</v>
      </c>
    </row>
    <row r="58" spans="1:22" ht="21.75" customHeight="1" x14ac:dyDescent="0.2">
      <c r="A58" s="83"/>
      <c r="B58" s="84" t="s">
        <v>48</v>
      </c>
      <c r="C58" s="989" t="s">
        <v>378</v>
      </c>
      <c r="D58" s="989"/>
      <c r="E58" s="267"/>
      <c r="F58" s="267"/>
      <c r="G58" s="267"/>
      <c r="H58" s="267"/>
      <c r="I58" s="267"/>
      <c r="J58" s="267"/>
      <c r="K58" s="334"/>
      <c r="L58" s="334"/>
      <c r="M58" s="267"/>
      <c r="N58" s="267"/>
      <c r="O58" s="267"/>
      <c r="P58" s="267"/>
      <c r="Q58" s="350"/>
      <c r="R58" s="350"/>
      <c r="S58" s="267"/>
      <c r="T58" s="267"/>
      <c r="U58" s="267">
        <f>SUM(U59:U60)</f>
        <v>0</v>
      </c>
      <c r="V58" s="267">
        <f>SUM(V59:V60)</f>
        <v>0</v>
      </c>
    </row>
    <row r="59" spans="1:22" ht="21.75" customHeight="1" x14ac:dyDescent="0.2">
      <c r="A59" s="82"/>
      <c r="B59" s="79" t="s">
        <v>49</v>
      </c>
      <c r="C59" s="989" t="s">
        <v>449</v>
      </c>
      <c r="D59" s="989"/>
      <c r="E59" s="266">
        <f>+'3.sz.m Önk  bev.'!E58</f>
        <v>0</v>
      </c>
      <c r="F59" s="266">
        <f>+'3.sz.m Önk  bev.'!F58</f>
        <v>0</v>
      </c>
      <c r="G59" s="266"/>
      <c r="H59" s="266">
        <f>+'3.sz.m Önk  bev.'!H58</f>
        <v>0</v>
      </c>
      <c r="I59" s="266"/>
      <c r="J59" s="266"/>
      <c r="K59" s="329"/>
      <c r="L59" s="329"/>
      <c r="M59" s="266"/>
      <c r="N59" s="343">
        <f>H59-T59</f>
        <v>0</v>
      </c>
      <c r="O59" s="266"/>
      <c r="P59" s="266"/>
      <c r="Q59" s="329"/>
      <c r="R59" s="329"/>
      <c r="S59" s="266"/>
      <c r="T59" s="266"/>
      <c r="U59" s="266"/>
      <c r="V59" s="266"/>
    </row>
    <row r="60" spans="1:22" ht="21.75" customHeight="1" thickBot="1" x14ac:dyDescent="0.25">
      <c r="A60" s="82"/>
      <c r="B60" s="79" t="s">
        <v>84</v>
      </c>
      <c r="C60" s="989" t="s">
        <v>379</v>
      </c>
      <c r="D60" s="989"/>
      <c r="E60" s="349">
        <f>+'3.sz.m Önk  bev.'!E59+'5 sz. m Idősek otthona'!D25</f>
        <v>31945283</v>
      </c>
      <c r="F60" s="349">
        <f>+'3.sz.m Önk  bev.'!F59+'5 sz. m Idősek otthona'!E25</f>
        <v>31945283</v>
      </c>
      <c r="G60" s="349">
        <f>+'3.sz.m Önk  bev.'!G59+'5 sz. m Idősek otthona'!F25</f>
        <v>23451840</v>
      </c>
      <c r="H60" s="349">
        <f>+'3.sz.m Önk  bev.'!H59+'5 sz. m Idősek otthona'!G25</f>
        <v>24702703</v>
      </c>
      <c r="I60" s="266"/>
      <c r="J60" s="266"/>
      <c r="K60" s="343">
        <f t="shared" ref="K60:L60" si="76">E60-Q60</f>
        <v>31945283</v>
      </c>
      <c r="L60" s="343">
        <f t="shared" si="76"/>
        <v>31945283</v>
      </c>
      <c r="M60" s="343">
        <f>G60-S60</f>
        <v>23451840</v>
      </c>
      <c r="N60" s="343">
        <f>H60-T60</f>
        <v>24702703</v>
      </c>
      <c r="O60" s="266"/>
      <c r="P60" s="266"/>
      <c r="Q60" s="343">
        <f>'3.sz.m Önk  bev.'!Q59</f>
        <v>0</v>
      </c>
      <c r="R60" s="343">
        <f>'3.sz.m Önk  bev.'!R59</f>
        <v>0</v>
      </c>
      <c r="S60" s="343"/>
      <c r="T60" s="343"/>
      <c r="U60" s="266"/>
      <c r="V60" s="266"/>
    </row>
    <row r="61" spans="1:22" ht="35.25" customHeight="1" thickBot="1" x14ac:dyDescent="0.25">
      <c r="A61" s="89" t="s">
        <v>62</v>
      </c>
      <c r="B61" s="985" t="s">
        <v>86</v>
      </c>
      <c r="C61" s="985"/>
      <c r="D61" s="985"/>
      <c r="E61" s="50">
        <f t="shared" ref="E61" si="77">E56+E57</f>
        <v>97813508</v>
      </c>
      <c r="F61" s="50">
        <f t="shared" ref="F61" si="78">F56+F57</f>
        <v>97867988</v>
      </c>
      <c r="G61" s="50">
        <f t="shared" ref="G61:V61" si="79">G56+G57</f>
        <v>101221479</v>
      </c>
      <c r="H61" s="50">
        <f t="shared" ref="H61" si="80">H56+H57</f>
        <v>113574005</v>
      </c>
      <c r="I61" s="50">
        <f t="shared" si="79"/>
        <v>0</v>
      </c>
      <c r="J61" s="50">
        <f t="shared" si="79"/>
        <v>0</v>
      </c>
      <c r="K61" s="50">
        <f t="shared" si="79"/>
        <v>95920108</v>
      </c>
      <c r="L61" s="50">
        <f t="shared" ref="L61" si="81">L56+L57</f>
        <v>95974588</v>
      </c>
      <c r="M61" s="50">
        <f t="shared" si="79"/>
        <v>99328079</v>
      </c>
      <c r="N61" s="50">
        <f t="shared" ref="N61" si="82">N56+N57</f>
        <v>111680605</v>
      </c>
      <c r="O61" s="50">
        <f t="shared" si="79"/>
        <v>0</v>
      </c>
      <c r="P61" s="50">
        <f t="shared" si="79"/>
        <v>0</v>
      </c>
      <c r="Q61" s="333">
        <f t="shared" si="79"/>
        <v>1893400</v>
      </c>
      <c r="R61" s="333">
        <f t="shared" ref="R61" si="83">R56+R57</f>
        <v>1893400</v>
      </c>
      <c r="S61" s="50">
        <f t="shared" si="79"/>
        <v>1893400</v>
      </c>
      <c r="T61" s="50">
        <f t="shared" ref="T61" si="84">T56+T57</f>
        <v>1893400</v>
      </c>
      <c r="U61" s="50" t="e">
        <f t="shared" si="79"/>
        <v>#REF!</v>
      </c>
      <c r="V61" s="50" t="e">
        <f t="shared" si="79"/>
        <v>#REF!</v>
      </c>
    </row>
    <row r="62" spans="1:22" ht="21.75" hidden="1" customHeight="1" thickBot="1" x14ac:dyDescent="0.25">
      <c r="A62" s="982" t="s">
        <v>262</v>
      </c>
      <c r="B62" s="983"/>
      <c r="C62" s="983"/>
      <c r="D62" s="983"/>
      <c r="E62" s="611"/>
      <c r="F62" s="612"/>
      <c r="G62" s="612"/>
      <c r="H62" s="612"/>
      <c r="I62" s="612"/>
      <c r="J62" s="613"/>
      <c r="K62" s="611"/>
      <c r="L62" s="612"/>
      <c r="M62" s="612"/>
      <c r="N62" s="612"/>
      <c r="O62" s="612"/>
      <c r="P62" s="613"/>
      <c r="Q62" s="611"/>
      <c r="R62" s="611"/>
      <c r="S62" s="612"/>
      <c r="T62" s="612"/>
      <c r="U62" s="612"/>
      <c r="V62" s="613"/>
    </row>
    <row r="63" spans="1:22" ht="21.75" hidden="1" customHeight="1" thickBot="1" x14ac:dyDescent="0.25">
      <c r="A63" s="984" t="s">
        <v>6</v>
      </c>
      <c r="B63" s="985"/>
      <c r="C63" s="985"/>
      <c r="D63" s="985"/>
      <c r="E63" s="385"/>
      <c r="F63" s="386"/>
      <c r="G63" s="386"/>
      <c r="H63" s="386"/>
      <c r="I63" s="386"/>
      <c r="J63" s="387"/>
      <c r="K63" s="385"/>
      <c r="L63" s="386"/>
      <c r="M63" s="386"/>
      <c r="N63" s="386"/>
      <c r="O63" s="386"/>
      <c r="P63" s="387"/>
      <c r="Q63" s="385"/>
      <c r="R63" s="385"/>
      <c r="S63" s="386"/>
      <c r="T63" s="386"/>
      <c r="U63" s="386"/>
      <c r="V63" s="388"/>
    </row>
    <row r="64" spans="1:22" ht="21.75" customHeight="1" x14ac:dyDescent="0.2">
      <c r="A64" s="614"/>
      <c r="B64" s="615"/>
      <c r="C64" s="615"/>
      <c r="D64" s="615"/>
      <c r="E64" s="616"/>
      <c r="F64" s="616"/>
      <c r="G64" s="616"/>
      <c r="H64" s="707"/>
      <c r="I64" s="616"/>
      <c r="J64" s="616"/>
      <c r="K64" s="616"/>
      <c r="L64" s="616"/>
      <c r="M64" s="616"/>
      <c r="N64" s="616"/>
      <c r="O64" s="616"/>
      <c r="P64" s="616"/>
      <c r="Q64" s="616"/>
      <c r="R64" s="616"/>
      <c r="S64" s="616"/>
      <c r="T64" s="616"/>
      <c r="U64" s="616"/>
      <c r="V64" s="616"/>
    </row>
    <row r="65" spans="1:20" ht="21.75" customHeight="1" x14ac:dyDescent="0.2">
      <c r="A65" s="68"/>
      <c r="B65" s="110"/>
      <c r="C65" s="110"/>
      <c r="D65" s="110"/>
      <c r="E65" s="306"/>
      <c r="F65" s="306"/>
      <c r="G65" s="306"/>
      <c r="H65" s="306"/>
      <c r="I65" s="306"/>
      <c r="J65" s="306"/>
      <c r="K65" s="306"/>
      <c r="R65" s="306"/>
      <c r="S65" s="306"/>
      <c r="T65" s="306"/>
    </row>
    <row r="66" spans="1:20" ht="35.25" customHeight="1" x14ac:dyDescent="0.2">
      <c r="A66" s="68"/>
      <c r="B66" s="110"/>
      <c r="C66" s="110"/>
      <c r="D66" s="110"/>
      <c r="E66" s="306"/>
      <c r="F66" s="306"/>
      <c r="G66" s="306"/>
      <c r="H66" s="306"/>
      <c r="I66" s="306"/>
      <c r="J66" s="306"/>
      <c r="K66" s="306"/>
      <c r="L66" s="306"/>
      <c r="M66" s="306"/>
      <c r="N66" s="306"/>
      <c r="O66" s="306"/>
      <c r="P66" s="306"/>
      <c r="R66" s="306"/>
      <c r="S66" s="306"/>
      <c r="T66" s="306"/>
    </row>
    <row r="67" spans="1:20" ht="35.25" customHeight="1" x14ac:dyDescent="0.2">
      <c r="A67" s="68"/>
      <c r="B67" s="110"/>
      <c r="C67" s="110"/>
      <c r="D67" s="110"/>
      <c r="E67" s="306"/>
      <c r="F67" s="306"/>
      <c r="G67" s="306"/>
      <c r="H67" s="306"/>
      <c r="I67" s="306"/>
      <c r="J67" s="306"/>
      <c r="K67" s="306"/>
      <c r="L67" s="306"/>
      <c r="M67" s="306"/>
      <c r="N67" s="306"/>
      <c r="O67" s="306"/>
      <c r="P67" s="306"/>
      <c r="R67" s="306"/>
      <c r="S67" s="306"/>
      <c r="T67" s="306"/>
    </row>
    <row r="68" spans="1:20" x14ac:dyDescent="0.2">
      <c r="E68" s="306"/>
      <c r="F68" s="306"/>
      <c r="G68" s="306"/>
      <c r="H68" s="306"/>
      <c r="I68" s="306"/>
      <c r="J68" s="306"/>
      <c r="K68" s="306"/>
      <c r="L68" s="306"/>
      <c r="M68" s="306"/>
      <c r="N68" s="306"/>
      <c r="O68" s="306"/>
      <c r="P68" s="306"/>
      <c r="R68" s="306"/>
      <c r="S68" s="306"/>
      <c r="T68" s="306"/>
    </row>
    <row r="69" spans="1:20" x14ac:dyDescent="0.2">
      <c r="E69" s="306"/>
      <c r="F69" s="306"/>
      <c r="G69" s="306"/>
      <c r="H69" s="306"/>
      <c r="I69" s="306"/>
      <c r="J69" s="306"/>
      <c r="K69" s="306"/>
      <c r="L69" s="306"/>
      <c r="M69" s="306"/>
      <c r="N69" s="306"/>
      <c r="O69" s="306"/>
      <c r="P69" s="306"/>
      <c r="R69" s="306"/>
      <c r="S69" s="306"/>
      <c r="T69" s="306"/>
    </row>
    <row r="70" spans="1:20" x14ac:dyDescent="0.2">
      <c r="E70" s="306"/>
      <c r="F70" s="306"/>
      <c r="G70" s="306"/>
      <c r="H70" s="306"/>
      <c r="I70" s="306"/>
      <c r="J70" s="306"/>
      <c r="K70" s="306"/>
      <c r="L70" s="306"/>
      <c r="M70" s="306"/>
      <c r="N70" s="306"/>
      <c r="O70" s="306"/>
      <c r="P70" s="306"/>
      <c r="R70" s="306"/>
      <c r="S70" s="306"/>
      <c r="T70" s="306"/>
    </row>
    <row r="71" spans="1:20" x14ac:dyDescent="0.2">
      <c r="D71" s="76"/>
      <c r="E71" s="306"/>
      <c r="F71" s="306"/>
      <c r="G71" s="306"/>
      <c r="H71" s="306"/>
      <c r="I71" s="306"/>
      <c r="J71" s="306"/>
      <c r="K71" s="306"/>
      <c r="L71" s="306"/>
      <c r="M71" s="306"/>
      <c r="N71" s="306"/>
      <c r="O71" s="306"/>
      <c r="P71" s="306"/>
      <c r="R71" s="306"/>
      <c r="S71" s="306"/>
      <c r="T71" s="306"/>
    </row>
    <row r="72" spans="1:20" ht="48.75" customHeight="1" x14ac:dyDescent="0.2">
      <c r="D72" s="76"/>
      <c r="E72" s="306"/>
      <c r="F72" s="306"/>
      <c r="G72" s="306"/>
      <c r="H72" s="306"/>
      <c r="I72" s="306"/>
      <c r="J72" s="306"/>
      <c r="K72" s="306"/>
      <c r="L72" s="306"/>
      <c r="M72" s="306"/>
      <c r="N72" s="306"/>
      <c r="O72" s="306"/>
      <c r="P72" s="306"/>
      <c r="R72" s="306"/>
      <c r="S72" s="306"/>
      <c r="T72" s="306"/>
    </row>
    <row r="73" spans="1:20" ht="46.5" customHeight="1" x14ac:dyDescent="0.2">
      <c r="D73" s="76"/>
      <c r="E73" s="306"/>
      <c r="F73" s="306"/>
      <c r="G73" s="306"/>
      <c r="H73" s="306"/>
      <c r="I73" s="306"/>
      <c r="J73" s="306"/>
      <c r="K73" s="306"/>
      <c r="L73" s="306"/>
      <c r="M73" s="306"/>
      <c r="N73" s="306"/>
      <c r="O73" s="306"/>
      <c r="P73" s="306"/>
      <c r="R73" s="306"/>
      <c r="S73" s="306"/>
      <c r="T73" s="306"/>
    </row>
    <row r="74" spans="1:20" ht="41.25" customHeight="1" x14ac:dyDescent="0.2">
      <c r="E74" s="306"/>
      <c r="F74" s="306"/>
      <c r="G74" s="306"/>
      <c r="H74" s="306"/>
      <c r="I74" s="306"/>
      <c r="J74" s="306"/>
      <c r="K74" s="306"/>
      <c r="L74" s="306"/>
      <c r="M74" s="306"/>
      <c r="N74" s="306"/>
      <c r="O74" s="306"/>
      <c r="P74" s="306"/>
      <c r="R74" s="306"/>
      <c r="S74" s="306"/>
      <c r="T74" s="306"/>
    </row>
    <row r="75" spans="1:20" x14ac:dyDescent="0.2">
      <c r="E75" s="306"/>
      <c r="F75" s="306"/>
      <c r="G75" s="306"/>
      <c r="H75" s="306"/>
      <c r="I75" s="306"/>
      <c r="J75" s="306"/>
      <c r="K75" s="306"/>
      <c r="L75" s="306"/>
      <c r="M75" s="306"/>
      <c r="N75" s="306"/>
      <c r="O75" s="306"/>
      <c r="P75" s="306"/>
      <c r="R75" s="306"/>
      <c r="S75" s="306"/>
      <c r="T75" s="306"/>
    </row>
    <row r="76" spans="1:20" x14ac:dyDescent="0.2">
      <c r="E76" s="306"/>
      <c r="F76" s="306"/>
      <c r="G76" s="306"/>
      <c r="H76" s="306"/>
      <c r="I76" s="306"/>
      <c r="J76" s="306"/>
      <c r="K76" s="306"/>
      <c r="L76" s="306"/>
      <c r="M76" s="306"/>
      <c r="N76" s="306"/>
      <c r="O76" s="306"/>
      <c r="P76" s="306"/>
      <c r="R76" s="306"/>
      <c r="S76" s="306"/>
      <c r="T76" s="306"/>
    </row>
    <row r="77" spans="1:20" x14ac:dyDescent="0.2">
      <c r="E77" s="306"/>
      <c r="F77" s="306"/>
      <c r="G77" s="306"/>
      <c r="H77" s="306"/>
      <c r="I77" s="306"/>
      <c r="J77" s="306"/>
      <c r="K77" s="306"/>
      <c r="L77" s="306"/>
      <c r="M77" s="306"/>
      <c r="N77" s="306"/>
      <c r="O77" s="306"/>
      <c r="P77" s="306"/>
      <c r="R77" s="306"/>
      <c r="S77" s="306"/>
      <c r="T77" s="306"/>
    </row>
    <row r="78" spans="1:20" x14ac:dyDescent="0.2">
      <c r="E78" s="306"/>
      <c r="F78" s="306"/>
      <c r="G78" s="306"/>
      <c r="H78" s="306"/>
      <c r="I78" s="306"/>
      <c r="J78" s="306"/>
      <c r="K78" s="306"/>
      <c r="L78" s="306"/>
      <c r="M78" s="306"/>
      <c r="N78" s="306"/>
      <c r="O78" s="306"/>
      <c r="P78" s="306"/>
      <c r="R78" s="306"/>
      <c r="S78" s="306"/>
      <c r="T78" s="306"/>
    </row>
    <row r="79" spans="1:20" x14ac:dyDescent="0.2">
      <c r="E79" s="306"/>
      <c r="F79" s="306"/>
      <c r="G79" s="306"/>
      <c r="H79" s="306"/>
      <c r="I79" s="306"/>
      <c r="J79" s="306"/>
      <c r="K79" s="306"/>
      <c r="L79" s="306"/>
      <c r="M79" s="306"/>
      <c r="N79" s="306"/>
      <c r="O79" s="306"/>
      <c r="P79" s="306"/>
      <c r="R79" s="306"/>
      <c r="S79" s="306"/>
      <c r="T79" s="306"/>
    </row>
    <row r="80" spans="1:20" x14ac:dyDescent="0.2">
      <c r="E80" s="306"/>
      <c r="F80" s="306"/>
      <c r="G80" s="306"/>
      <c r="H80" s="306"/>
      <c r="I80" s="306"/>
      <c r="J80" s="306"/>
      <c r="K80" s="306"/>
      <c r="L80" s="306"/>
      <c r="M80" s="306"/>
      <c r="N80" s="306"/>
      <c r="O80" s="306"/>
      <c r="P80" s="306"/>
      <c r="R80" s="306"/>
      <c r="S80" s="306"/>
      <c r="T80" s="306"/>
    </row>
    <row r="81" spans="5:20" x14ac:dyDescent="0.2">
      <c r="E81" s="306"/>
      <c r="F81" s="306"/>
      <c r="G81" s="306"/>
      <c r="H81" s="306"/>
      <c r="I81" s="306"/>
      <c r="J81" s="306"/>
      <c r="K81" s="306"/>
      <c r="L81" s="306"/>
      <c r="M81" s="306"/>
      <c r="N81" s="306"/>
      <c r="O81" s="306"/>
      <c r="P81" s="306"/>
      <c r="R81" s="306"/>
      <c r="S81" s="306"/>
      <c r="T81" s="306"/>
    </row>
    <row r="82" spans="5:20" x14ac:dyDescent="0.2">
      <c r="E82" s="306"/>
      <c r="F82" s="306"/>
      <c r="G82" s="306"/>
      <c r="H82" s="306"/>
      <c r="I82" s="306"/>
      <c r="J82" s="306"/>
      <c r="K82" s="306"/>
      <c r="L82" s="306"/>
      <c r="M82" s="306"/>
      <c r="N82" s="306"/>
      <c r="O82" s="306"/>
      <c r="P82" s="306"/>
      <c r="R82" s="306"/>
      <c r="S82" s="306"/>
      <c r="T82" s="306"/>
    </row>
    <row r="83" spans="5:20" x14ac:dyDescent="0.2">
      <c r="E83" s="306"/>
      <c r="F83" s="306"/>
      <c r="G83" s="306"/>
      <c r="H83" s="306"/>
      <c r="I83" s="306"/>
      <c r="J83" s="306"/>
      <c r="K83" s="306"/>
      <c r="L83" s="306"/>
      <c r="M83" s="306"/>
      <c r="N83" s="306"/>
      <c r="O83" s="306"/>
      <c r="P83" s="306"/>
      <c r="R83" s="306"/>
      <c r="S83" s="306"/>
      <c r="T83" s="306"/>
    </row>
    <row r="84" spans="5:20" x14ac:dyDescent="0.2">
      <c r="E84" s="306"/>
      <c r="F84" s="306"/>
      <c r="G84" s="306"/>
      <c r="H84" s="306"/>
      <c r="I84" s="306"/>
      <c r="J84" s="306"/>
      <c r="K84" s="306"/>
      <c r="L84" s="306"/>
      <c r="M84" s="306"/>
      <c r="N84" s="306"/>
      <c r="O84" s="306"/>
      <c r="P84" s="306"/>
      <c r="R84" s="306"/>
      <c r="S84" s="306"/>
      <c r="T84" s="306"/>
    </row>
    <row r="85" spans="5:20" x14ac:dyDescent="0.2">
      <c r="E85" s="306"/>
      <c r="F85" s="306"/>
      <c r="G85" s="306"/>
      <c r="H85" s="306"/>
      <c r="I85" s="306"/>
      <c r="J85" s="306"/>
      <c r="K85" s="306"/>
      <c r="L85" s="306"/>
      <c r="M85" s="306"/>
      <c r="N85" s="306"/>
      <c r="O85" s="306"/>
      <c r="P85" s="306"/>
      <c r="R85" s="306"/>
      <c r="S85" s="306"/>
      <c r="T85" s="306"/>
    </row>
    <row r="86" spans="5:20" x14ac:dyDescent="0.2">
      <c r="E86" s="306"/>
      <c r="F86" s="306"/>
      <c r="G86" s="306"/>
      <c r="H86" s="306"/>
      <c r="I86" s="306"/>
      <c r="J86" s="306"/>
      <c r="K86" s="306"/>
      <c r="L86" s="306"/>
      <c r="M86" s="306"/>
      <c r="N86" s="306"/>
      <c r="O86" s="306"/>
      <c r="P86" s="306"/>
      <c r="R86" s="306"/>
      <c r="S86" s="306"/>
      <c r="T86" s="306"/>
    </row>
    <row r="87" spans="5:20" x14ac:dyDescent="0.2">
      <c r="E87" s="306"/>
      <c r="F87" s="306"/>
      <c r="G87" s="306"/>
      <c r="H87" s="306"/>
      <c r="I87" s="306"/>
      <c r="J87" s="306"/>
      <c r="K87" s="306"/>
      <c r="L87" s="306"/>
      <c r="M87" s="306"/>
      <c r="N87" s="306"/>
      <c r="O87" s="306"/>
      <c r="P87" s="306"/>
      <c r="R87" s="306"/>
      <c r="S87" s="306"/>
      <c r="T87" s="306"/>
    </row>
    <row r="88" spans="5:20" x14ac:dyDescent="0.2">
      <c r="E88" s="306"/>
      <c r="F88" s="306"/>
      <c r="G88" s="306"/>
      <c r="H88" s="306"/>
      <c r="I88" s="306"/>
      <c r="J88" s="306"/>
      <c r="K88" s="306"/>
      <c r="L88" s="306"/>
      <c r="M88" s="306"/>
      <c r="N88" s="306"/>
      <c r="O88" s="306"/>
      <c r="P88" s="306"/>
      <c r="R88" s="306"/>
      <c r="S88" s="306"/>
      <c r="T88" s="306"/>
    </row>
    <row r="89" spans="5:20" x14ac:dyDescent="0.2">
      <c r="E89" s="306"/>
      <c r="F89" s="306"/>
      <c r="G89" s="306"/>
      <c r="H89" s="306"/>
      <c r="I89" s="306"/>
      <c r="J89" s="306"/>
      <c r="K89" s="306"/>
      <c r="L89" s="306"/>
      <c r="M89" s="306"/>
      <c r="N89" s="306"/>
      <c r="O89" s="306"/>
      <c r="P89" s="306"/>
      <c r="R89" s="306"/>
      <c r="S89" s="306"/>
      <c r="T89" s="306"/>
    </row>
    <row r="90" spans="5:20" x14ac:dyDescent="0.2">
      <c r="E90" s="306"/>
      <c r="F90" s="306"/>
      <c r="G90" s="306"/>
      <c r="H90" s="306"/>
      <c r="I90" s="306"/>
      <c r="J90" s="306"/>
      <c r="K90" s="306"/>
      <c r="L90" s="306"/>
      <c r="M90" s="306"/>
      <c r="N90" s="306"/>
      <c r="O90" s="306"/>
      <c r="P90" s="306"/>
      <c r="R90" s="306"/>
      <c r="S90" s="306"/>
      <c r="T90" s="306"/>
    </row>
    <row r="91" spans="5:20" x14ac:dyDescent="0.2">
      <c r="E91" s="306"/>
      <c r="F91" s="306"/>
      <c r="G91" s="306"/>
      <c r="H91" s="306"/>
      <c r="I91" s="306"/>
      <c r="J91" s="306"/>
      <c r="K91" s="306"/>
      <c r="L91" s="306"/>
      <c r="M91" s="306"/>
      <c r="N91" s="306"/>
      <c r="O91" s="306"/>
      <c r="P91" s="306"/>
      <c r="R91" s="306"/>
      <c r="S91" s="306"/>
      <c r="T91" s="306"/>
    </row>
    <row r="92" spans="5:20" x14ac:dyDescent="0.2">
      <c r="E92" s="306"/>
      <c r="F92" s="306"/>
      <c r="G92" s="306"/>
      <c r="H92" s="306"/>
      <c r="I92" s="306"/>
      <c r="J92" s="306"/>
      <c r="K92" s="306"/>
      <c r="L92" s="306"/>
      <c r="M92" s="306"/>
      <c r="N92" s="306"/>
      <c r="O92" s="306"/>
      <c r="P92" s="306"/>
      <c r="R92" s="306"/>
      <c r="S92" s="306"/>
      <c r="T92" s="306"/>
    </row>
    <row r="93" spans="5:20" x14ac:dyDescent="0.2">
      <c r="E93" s="306"/>
      <c r="F93" s="306"/>
      <c r="G93" s="306"/>
      <c r="H93" s="306"/>
      <c r="I93" s="306"/>
      <c r="J93" s="306"/>
      <c r="K93" s="306"/>
      <c r="L93" s="306"/>
      <c r="M93" s="306"/>
      <c r="N93" s="306"/>
      <c r="O93" s="306"/>
      <c r="P93" s="306"/>
      <c r="R93" s="306"/>
      <c r="S93" s="306"/>
      <c r="T93" s="306"/>
    </row>
    <row r="94" spans="5:20" x14ac:dyDescent="0.2">
      <c r="E94" s="306"/>
      <c r="F94" s="306"/>
      <c r="G94" s="306"/>
      <c r="H94" s="306"/>
      <c r="I94" s="306"/>
      <c r="J94" s="306"/>
      <c r="K94" s="306"/>
      <c r="L94" s="306"/>
      <c r="M94" s="306"/>
      <c r="N94" s="306"/>
      <c r="O94" s="306"/>
      <c r="P94" s="306"/>
      <c r="R94" s="306"/>
      <c r="S94" s="306"/>
      <c r="T94" s="306"/>
    </row>
    <row r="95" spans="5:20" x14ac:dyDescent="0.2">
      <c r="E95" s="306"/>
      <c r="F95" s="306"/>
      <c r="G95" s="306"/>
      <c r="H95" s="306"/>
      <c r="I95" s="306"/>
      <c r="J95" s="306"/>
      <c r="K95" s="306"/>
      <c r="L95" s="306"/>
      <c r="M95" s="306"/>
      <c r="N95" s="306"/>
      <c r="O95" s="306"/>
      <c r="P95" s="306"/>
      <c r="R95" s="306"/>
      <c r="S95" s="306"/>
      <c r="T95" s="306"/>
    </row>
    <row r="96" spans="5:20" x14ac:dyDescent="0.2">
      <c r="E96" s="306"/>
      <c r="F96" s="306"/>
      <c r="G96" s="306"/>
      <c r="H96" s="306"/>
      <c r="I96" s="306"/>
      <c r="J96" s="306"/>
      <c r="K96" s="306"/>
      <c r="L96" s="306"/>
      <c r="M96" s="306"/>
      <c r="N96" s="306"/>
      <c r="O96" s="306"/>
      <c r="P96" s="306"/>
      <c r="R96" s="306"/>
      <c r="S96" s="306"/>
      <c r="T96" s="306"/>
    </row>
    <row r="97" spans="5:20" x14ac:dyDescent="0.2">
      <c r="E97" s="306"/>
      <c r="F97" s="306"/>
      <c r="G97" s="306"/>
      <c r="H97" s="306"/>
      <c r="I97" s="306"/>
      <c r="J97" s="306"/>
      <c r="K97" s="306"/>
      <c r="L97" s="306"/>
      <c r="M97" s="306"/>
      <c r="N97" s="306"/>
      <c r="O97" s="306"/>
      <c r="P97" s="306"/>
      <c r="R97" s="306"/>
      <c r="S97" s="306"/>
      <c r="T97" s="306"/>
    </row>
    <row r="98" spans="5:20" x14ac:dyDescent="0.2">
      <c r="E98" s="306"/>
      <c r="F98" s="306"/>
      <c r="G98" s="306"/>
      <c r="H98" s="306"/>
      <c r="I98" s="306"/>
      <c r="J98" s="306"/>
      <c r="K98" s="306"/>
      <c r="L98" s="306"/>
      <c r="M98" s="306"/>
      <c r="N98" s="306"/>
      <c r="O98" s="306"/>
      <c r="P98" s="306"/>
      <c r="R98" s="306"/>
      <c r="S98" s="306"/>
      <c r="T98" s="306"/>
    </row>
    <row r="99" spans="5:20" x14ac:dyDescent="0.2">
      <c r="E99" s="306"/>
      <c r="F99" s="306"/>
      <c r="G99" s="306"/>
      <c r="H99" s="306"/>
      <c r="I99" s="306"/>
      <c r="J99" s="306"/>
      <c r="K99" s="306"/>
      <c r="L99" s="306"/>
      <c r="M99" s="306"/>
      <c r="N99" s="306"/>
      <c r="O99" s="306"/>
      <c r="P99" s="306"/>
      <c r="R99" s="306"/>
      <c r="S99" s="306"/>
      <c r="T99" s="306"/>
    </row>
    <row r="100" spans="5:20" x14ac:dyDescent="0.2">
      <c r="E100" s="306"/>
      <c r="F100" s="306"/>
      <c r="G100" s="306"/>
      <c r="H100" s="306"/>
      <c r="I100" s="306"/>
      <c r="J100" s="306"/>
      <c r="K100" s="306"/>
      <c r="L100" s="306"/>
      <c r="M100" s="306"/>
      <c r="N100" s="306"/>
      <c r="O100" s="306"/>
      <c r="P100" s="306"/>
      <c r="R100" s="306"/>
      <c r="S100" s="306"/>
      <c r="T100" s="306"/>
    </row>
    <row r="101" spans="5:20" x14ac:dyDescent="0.2">
      <c r="E101" s="306"/>
      <c r="F101" s="306"/>
      <c r="G101" s="306"/>
      <c r="H101" s="306"/>
      <c r="I101" s="306"/>
      <c r="J101" s="306"/>
      <c r="K101" s="306"/>
      <c r="L101" s="306"/>
      <c r="M101" s="306"/>
      <c r="N101" s="306"/>
      <c r="O101" s="306"/>
      <c r="P101" s="306"/>
      <c r="R101" s="306"/>
      <c r="S101" s="306"/>
      <c r="T101" s="306"/>
    </row>
    <row r="102" spans="5:20" x14ac:dyDescent="0.2">
      <c r="E102" s="306"/>
      <c r="F102" s="306"/>
      <c r="G102" s="306"/>
      <c r="H102" s="306"/>
      <c r="I102" s="306"/>
      <c r="J102" s="306"/>
      <c r="K102" s="306"/>
      <c r="L102" s="306"/>
      <c r="M102" s="306"/>
      <c r="N102" s="306"/>
      <c r="O102" s="306"/>
      <c r="P102" s="306"/>
      <c r="R102" s="306"/>
      <c r="S102" s="306"/>
      <c r="T102" s="306"/>
    </row>
    <row r="103" spans="5:20" x14ac:dyDescent="0.2">
      <c r="E103" s="306"/>
      <c r="F103" s="306"/>
      <c r="G103" s="306"/>
      <c r="H103" s="306"/>
      <c r="I103" s="306"/>
      <c r="J103" s="306"/>
      <c r="K103" s="306"/>
      <c r="L103" s="306"/>
      <c r="M103" s="306"/>
      <c r="N103" s="306"/>
      <c r="O103" s="306"/>
      <c r="P103" s="306"/>
      <c r="R103" s="306"/>
      <c r="S103" s="306"/>
      <c r="T103" s="306"/>
    </row>
    <row r="104" spans="5:20" x14ac:dyDescent="0.2">
      <c r="E104" s="306"/>
      <c r="F104" s="306"/>
      <c r="G104" s="306"/>
      <c r="H104" s="306"/>
      <c r="I104" s="306"/>
      <c r="J104" s="306"/>
      <c r="K104" s="306"/>
      <c r="L104" s="306"/>
      <c r="M104" s="306"/>
      <c r="N104" s="306"/>
      <c r="O104" s="306"/>
      <c r="P104" s="306"/>
      <c r="R104" s="306"/>
      <c r="S104" s="306"/>
      <c r="T104" s="306"/>
    </row>
    <row r="105" spans="5:20" x14ac:dyDescent="0.2">
      <c r="E105" s="306"/>
      <c r="F105" s="306"/>
      <c r="G105" s="306"/>
      <c r="H105" s="306"/>
      <c r="I105" s="306"/>
      <c r="J105" s="306"/>
      <c r="K105" s="306"/>
      <c r="L105" s="306"/>
      <c r="M105" s="306"/>
      <c r="N105" s="306"/>
      <c r="O105" s="306"/>
      <c r="P105" s="306"/>
      <c r="R105" s="306"/>
      <c r="S105" s="306"/>
      <c r="T105" s="306"/>
    </row>
    <row r="106" spans="5:20" x14ac:dyDescent="0.2">
      <c r="E106" s="306"/>
      <c r="F106" s="306"/>
      <c r="G106" s="306"/>
      <c r="H106" s="306"/>
      <c r="I106" s="306"/>
      <c r="J106" s="306"/>
      <c r="K106" s="306"/>
      <c r="L106" s="306"/>
      <c r="M106" s="306"/>
      <c r="N106" s="306"/>
      <c r="O106" s="306"/>
      <c r="P106" s="306"/>
      <c r="R106" s="306"/>
      <c r="S106" s="306"/>
      <c r="T106" s="306"/>
    </row>
    <row r="107" spans="5:20" x14ac:dyDescent="0.2">
      <c r="E107" s="306"/>
      <c r="F107" s="306"/>
      <c r="G107" s="306"/>
      <c r="H107" s="306"/>
      <c r="I107" s="306"/>
      <c r="J107" s="306"/>
      <c r="K107" s="306"/>
      <c r="L107" s="306"/>
      <c r="M107" s="306"/>
      <c r="N107" s="306"/>
      <c r="O107" s="306"/>
      <c r="P107" s="306"/>
      <c r="R107" s="306"/>
      <c r="S107" s="306"/>
      <c r="T107" s="306"/>
    </row>
    <row r="108" spans="5:20" x14ac:dyDescent="0.2">
      <c r="E108" s="306"/>
      <c r="F108" s="306"/>
      <c r="G108" s="306"/>
      <c r="H108" s="306"/>
      <c r="I108" s="306"/>
      <c r="J108" s="306"/>
      <c r="K108" s="306"/>
      <c r="L108" s="306"/>
      <c r="M108" s="306"/>
      <c r="N108" s="306"/>
      <c r="O108" s="306"/>
      <c r="P108" s="306"/>
      <c r="R108" s="306"/>
      <c r="S108" s="306"/>
      <c r="T108" s="306"/>
    </row>
    <row r="109" spans="5:20" x14ac:dyDescent="0.2">
      <c r="E109" s="306"/>
      <c r="F109" s="306"/>
      <c r="G109" s="306"/>
      <c r="H109" s="306"/>
      <c r="I109" s="306"/>
      <c r="J109" s="306"/>
      <c r="K109" s="306"/>
      <c r="L109" s="306"/>
      <c r="M109" s="306"/>
      <c r="N109" s="306"/>
      <c r="O109" s="306"/>
      <c r="P109" s="306"/>
      <c r="R109" s="306"/>
      <c r="S109" s="306"/>
      <c r="T109" s="306"/>
    </row>
    <row r="110" spans="5:20" x14ac:dyDescent="0.2">
      <c r="E110" s="306"/>
      <c r="F110" s="306"/>
      <c r="G110" s="306"/>
      <c r="H110" s="306"/>
      <c r="I110" s="306"/>
      <c r="J110" s="306"/>
      <c r="K110" s="306"/>
      <c r="L110" s="306"/>
      <c r="M110" s="306"/>
      <c r="N110" s="306"/>
      <c r="O110" s="306"/>
      <c r="P110" s="306"/>
      <c r="R110" s="306"/>
      <c r="S110" s="306"/>
      <c r="T110" s="306"/>
    </row>
    <row r="111" spans="5:20" x14ac:dyDescent="0.2">
      <c r="E111" s="306"/>
      <c r="F111" s="306"/>
      <c r="G111" s="306"/>
      <c r="H111" s="306"/>
      <c r="I111" s="306"/>
      <c r="J111" s="306"/>
      <c r="K111" s="306"/>
      <c r="L111" s="306"/>
      <c r="M111" s="306"/>
      <c r="N111" s="306"/>
      <c r="O111" s="306"/>
      <c r="P111" s="306"/>
      <c r="R111" s="306"/>
      <c r="S111" s="306"/>
      <c r="T111" s="306"/>
    </row>
    <row r="112" spans="5:20" x14ac:dyDescent="0.2">
      <c r="E112" s="306"/>
      <c r="F112" s="306"/>
      <c r="G112" s="306"/>
      <c r="H112" s="306"/>
      <c r="I112" s="306"/>
      <c r="J112" s="306"/>
      <c r="K112" s="306"/>
      <c r="L112" s="306"/>
      <c r="M112" s="306"/>
      <c r="N112" s="306"/>
      <c r="O112" s="306"/>
      <c r="P112" s="306"/>
      <c r="R112" s="306"/>
      <c r="S112" s="306"/>
      <c r="T112" s="306"/>
    </row>
  </sheetData>
  <mergeCells count="46">
    <mergeCell ref="C8:D8"/>
    <mergeCell ref="C29:D29"/>
    <mergeCell ref="A2:Q2"/>
    <mergeCell ref="A4:C4"/>
    <mergeCell ref="B6:D6"/>
    <mergeCell ref="B7:D7"/>
    <mergeCell ref="E4:J4"/>
    <mergeCell ref="K4:P4"/>
    <mergeCell ref="C32:D32"/>
    <mergeCell ref="C13:D13"/>
    <mergeCell ref="C16:D16"/>
    <mergeCell ref="B21:D21"/>
    <mergeCell ref="C22:D22"/>
    <mergeCell ref="C24:D24"/>
    <mergeCell ref="C25:D25"/>
    <mergeCell ref="C17:D17"/>
    <mergeCell ref="C20:D20"/>
    <mergeCell ref="C30:D30"/>
    <mergeCell ref="C31:D31"/>
    <mergeCell ref="C51:D51"/>
    <mergeCell ref="C52:D52"/>
    <mergeCell ref="B34:D34"/>
    <mergeCell ref="B42:D42"/>
    <mergeCell ref="C43:D43"/>
    <mergeCell ref="C44:D44"/>
    <mergeCell ref="C48:D48"/>
    <mergeCell ref="C35:D35"/>
    <mergeCell ref="C36:D36"/>
    <mergeCell ref="C37:D37"/>
    <mergeCell ref="C38:D38"/>
    <mergeCell ref="C33:D33"/>
    <mergeCell ref="C23:D23"/>
    <mergeCell ref="A62:D62"/>
    <mergeCell ref="A63:D63"/>
    <mergeCell ref="Q4:V4"/>
    <mergeCell ref="C59:D59"/>
    <mergeCell ref="B50:D50"/>
    <mergeCell ref="B53:D53"/>
    <mergeCell ref="C54:D54"/>
    <mergeCell ref="C55:D55"/>
    <mergeCell ref="C49:D49"/>
    <mergeCell ref="B61:D61"/>
    <mergeCell ref="C60:D60"/>
    <mergeCell ref="B56:D56"/>
    <mergeCell ref="B57:D57"/>
    <mergeCell ref="C58:D58"/>
  </mergeCells>
  <phoneticPr fontId="0" type="noConversion"/>
  <printOptions horizontalCentered="1"/>
  <pageMargins left="0" right="0" top="0.74803149606299213" bottom="0.74803149606299213" header="0.31496062992125984" footer="0.31496062992125984"/>
  <pageSetup paperSize="9" scale="54" orientation="portrait" horizontalDpi="4294967293" r:id="rId1"/>
  <headerFooter alignWithMargins="0">
    <oddHeader>&amp;CRÉPCESZEMERE KÖZSÉGI ÖNKORMÁNYZATA
2019. ÉVI KÖLTSÉGVETÉSÉNEK ÖSSZEVONT MÉRLEGE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59999389629810485"/>
    <pageSetUpPr fitToPage="1"/>
  </sheetPr>
  <dimension ref="A1:X38"/>
  <sheetViews>
    <sheetView workbookViewId="0">
      <selection activeCell="K17" sqref="K17"/>
    </sheetView>
  </sheetViews>
  <sheetFormatPr defaultRowHeight="12.75" x14ac:dyDescent="0.2"/>
  <cols>
    <col min="1" max="1" width="9.140625" style="8"/>
    <col min="2" max="2" width="12" style="8" customWidth="1"/>
    <col min="3" max="3" width="41.7109375" style="8" bestFit="1" customWidth="1"/>
    <col min="4" max="4" width="14" style="20" customWidth="1"/>
    <col min="5" max="5" width="14.140625" style="20" customWidth="1"/>
    <col min="6" max="9" width="13.85546875" style="20" hidden="1" customWidth="1"/>
    <col min="10" max="10" width="13.85546875" style="53" customWidth="1"/>
    <col min="11" max="11" width="12.5703125" style="53" customWidth="1"/>
    <col min="12" max="12" width="12.42578125" style="53" hidden="1" customWidth="1"/>
    <col min="13" max="13" width="13.140625" style="53" hidden="1" customWidth="1"/>
    <col min="14" max="14" width="14.140625" style="53" hidden="1" customWidth="1"/>
    <col min="15" max="15" width="14.42578125" style="53" hidden="1" customWidth="1"/>
    <col min="16" max="16" width="13" style="53" customWidth="1"/>
    <col min="17" max="17" width="8.140625" style="53" customWidth="1"/>
    <col min="18" max="18" width="9" style="8" hidden="1" customWidth="1"/>
    <col min="19" max="20" width="9.28515625" style="8" hidden="1" customWidth="1"/>
    <col min="21" max="21" width="9.42578125" style="8" hidden="1" customWidth="1"/>
    <col min="22" max="16384" width="9.140625" style="8"/>
  </cols>
  <sheetData>
    <row r="1" spans="1:22" x14ac:dyDescent="0.2">
      <c r="D1" s="69"/>
      <c r="E1" s="69"/>
      <c r="F1" s="69"/>
      <c r="G1" s="69"/>
      <c r="H1" s="69"/>
      <c r="I1" s="69"/>
      <c r="J1" s="1103" t="s">
        <v>210</v>
      </c>
      <c r="K1" s="1103"/>
      <c r="L1" s="1103"/>
      <c r="M1" s="1103"/>
      <c r="N1" s="1103"/>
      <c r="O1" s="1103"/>
      <c r="P1" s="1103"/>
      <c r="Q1" s="303"/>
    </row>
    <row r="2" spans="1:22" ht="16.5" customHeight="1" x14ac:dyDescent="0.25">
      <c r="A2" s="1105" t="s">
        <v>34</v>
      </c>
      <c r="B2" s="1105"/>
      <c r="C2" s="1105"/>
      <c r="D2" s="1105"/>
      <c r="E2" s="1105"/>
      <c r="F2" s="1105"/>
      <c r="G2" s="1105"/>
      <c r="H2" s="1105"/>
      <c r="I2" s="1105"/>
      <c r="J2" s="1105"/>
      <c r="K2" s="1105"/>
      <c r="L2" s="1105"/>
      <c r="M2" s="1105"/>
      <c r="N2" s="1105"/>
      <c r="O2" s="1105"/>
      <c r="P2" s="1105"/>
      <c r="Q2" s="301"/>
    </row>
    <row r="3" spans="1:22" ht="15" customHeight="1" x14ac:dyDescent="0.2">
      <c r="A3" s="1106" t="s">
        <v>611</v>
      </c>
      <c r="B3" s="1106"/>
      <c r="C3" s="1106"/>
      <c r="D3" s="1106"/>
      <c r="E3" s="1106"/>
      <c r="F3" s="1106"/>
      <c r="G3" s="1106"/>
      <c r="H3" s="1106"/>
      <c r="I3" s="1106"/>
      <c r="J3" s="1106"/>
      <c r="K3" s="1106"/>
      <c r="L3" s="1106"/>
      <c r="M3" s="1106"/>
      <c r="N3" s="1106"/>
      <c r="O3" s="1106"/>
      <c r="P3" s="1106"/>
      <c r="Q3" s="302"/>
    </row>
    <row r="4" spans="1:22" ht="15" customHeight="1" x14ac:dyDescent="0.2">
      <c r="A4" s="1104" t="s">
        <v>205</v>
      </c>
      <c r="B4" s="1104"/>
      <c r="C4" s="1104"/>
      <c r="D4" s="1104"/>
      <c r="E4" s="1104"/>
      <c r="F4" s="1104"/>
      <c r="G4" s="1104"/>
      <c r="H4" s="1104"/>
      <c r="I4" s="1104"/>
      <c r="J4" s="1104"/>
      <c r="K4" s="1104"/>
      <c r="L4" s="1104"/>
      <c r="M4" s="1104"/>
      <c r="N4" s="1104"/>
      <c r="O4" s="1104"/>
      <c r="P4" s="1104"/>
      <c r="Q4" s="304"/>
    </row>
    <row r="5" spans="1:22" ht="13.5" thickBot="1" x14ac:dyDescent="0.25">
      <c r="B5" s="10"/>
      <c r="C5" s="10"/>
      <c r="P5" s="688" t="s">
        <v>435</v>
      </c>
    </row>
    <row r="6" spans="1:22" s="112" customFormat="1" ht="41.25" customHeight="1" thickBot="1" x14ac:dyDescent="0.25">
      <c r="A6" s="111" t="s">
        <v>5</v>
      </c>
      <c r="B6" s="1097" t="s">
        <v>3</v>
      </c>
      <c r="C6" s="1097"/>
      <c r="D6" s="1107" t="s">
        <v>4</v>
      </c>
      <c r="E6" s="1108"/>
      <c r="F6" s="1108"/>
      <c r="G6" s="1108"/>
      <c r="H6" s="1108"/>
      <c r="I6" s="1109"/>
      <c r="J6" s="1107" t="s">
        <v>71</v>
      </c>
      <c r="K6" s="1108"/>
      <c r="L6" s="1108"/>
      <c r="M6" s="1108"/>
      <c r="N6" s="1108"/>
      <c r="O6" s="1109"/>
      <c r="P6" s="1107" t="s">
        <v>72</v>
      </c>
      <c r="Q6" s="1108"/>
      <c r="R6" s="1108"/>
      <c r="S6" s="1108"/>
      <c r="T6" s="1108"/>
      <c r="U6" s="1109"/>
      <c r="V6" s="622"/>
    </row>
    <row r="7" spans="1:22" s="112" customFormat="1" ht="41.25" customHeight="1" thickBot="1" x14ac:dyDescent="0.25">
      <c r="A7" s="288"/>
      <c r="B7" s="289"/>
      <c r="C7" s="289"/>
      <c r="D7" s="438" t="s">
        <v>75</v>
      </c>
      <c r="E7" s="439" t="s">
        <v>239</v>
      </c>
      <c r="F7" s="439" t="s">
        <v>243</v>
      </c>
      <c r="G7" s="439" t="s">
        <v>245</v>
      </c>
      <c r="H7" s="439" t="s">
        <v>250</v>
      </c>
      <c r="I7" s="440" t="s">
        <v>256</v>
      </c>
      <c r="J7" s="438" t="s">
        <v>75</v>
      </c>
      <c r="K7" s="439" t="s">
        <v>239</v>
      </c>
      <c r="L7" s="439" t="s">
        <v>243</v>
      </c>
      <c r="M7" s="439" t="s">
        <v>245</v>
      </c>
      <c r="N7" s="439" t="s">
        <v>250</v>
      </c>
      <c r="O7" s="440" t="s">
        <v>256</v>
      </c>
      <c r="P7" s="438" t="s">
        <v>75</v>
      </c>
      <c r="Q7" s="439" t="s">
        <v>239</v>
      </c>
      <c r="R7" s="439" t="s">
        <v>243</v>
      </c>
      <c r="S7" s="439" t="s">
        <v>245</v>
      </c>
      <c r="T7" s="623" t="s">
        <v>250</v>
      </c>
      <c r="U7" s="440" t="s">
        <v>256</v>
      </c>
    </row>
    <row r="8" spans="1:22" ht="27.95" customHeight="1" x14ac:dyDescent="0.2">
      <c r="A8" s="35">
        <v>1</v>
      </c>
      <c r="B8" s="1093" t="s">
        <v>399</v>
      </c>
      <c r="C8" s="1093"/>
      <c r="D8" s="960">
        <v>317500</v>
      </c>
      <c r="E8" s="960">
        <v>317500</v>
      </c>
      <c r="F8" s="960">
        <v>1587500</v>
      </c>
      <c r="G8" s="960">
        <v>323423</v>
      </c>
      <c r="H8" s="960"/>
      <c r="I8" s="960"/>
      <c r="J8" s="960">
        <v>317500</v>
      </c>
      <c r="K8" s="960">
        <v>317500</v>
      </c>
      <c r="L8" s="960">
        <v>1587500</v>
      </c>
      <c r="M8" s="960">
        <v>323423</v>
      </c>
      <c r="N8" s="445"/>
      <c r="O8" s="445"/>
      <c r="P8" s="441"/>
      <c r="Q8" s="442"/>
      <c r="R8" s="442"/>
      <c r="S8" s="443"/>
      <c r="T8" s="624"/>
      <c r="U8" s="443"/>
    </row>
    <row r="9" spans="1:22" ht="27.95" customHeight="1" x14ac:dyDescent="0.2">
      <c r="A9" s="35">
        <v>2</v>
      </c>
      <c r="B9" s="1093" t="s">
        <v>400</v>
      </c>
      <c r="C9" s="1093"/>
      <c r="D9" s="960">
        <v>1055177</v>
      </c>
      <c r="E9" s="960">
        <v>1055177</v>
      </c>
      <c r="F9" s="960">
        <v>1055177</v>
      </c>
      <c r="G9" s="960">
        <v>1025638</v>
      </c>
      <c r="H9" s="960"/>
      <c r="I9" s="960"/>
      <c r="J9" s="960">
        <v>1055177</v>
      </c>
      <c r="K9" s="960">
        <v>1055177</v>
      </c>
      <c r="L9" s="960">
        <v>1055177</v>
      </c>
      <c r="M9" s="960">
        <v>1025638</v>
      </c>
      <c r="N9" s="445"/>
      <c r="O9" s="445"/>
      <c r="P9" s="444"/>
      <c r="Q9" s="445"/>
      <c r="R9" s="445"/>
      <c r="S9" s="446"/>
      <c r="T9" s="625"/>
      <c r="U9" s="446"/>
    </row>
    <row r="10" spans="1:22" ht="27.95" customHeight="1" x14ac:dyDescent="0.2">
      <c r="A10" s="35">
        <v>3</v>
      </c>
      <c r="B10" s="1093" t="s">
        <v>16</v>
      </c>
      <c r="C10" s="1093"/>
      <c r="D10" s="960">
        <v>691754</v>
      </c>
      <c r="E10" s="960">
        <v>691754</v>
      </c>
      <c r="F10" s="960">
        <v>666354</v>
      </c>
      <c r="G10" s="960">
        <v>683690</v>
      </c>
      <c r="H10" s="960"/>
      <c r="I10" s="960"/>
      <c r="J10" s="960">
        <v>691754</v>
      </c>
      <c r="K10" s="960">
        <v>691754</v>
      </c>
      <c r="L10" s="960">
        <v>666354</v>
      </c>
      <c r="M10" s="960">
        <v>683690</v>
      </c>
      <c r="N10" s="445"/>
      <c r="O10" s="445"/>
      <c r="P10" s="444"/>
      <c r="Q10" s="445"/>
      <c r="R10" s="445"/>
      <c r="S10" s="446"/>
      <c r="T10" s="625"/>
      <c r="U10" s="446"/>
    </row>
    <row r="11" spans="1:22" ht="27.95" customHeight="1" x14ac:dyDescent="0.2">
      <c r="A11" s="35">
        <v>4</v>
      </c>
      <c r="B11" s="1093" t="s">
        <v>225</v>
      </c>
      <c r="C11" s="1093"/>
      <c r="D11" s="960">
        <v>2880296</v>
      </c>
      <c r="E11" s="960">
        <v>3098456</v>
      </c>
      <c r="F11" s="960">
        <v>3154968</v>
      </c>
      <c r="G11" s="960">
        <v>30248555</v>
      </c>
      <c r="H11" s="960"/>
      <c r="I11" s="960"/>
      <c r="J11" s="960">
        <v>2880296</v>
      </c>
      <c r="K11" s="960">
        <v>3098456</v>
      </c>
      <c r="L11" s="960">
        <v>3154968</v>
      </c>
      <c r="M11" s="960">
        <v>30248555</v>
      </c>
      <c r="N11" s="445"/>
      <c r="O11" s="445"/>
      <c r="P11" s="444"/>
      <c r="Q11" s="445"/>
      <c r="R11" s="445"/>
      <c r="S11" s="446"/>
      <c r="T11" s="625"/>
      <c r="U11" s="452"/>
    </row>
    <row r="12" spans="1:22" ht="27.95" customHeight="1" x14ac:dyDescent="0.2">
      <c r="A12" s="35">
        <v>5</v>
      </c>
      <c r="B12" s="1093" t="s">
        <v>481</v>
      </c>
      <c r="C12" s="1093"/>
      <c r="D12" s="960">
        <v>996950</v>
      </c>
      <c r="E12" s="960">
        <v>996950</v>
      </c>
      <c r="F12" s="960">
        <v>2278850</v>
      </c>
      <c r="G12" s="960">
        <v>1595675</v>
      </c>
      <c r="H12" s="960"/>
      <c r="I12" s="960"/>
      <c r="J12" s="960">
        <v>996950</v>
      </c>
      <c r="K12" s="960">
        <v>996950</v>
      </c>
      <c r="L12" s="960">
        <v>2278850</v>
      </c>
      <c r="M12" s="960">
        <v>1595675</v>
      </c>
      <c r="N12" s="445"/>
      <c r="O12" s="445"/>
      <c r="P12" s="444"/>
      <c r="Q12" s="445"/>
      <c r="R12" s="445"/>
      <c r="S12" s="446"/>
      <c r="T12" s="625"/>
      <c r="U12" s="446"/>
    </row>
    <row r="13" spans="1:22" ht="27.95" customHeight="1" x14ac:dyDescent="0.2">
      <c r="A13" s="35">
        <v>6</v>
      </c>
      <c r="B13" s="1093" t="s">
        <v>401</v>
      </c>
      <c r="C13" s="1093"/>
      <c r="D13" s="960">
        <v>397510</v>
      </c>
      <c r="E13" s="960">
        <v>397510</v>
      </c>
      <c r="F13" s="960">
        <v>905510</v>
      </c>
      <c r="G13" s="960">
        <v>404578</v>
      </c>
      <c r="H13" s="960"/>
      <c r="I13" s="960"/>
      <c r="J13" s="960">
        <v>397510</v>
      </c>
      <c r="K13" s="960">
        <v>397510</v>
      </c>
      <c r="L13" s="960">
        <v>905510</v>
      </c>
      <c r="M13" s="960">
        <v>404578</v>
      </c>
      <c r="N13" s="445"/>
      <c r="O13" s="445"/>
      <c r="P13" s="444"/>
      <c r="Q13" s="445"/>
      <c r="R13" s="445"/>
      <c r="S13" s="446"/>
      <c r="T13" s="625"/>
      <c r="U13" s="446"/>
    </row>
    <row r="14" spans="1:22" ht="27.95" customHeight="1" x14ac:dyDescent="0.25">
      <c r="A14" s="35">
        <v>7</v>
      </c>
      <c r="B14" s="1102" t="s">
        <v>226</v>
      </c>
      <c r="C14" s="1102"/>
      <c r="D14" s="960">
        <v>179070</v>
      </c>
      <c r="E14" s="960">
        <v>179070</v>
      </c>
      <c r="F14" s="960">
        <v>115570</v>
      </c>
      <c r="G14" s="960">
        <v>379340</v>
      </c>
      <c r="H14" s="960"/>
      <c r="I14" s="960"/>
      <c r="J14" s="960">
        <v>179070</v>
      </c>
      <c r="K14" s="960">
        <v>179070</v>
      </c>
      <c r="L14" s="960">
        <v>115570</v>
      </c>
      <c r="M14" s="960">
        <v>379340</v>
      </c>
      <c r="N14" s="448"/>
      <c r="O14" s="448"/>
      <c r="P14" s="444"/>
      <c r="Q14" s="445"/>
      <c r="R14" s="445"/>
      <c r="S14" s="446"/>
      <c r="T14" s="625"/>
      <c r="U14" s="446"/>
    </row>
    <row r="15" spans="1:22" ht="27.95" customHeight="1" x14ac:dyDescent="0.2">
      <c r="A15" s="35">
        <v>8</v>
      </c>
      <c r="B15" s="1094" t="s">
        <v>459</v>
      </c>
      <c r="C15" s="1094"/>
      <c r="D15" s="961">
        <v>128369</v>
      </c>
      <c r="E15" s="960">
        <v>128369</v>
      </c>
      <c r="F15" s="960">
        <v>128369</v>
      </c>
      <c r="G15" s="960">
        <v>50101</v>
      </c>
      <c r="H15" s="960"/>
      <c r="I15" s="962"/>
      <c r="J15" s="961">
        <v>128369</v>
      </c>
      <c r="K15" s="960">
        <v>128369</v>
      </c>
      <c r="L15" s="960">
        <v>128369</v>
      </c>
      <c r="M15" s="960">
        <v>50101</v>
      </c>
      <c r="N15" s="445"/>
      <c r="O15" s="445"/>
      <c r="P15" s="444"/>
      <c r="Q15" s="445"/>
      <c r="R15" s="445"/>
      <c r="S15" s="446"/>
      <c r="T15" s="625"/>
      <c r="U15" s="446"/>
    </row>
    <row r="16" spans="1:22" ht="27.95" customHeight="1" x14ac:dyDescent="0.2">
      <c r="A16" s="35">
        <v>9</v>
      </c>
      <c r="B16" s="1094" t="s">
        <v>460</v>
      </c>
      <c r="C16" s="1094"/>
      <c r="D16" s="961">
        <v>180000</v>
      </c>
      <c r="E16" s="960">
        <v>180000</v>
      </c>
      <c r="F16" s="960">
        <v>180000</v>
      </c>
      <c r="G16" s="960">
        <v>191840</v>
      </c>
      <c r="H16" s="960"/>
      <c r="I16" s="962"/>
      <c r="J16" s="961">
        <v>180000</v>
      </c>
      <c r="K16" s="960">
        <v>180000</v>
      </c>
      <c r="L16" s="960">
        <v>180000</v>
      </c>
      <c r="M16" s="960">
        <v>191840</v>
      </c>
      <c r="N16" s="445"/>
      <c r="O16" s="445"/>
      <c r="P16" s="444"/>
      <c r="Q16" s="445"/>
      <c r="R16" s="445"/>
      <c r="S16" s="446"/>
      <c r="T16" s="625"/>
      <c r="U16" s="446"/>
    </row>
    <row r="17" spans="1:24" ht="36" customHeight="1" x14ac:dyDescent="0.2">
      <c r="A17" s="35">
        <v>10</v>
      </c>
      <c r="B17" s="1098" t="s">
        <v>480</v>
      </c>
      <c r="C17" s="1099"/>
      <c r="D17" s="961">
        <v>0</v>
      </c>
      <c r="E17" s="960">
        <v>0</v>
      </c>
      <c r="F17" s="960">
        <v>1270000</v>
      </c>
      <c r="G17" s="960">
        <v>198000</v>
      </c>
      <c r="H17" s="960"/>
      <c r="I17" s="962"/>
      <c r="J17" s="961">
        <v>0</v>
      </c>
      <c r="K17" s="960">
        <v>0</v>
      </c>
      <c r="L17" s="960">
        <v>1270000</v>
      </c>
      <c r="M17" s="960">
        <v>198000</v>
      </c>
      <c r="N17" s="445"/>
      <c r="O17" s="445"/>
      <c r="P17" s="444"/>
      <c r="Q17" s="445"/>
      <c r="R17" s="445"/>
      <c r="S17" s="446"/>
      <c r="T17" s="625"/>
      <c r="U17" s="446"/>
    </row>
    <row r="18" spans="1:24" ht="27.95" customHeight="1" x14ac:dyDescent="0.25">
      <c r="A18" s="35">
        <v>11</v>
      </c>
      <c r="B18" s="1095" t="s">
        <v>597</v>
      </c>
      <c r="C18" s="1095"/>
      <c r="D18" s="961">
        <v>0</v>
      </c>
      <c r="E18" s="960">
        <v>0</v>
      </c>
      <c r="F18" s="960">
        <v>0</v>
      </c>
      <c r="G18" s="960">
        <v>744000</v>
      </c>
      <c r="H18" s="960"/>
      <c r="I18" s="962"/>
      <c r="J18" s="961">
        <v>0</v>
      </c>
      <c r="K18" s="960">
        <v>0</v>
      </c>
      <c r="L18" s="960">
        <v>0</v>
      </c>
      <c r="M18" s="960">
        <v>744000</v>
      </c>
      <c r="N18" s="448"/>
      <c r="O18" s="448"/>
      <c r="P18" s="447"/>
      <c r="Q18" s="448"/>
      <c r="R18" s="448"/>
      <c r="S18" s="449"/>
      <c r="T18" s="626"/>
      <c r="U18" s="449"/>
    </row>
    <row r="19" spans="1:24" ht="27.95" customHeight="1" x14ac:dyDescent="0.25">
      <c r="A19" s="35">
        <v>12</v>
      </c>
      <c r="B19" s="1096" t="s">
        <v>598</v>
      </c>
      <c r="C19" s="1095"/>
      <c r="D19" s="961">
        <v>0</v>
      </c>
      <c r="E19" s="960">
        <v>0</v>
      </c>
      <c r="F19" s="960">
        <v>0</v>
      </c>
      <c r="G19" s="960">
        <v>32435</v>
      </c>
      <c r="H19" s="960"/>
      <c r="I19" s="962"/>
      <c r="J19" s="961">
        <v>0</v>
      </c>
      <c r="K19" s="960">
        <v>0</v>
      </c>
      <c r="L19" s="960">
        <v>0</v>
      </c>
      <c r="M19" s="960">
        <v>32435</v>
      </c>
      <c r="N19" s="448"/>
      <c r="O19" s="448"/>
      <c r="P19" s="447"/>
      <c r="Q19" s="448"/>
      <c r="R19" s="448"/>
      <c r="S19" s="449"/>
      <c r="T19" s="626"/>
      <c r="U19" s="449"/>
    </row>
    <row r="20" spans="1:24" ht="27.95" customHeight="1" thickBot="1" x14ac:dyDescent="0.3">
      <c r="A20" s="454"/>
      <c r="B20" s="1100"/>
      <c r="C20" s="1101"/>
      <c r="D20" s="963"/>
      <c r="E20" s="964"/>
      <c r="F20" s="964"/>
      <c r="G20" s="964"/>
      <c r="H20" s="964"/>
      <c r="I20" s="965"/>
      <c r="J20" s="963"/>
      <c r="K20" s="964"/>
      <c r="L20" s="964"/>
      <c r="M20" s="964"/>
      <c r="N20" s="456"/>
      <c r="O20" s="456"/>
      <c r="P20" s="455"/>
      <c r="Q20" s="456"/>
      <c r="R20" s="456"/>
      <c r="S20" s="457"/>
      <c r="T20" s="627"/>
      <c r="U20" s="457"/>
    </row>
    <row r="21" spans="1:24" ht="32.25" customHeight="1" thickBot="1" x14ac:dyDescent="0.25">
      <c r="A21" s="222"/>
      <c r="B21" s="1092" t="s">
        <v>17</v>
      </c>
      <c r="C21" s="1092"/>
      <c r="D21" s="450">
        <f>SUM(D8:D19)</f>
        <v>6826626</v>
      </c>
      <c r="E21" s="451">
        <f>SUM(E8:E19)</f>
        <v>7044786</v>
      </c>
      <c r="F21" s="451">
        <f>SUM(F8:F19)</f>
        <v>11342298</v>
      </c>
      <c r="G21" s="451">
        <f>SUM(G8:G19)</f>
        <v>35877275</v>
      </c>
      <c r="H21" s="451"/>
      <c r="I21" s="453"/>
      <c r="J21" s="450">
        <f>SUM(J8:J19)</f>
        <v>6826626</v>
      </c>
      <c r="K21" s="451">
        <f>SUM(K8:K19)</f>
        <v>7044786</v>
      </c>
      <c r="L21" s="451">
        <f>SUM(L8:L19)</f>
        <v>11342298</v>
      </c>
      <c r="M21" s="451">
        <f>SUM(M8:M19)</f>
        <v>35877275</v>
      </c>
      <c r="N21" s="451">
        <f t="shared" ref="N21:O21" si="0">SUM(N8:N18)</f>
        <v>0</v>
      </c>
      <c r="O21" s="451">
        <f t="shared" si="0"/>
        <v>0</v>
      </c>
      <c r="P21" s="450">
        <f>SUM(P8:P18)</f>
        <v>0</v>
      </c>
      <c r="Q21" s="451">
        <f>SUM(Q8:Q18)</f>
        <v>0</v>
      </c>
      <c r="R21" s="451">
        <f>SUM(R8:R18)</f>
        <v>0</v>
      </c>
      <c r="S21" s="629">
        <f>SUM(S8:S18)</f>
        <v>0</v>
      </c>
      <c r="T21" s="628"/>
      <c r="U21" s="453"/>
    </row>
    <row r="23" spans="1:24" x14ac:dyDescent="0.2">
      <c r="D23" s="53"/>
      <c r="E23" s="8"/>
      <c r="F23" s="8"/>
      <c r="G23" s="53"/>
      <c r="H23" s="8"/>
      <c r="I23" s="8"/>
      <c r="J23" s="8"/>
      <c r="K23" s="8"/>
      <c r="P23" s="8"/>
      <c r="Q23" s="8"/>
      <c r="X23" s="8" t="s">
        <v>421</v>
      </c>
    </row>
    <row r="24" spans="1:24" x14ac:dyDescent="0.2">
      <c r="D24" s="8"/>
      <c r="E24" s="8"/>
      <c r="F24" s="8"/>
      <c r="G24" s="53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1:24" x14ac:dyDescent="0.2">
      <c r="D25" s="8"/>
      <c r="E25" s="8"/>
      <c r="F25" s="8"/>
      <c r="G25" s="8"/>
      <c r="H25" s="53"/>
      <c r="I25" s="8"/>
      <c r="J25" s="8"/>
      <c r="K25" s="8"/>
      <c r="L25" s="8"/>
      <c r="M25" s="8"/>
      <c r="N25" s="8"/>
      <c r="O25" s="8"/>
      <c r="P25" s="8"/>
      <c r="Q25" s="8"/>
    </row>
    <row r="26" spans="1:24" x14ac:dyDescent="0.2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1:24" x14ac:dyDescent="0.2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</row>
    <row r="28" spans="1:24" x14ac:dyDescent="0.2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</row>
    <row r="29" spans="1:24" x14ac:dyDescent="0.2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</row>
    <row r="30" spans="1:24" x14ac:dyDescent="0.2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24" x14ac:dyDescent="0.2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1:24" x14ac:dyDescent="0.2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4:17" x14ac:dyDescent="0.2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4:17" x14ac:dyDescent="0.2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4:17" x14ac:dyDescent="0.2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4:17" x14ac:dyDescent="0.2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</row>
    <row r="37" spans="4:17" x14ac:dyDescent="0.2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4:17" x14ac:dyDescent="0.2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</row>
  </sheetData>
  <mergeCells count="22">
    <mergeCell ref="J1:P1"/>
    <mergeCell ref="A4:P4"/>
    <mergeCell ref="B9:C9"/>
    <mergeCell ref="B10:C10"/>
    <mergeCell ref="B11:C11"/>
    <mergeCell ref="A2:P2"/>
    <mergeCell ref="A3:P3"/>
    <mergeCell ref="P6:U6"/>
    <mergeCell ref="J6:O6"/>
    <mergeCell ref="D6:I6"/>
    <mergeCell ref="B12:C12"/>
    <mergeCell ref="B6:C6"/>
    <mergeCell ref="B17:C17"/>
    <mergeCell ref="B20:C20"/>
    <mergeCell ref="B14:C14"/>
    <mergeCell ref="B16:C16"/>
    <mergeCell ref="B8:C8"/>
    <mergeCell ref="B21:C21"/>
    <mergeCell ref="B13:C13"/>
    <mergeCell ref="B15:C15"/>
    <mergeCell ref="B18:C18"/>
    <mergeCell ref="B19:C19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scale="74" orientation="portrait" horizontalDpi="4294967294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59999389629810485"/>
    <pageSetUpPr fitToPage="1"/>
  </sheetPr>
  <dimension ref="A1:R23"/>
  <sheetViews>
    <sheetView zoomScale="75" zoomScaleNormal="75" workbookViewId="0">
      <selection activeCell="O1" sqref="O1:P1048576"/>
    </sheetView>
  </sheetViews>
  <sheetFormatPr defaultRowHeight="12.75" x14ac:dyDescent="0.2"/>
  <cols>
    <col min="1" max="1" width="40" style="11" customWidth="1"/>
    <col min="2" max="2" width="13.28515625" style="11" customWidth="1"/>
    <col min="3" max="3" width="22.140625" style="19" customWidth="1"/>
    <col min="4" max="4" width="17" style="19" customWidth="1"/>
    <col min="5" max="5" width="17" style="19" hidden="1" customWidth="1"/>
    <col min="6" max="6" width="15" style="19" hidden="1" customWidth="1"/>
    <col min="7" max="7" width="24" style="19" hidden="1" customWidth="1"/>
    <col min="8" max="8" width="25.42578125" style="19" customWidth="1"/>
    <col min="9" max="9" width="17" style="19" customWidth="1"/>
    <col min="10" max="10" width="17" style="19" hidden="1" customWidth="1"/>
    <col min="11" max="11" width="14.85546875" style="19" hidden="1" customWidth="1"/>
    <col min="12" max="12" width="12.5703125" style="19" hidden="1" customWidth="1"/>
    <col min="13" max="13" width="24.28515625" style="19" customWidth="1"/>
    <col min="14" max="14" width="14.28515625" style="11" customWidth="1"/>
    <col min="15" max="15" width="16" style="11" hidden="1" customWidth="1"/>
    <col min="16" max="16" width="12.7109375" style="11" hidden="1" customWidth="1"/>
    <col min="17" max="17" width="13.28515625" style="11" hidden="1" customWidth="1"/>
    <col min="18" max="18" width="17.7109375" style="11" customWidth="1"/>
    <col min="19" max="19" width="9.140625" style="11"/>
    <col min="20" max="20" width="13.28515625" style="11" bestFit="1" customWidth="1"/>
    <col min="21" max="21" width="15.5703125" style="11" bestFit="1" customWidth="1"/>
    <col min="22" max="16384" width="9.140625" style="11"/>
  </cols>
  <sheetData>
    <row r="1" spans="1:18" ht="24.75" customHeight="1" x14ac:dyDescent="0.2">
      <c r="H1" s="1110" t="s">
        <v>211</v>
      </c>
      <c r="I1" s="1110"/>
      <c r="J1" s="1110"/>
      <c r="K1" s="1110"/>
      <c r="L1" s="1110"/>
      <c r="M1" s="1110"/>
    </row>
    <row r="2" spans="1:18" ht="37.5" customHeight="1" x14ac:dyDescent="0.2">
      <c r="A2" s="1114" t="s">
        <v>220</v>
      </c>
      <c r="B2" s="1114"/>
      <c r="C2" s="1115"/>
      <c r="D2" s="1115"/>
      <c r="E2" s="1115"/>
      <c r="F2" s="1115"/>
      <c r="G2" s="1115"/>
      <c r="H2" s="1115"/>
      <c r="I2" s="1115"/>
      <c r="J2" s="1115"/>
      <c r="K2" s="1115"/>
      <c r="L2" s="1115"/>
      <c r="M2" s="1115"/>
    </row>
    <row r="3" spans="1:18" ht="18.75" customHeight="1" x14ac:dyDescent="0.2">
      <c r="A3" s="1116" t="s">
        <v>611</v>
      </c>
      <c r="B3" s="1116"/>
      <c r="C3" s="1116"/>
      <c r="D3" s="1116"/>
      <c r="E3" s="1116"/>
      <c r="F3" s="1116"/>
      <c r="G3" s="1116"/>
      <c r="H3" s="1116"/>
      <c r="I3" s="1116"/>
      <c r="J3" s="1116"/>
      <c r="K3" s="1116"/>
      <c r="L3" s="1116"/>
      <c r="M3" s="1116"/>
    </row>
    <row r="4" spans="1:18" ht="15.75" x14ac:dyDescent="0.2">
      <c r="A4" s="1117" t="s">
        <v>68</v>
      </c>
      <c r="B4" s="1117"/>
      <c r="C4" s="1117"/>
      <c r="D4" s="1117"/>
      <c r="E4" s="1117"/>
      <c r="F4" s="1117"/>
      <c r="G4" s="1117"/>
      <c r="H4" s="1117"/>
      <c r="I4" s="1117"/>
      <c r="J4" s="1117"/>
      <c r="K4" s="1117"/>
      <c r="L4" s="1117"/>
      <c r="M4" s="1117"/>
    </row>
    <row r="5" spans="1:18" ht="19.5" thickBot="1" x14ac:dyDescent="0.25">
      <c r="A5" s="21"/>
      <c r="B5" s="21"/>
      <c r="M5" s="58" t="s">
        <v>433</v>
      </c>
    </row>
    <row r="6" spans="1:18" ht="19.5" customHeight="1" x14ac:dyDescent="0.2">
      <c r="A6" s="1118" t="s">
        <v>26</v>
      </c>
      <c r="B6" s="1111" t="s">
        <v>219</v>
      </c>
      <c r="C6" s="1121" t="s">
        <v>4</v>
      </c>
      <c r="D6" s="1122"/>
      <c r="E6" s="1122"/>
      <c r="F6" s="1122"/>
      <c r="G6" s="1123"/>
      <c r="H6" s="1121" t="s">
        <v>252</v>
      </c>
      <c r="I6" s="1122"/>
      <c r="J6" s="1122"/>
      <c r="K6" s="1122"/>
      <c r="L6" s="1123"/>
      <c r="M6" s="1121" t="s">
        <v>27</v>
      </c>
      <c r="N6" s="1122"/>
      <c r="O6" s="1122"/>
      <c r="P6" s="1122"/>
      <c r="Q6" s="1130"/>
      <c r="R6" s="573"/>
    </row>
    <row r="7" spans="1:18" ht="16.5" customHeight="1" x14ac:dyDescent="0.2">
      <c r="A7" s="1119"/>
      <c r="B7" s="1112"/>
      <c r="C7" s="1124"/>
      <c r="D7" s="1125"/>
      <c r="E7" s="1125"/>
      <c r="F7" s="1125"/>
      <c r="G7" s="1126"/>
      <c r="H7" s="1124"/>
      <c r="I7" s="1125"/>
      <c r="J7" s="1125"/>
      <c r="K7" s="1125"/>
      <c r="L7" s="1126"/>
      <c r="M7" s="1124"/>
      <c r="N7" s="1125"/>
      <c r="O7" s="1125"/>
      <c r="P7" s="1125"/>
      <c r="Q7" s="1131"/>
      <c r="R7" s="574"/>
    </row>
    <row r="8" spans="1:18" ht="20.25" customHeight="1" thickBot="1" x14ac:dyDescent="0.25">
      <c r="A8" s="1120"/>
      <c r="B8" s="1113"/>
      <c r="C8" s="1127"/>
      <c r="D8" s="1128"/>
      <c r="E8" s="1128"/>
      <c r="F8" s="1128"/>
      <c r="G8" s="1129"/>
      <c r="H8" s="1127"/>
      <c r="I8" s="1128"/>
      <c r="J8" s="1128"/>
      <c r="K8" s="1128"/>
      <c r="L8" s="1129"/>
      <c r="M8" s="1127"/>
      <c r="N8" s="1128"/>
      <c r="O8" s="1128"/>
      <c r="P8" s="1128"/>
      <c r="Q8" s="1132"/>
      <c r="R8" s="574"/>
    </row>
    <row r="9" spans="1:18" ht="19.5" thickTop="1" x14ac:dyDescent="0.2">
      <c r="A9" s="290"/>
      <c r="B9" s="291"/>
      <c r="C9" s="365" t="s">
        <v>75</v>
      </c>
      <c r="D9" s="365" t="s">
        <v>239</v>
      </c>
      <c r="E9" s="365" t="s">
        <v>243</v>
      </c>
      <c r="F9" s="351" t="s">
        <v>594</v>
      </c>
      <c r="G9" s="351" t="s">
        <v>251</v>
      </c>
      <c r="H9" s="365" t="s">
        <v>75</v>
      </c>
      <c r="I9" s="365" t="s">
        <v>239</v>
      </c>
      <c r="J9" s="365" t="s">
        <v>243</v>
      </c>
      <c r="K9" s="351" t="s">
        <v>594</v>
      </c>
      <c r="L9" s="351" t="s">
        <v>251</v>
      </c>
      <c r="M9" s="365" t="s">
        <v>75</v>
      </c>
      <c r="N9" s="365" t="s">
        <v>239</v>
      </c>
      <c r="O9" s="365" t="s">
        <v>243</v>
      </c>
      <c r="P9" s="351" t="s">
        <v>594</v>
      </c>
      <c r="Q9" s="569" t="s">
        <v>251</v>
      </c>
      <c r="R9" s="574"/>
    </row>
    <row r="10" spans="1:18" ht="25.5" customHeight="1" x14ac:dyDescent="0.2">
      <c r="A10" s="54" t="s">
        <v>482</v>
      </c>
      <c r="B10" s="245" t="s">
        <v>437</v>
      </c>
      <c r="C10" s="17">
        <v>100000</v>
      </c>
      <c r="D10" s="17">
        <v>100000</v>
      </c>
      <c r="E10" s="17">
        <v>100000</v>
      </c>
      <c r="F10" s="300">
        <v>20000</v>
      </c>
      <c r="G10" s="362"/>
      <c r="H10" s="17">
        <v>100000</v>
      </c>
      <c r="I10" s="17">
        <v>100000</v>
      </c>
      <c r="J10" s="17">
        <v>100000</v>
      </c>
      <c r="K10" s="300">
        <v>20000</v>
      </c>
      <c r="L10" s="362"/>
      <c r="M10" s="17"/>
      <c r="N10" s="17"/>
      <c r="O10" s="17"/>
      <c r="P10" s="300"/>
      <c r="Q10" s="570"/>
      <c r="R10" s="574"/>
    </row>
    <row r="11" spans="1:18" ht="25.5" customHeight="1" x14ac:dyDescent="0.2">
      <c r="A11" s="54" t="s">
        <v>483</v>
      </c>
      <c r="B11" s="245" t="s">
        <v>437</v>
      </c>
      <c r="C11" s="17">
        <v>1716000</v>
      </c>
      <c r="D11" s="17">
        <v>1716000</v>
      </c>
      <c r="E11" s="17">
        <v>1716000</v>
      </c>
      <c r="F11" s="17">
        <v>1600000</v>
      </c>
      <c r="G11" s="363"/>
      <c r="H11" s="17">
        <v>1716000</v>
      </c>
      <c r="I11" s="17">
        <v>1716000</v>
      </c>
      <c r="J11" s="17">
        <v>1716000</v>
      </c>
      <c r="K11" s="17">
        <v>1600000</v>
      </c>
      <c r="L11" s="363"/>
      <c r="M11" s="17"/>
      <c r="N11" s="17"/>
      <c r="O11" s="17"/>
      <c r="P11" s="17"/>
      <c r="Q11" s="571"/>
      <c r="R11" s="574"/>
    </row>
    <row r="12" spans="1:18" ht="25.5" customHeight="1" x14ac:dyDescent="0.2">
      <c r="A12" s="54" t="s">
        <v>595</v>
      </c>
      <c r="B12" s="245" t="s">
        <v>437</v>
      </c>
      <c r="C12" s="17">
        <v>0</v>
      </c>
      <c r="D12" s="17">
        <v>0</v>
      </c>
      <c r="E12" s="17">
        <v>0</v>
      </c>
      <c r="F12" s="17">
        <v>156000</v>
      </c>
      <c r="G12" s="363"/>
      <c r="H12" s="17">
        <v>0</v>
      </c>
      <c r="I12" s="17">
        <v>0</v>
      </c>
      <c r="J12" s="17">
        <v>0</v>
      </c>
      <c r="K12" s="17">
        <v>156000</v>
      </c>
      <c r="L12" s="363"/>
      <c r="M12" s="17"/>
      <c r="N12" s="17"/>
      <c r="O12" s="17"/>
      <c r="P12" s="17"/>
      <c r="Q12" s="571"/>
      <c r="R12" s="574"/>
    </row>
    <row r="13" spans="1:18" ht="25.5" customHeight="1" x14ac:dyDescent="0.2">
      <c r="A13" s="54" t="s">
        <v>596</v>
      </c>
      <c r="B13" s="245" t="s">
        <v>437</v>
      </c>
      <c r="C13" s="17">
        <v>0</v>
      </c>
      <c r="D13" s="17">
        <v>0</v>
      </c>
      <c r="E13" s="17">
        <v>0</v>
      </c>
      <c r="F13" s="17">
        <v>1000000</v>
      </c>
      <c r="G13" s="363"/>
      <c r="H13" s="17">
        <v>0</v>
      </c>
      <c r="I13" s="17">
        <v>0</v>
      </c>
      <c r="J13" s="17">
        <v>0</v>
      </c>
      <c r="K13" s="17">
        <v>1000000</v>
      </c>
      <c r="L13" s="363"/>
      <c r="M13" s="17"/>
      <c r="N13" s="17"/>
      <c r="O13" s="17"/>
      <c r="P13" s="17"/>
      <c r="Q13" s="571"/>
      <c r="R13" s="574"/>
    </row>
    <row r="14" spans="1:18" ht="25.5" customHeight="1" x14ac:dyDescent="0.2">
      <c r="A14" s="54"/>
      <c r="B14" s="245"/>
      <c r="C14" s="17"/>
      <c r="D14" s="17"/>
      <c r="E14" s="17"/>
      <c r="F14" s="17"/>
      <c r="G14" s="363"/>
      <c r="H14" s="17"/>
      <c r="I14" s="17"/>
      <c r="J14" s="17"/>
      <c r="K14" s="17"/>
      <c r="L14" s="363"/>
      <c r="M14" s="17"/>
      <c r="N14" s="17"/>
      <c r="O14" s="17"/>
      <c r="P14" s="17"/>
      <c r="Q14" s="571"/>
      <c r="R14" s="574"/>
    </row>
    <row r="15" spans="1:18" ht="25.5" customHeight="1" thickBot="1" x14ac:dyDescent="0.25">
      <c r="A15" s="54"/>
      <c r="B15" s="245"/>
      <c r="C15" s="57"/>
      <c r="D15" s="57"/>
      <c r="E15" s="57"/>
      <c r="F15" s="57"/>
      <c r="G15" s="363"/>
      <c r="H15" s="57"/>
      <c r="I15" s="57"/>
      <c r="J15" s="57"/>
      <c r="K15" s="57"/>
      <c r="L15" s="363"/>
      <c r="M15" s="57"/>
      <c r="N15" s="57"/>
      <c r="O15" s="57"/>
      <c r="P15" s="57"/>
      <c r="Q15" s="571"/>
      <c r="R15" s="574"/>
    </row>
    <row r="16" spans="1:18" ht="25.5" customHeight="1" thickTop="1" thickBot="1" x14ac:dyDescent="0.25">
      <c r="A16" s="59" t="s">
        <v>19</v>
      </c>
      <c r="B16" s="244"/>
      <c r="C16" s="60">
        <f>SUM(C10:C15)</f>
        <v>1816000</v>
      </c>
      <c r="D16" s="60">
        <f>SUM(D10:D15)</f>
        <v>1816000</v>
      </c>
      <c r="E16" s="60">
        <f>SUM(E10:E15)</f>
        <v>1816000</v>
      </c>
      <c r="F16" s="60">
        <f>SUM(F10:F15)</f>
        <v>2776000</v>
      </c>
      <c r="G16" s="364">
        <f>F16/E16</f>
        <v>1.5286343612334801</v>
      </c>
      <c r="H16" s="60">
        <f>SUM(H10:H15)</f>
        <v>1816000</v>
      </c>
      <c r="I16" s="60">
        <f>SUM(I10:I15)</f>
        <v>1816000</v>
      </c>
      <c r="J16" s="60">
        <f>SUM(J10:J15)</f>
        <v>1816000</v>
      </c>
      <c r="K16" s="60">
        <f>SUM(K10:K15)</f>
        <v>2776000</v>
      </c>
      <c r="L16" s="364"/>
      <c r="M16" s="60">
        <f>SUM(M10:M15)</f>
        <v>0</v>
      </c>
      <c r="N16" s="60">
        <f>SUM(N10:N15)</f>
        <v>0</v>
      </c>
      <c r="O16" s="60">
        <f>SUM(O10:O15)</f>
        <v>0</v>
      </c>
      <c r="P16" s="60"/>
      <c r="Q16" s="572"/>
      <c r="R16" s="574"/>
    </row>
    <row r="17" spans="1:18" ht="19.5" customHeight="1" x14ac:dyDescent="0.2">
      <c r="A17" s="55"/>
      <c r="B17" s="55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R17" s="22"/>
    </row>
    <row r="18" spans="1:18" x14ac:dyDescent="0.2">
      <c r="P18" s="11">
        <v>292</v>
      </c>
    </row>
    <row r="20" spans="1:18" x14ac:dyDescent="0.2">
      <c r="I20" s="360"/>
    </row>
    <row r="21" spans="1:18" x14ac:dyDescent="0.2">
      <c r="I21" s="360"/>
    </row>
    <row r="22" spans="1:18" x14ac:dyDescent="0.2">
      <c r="I22" s="360"/>
    </row>
    <row r="23" spans="1:18" x14ac:dyDescent="0.2">
      <c r="I23" s="360"/>
    </row>
  </sheetData>
  <mergeCells count="9">
    <mergeCell ref="H1:M1"/>
    <mergeCell ref="B6:B8"/>
    <mergeCell ref="A2:M2"/>
    <mergeCell ref="A3:M3"/>
    <mergeCell ref="A4:M4"/>
    <mergeCell ref="A6:A8"/>
    <mergeCell ref="H6:L8"/>
    <mergeCell ref="C6:G8"/>
    <mergeCell ref="M6:Q8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52" orientation="portrait" horizontalDpi="4294967295" r:id="rId1"/>
  <headerFooter alignWithMargins="0">
    <oddFooter xml:space="preserve">&amp;R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0.59999389629810485"/>
    <pageSetUpPr fitToPage="1"/>
  </sheetPr>
  <dimension ref="A1:V65"/>
  <sheetViews>
    <sheetView topLeftCell="A13" zoomScale="75" zoomScaleNormal="75" workbookViewId="0">
      <selection activeCell="C55" sqref="C55"/>
    </sheetView>
  </sheetViews>
  <sheetFormatPr defaultRowHeight="12.75" x14ac:dyDescent="0.2"/>
  <cols>
    <col min="1" max="1" width="37.85546875" style="292" customWidth="1"/>
    <col min="2" max="2" width="14.85546875" style="8" customWidth="1"/>
    <col min="3" max="3" width="12.140625" style="8" customWidth="1"/>
    <col min="4" max="4" width="14.42578125" style="8" hidden="1" customWidth="1"/>
    <col min="5" max="5" width="11.7109375" style="8" hidden="1" customWidth="1"/>
    <col min="6" max="6" width="16" style="8" hidden="1" customWidth="1"/>
    <col min="7" max="7" width="19.5703125" style="8" customWidth="1"/>
    <col min="8" max="8" width="16.7109375" style="8" customWidth="1"/>
    <col min="9" max="9" width="21.85546875" style="8" hidden="1" customWidth="1"/>
    <col min="10" max="10" width="17.28515625" style="8" hidden="1" customWidth="1"/>
    <col min="11" max="11" width="9.85546875" style="8" hidden="1" customWidth="1"/>
    <col min="12" max="12" width="13" style="8" customWidth="1"/>
    <col min="13" max="13" width="9.7109375" style="8" customWidth="1"/>
    <col min="14" max="14" width="9.28515625" style="8" hidden="1" customWidth="1"/>
    <col min="15" max="15" width="11.7109375" style="8" hidden="1" customWidth="1"/>
    <col min="16" max="16" width="8.5703125" style="8" hidden="1" customWidth="1"/>
    <col min="17" max="17" width="17" style="8" customWidth="1"/>
    <col min="18" max="18" width="11.140625" style="8" customWidth="1"/>
    <col min="19" max="19" width="12.140625" style="8" hidden="1" customWidth="1"/>
    <col min="20" max="20" width="11.7109375" style="8" hidden="1" customWidth="1"/>
    <col min="21" max="21" width="8.5703125" style="8" hidden="1" customWidth="1"/>
    <col min="22" max="16384" width="9.140625" style="8"/>
  </cols>
  <sheetData>
    <row r="1" spans="1:22" ht="12.75" customHeight="1" x14ac:dyDescent="0.2">
      <c r="L1" s="1143" t="s">
        <v>212</v>
      </c>
      <c r="M1" s="1143"/>
      <c r="N1" s="1143"/>
      <c r="O1" s="1143"/>
      <c r="P1" s="1143"/>
      <c r="Q1" s="1143"/>
    </row>
    <row r="2" spans="1:22" ht="18" x14ac:dyDescent="0.25">
      <c r="A2" s="1147" t="s">
        <v>20</v>
      </c>
      <c r="B2" s="1147"/>
      <c r="C2" s="1147"/>
      <c r="D2" s="1147"/>
      <c r="E2" s="1147"/>
      <c r="F2" s="1147"/>
      <c r="G2" s="1147"/>
      <c r="H2" s="1147"/>
      <c r="I2" s="1147"/>
      <c r="J2" s="1147"/>
      <c r="K2" s="1147"/>
      <c r="L2" s="1147"/>
      <c r="M2" s="1147"/>
      <c r="N2" s="1147"/>
      <c r="O2" s="1147"/>
      <c r="P2" s="1147"/>
      <c r="Q2" s="1147"/>
    </row>
    <row r="3" spans="1:22" ht="15.75" x14ac:dyDescent="0.25">
      <c r="A3" s="1091" t="s">
        <v>611</v>
      </c>
      <c r="B3" s="1091"/>
      <c r="C3" s="1091"/>
      <c r="D3" s="1091"/>
      <c r="E3" s="1091"/>
      <c r="F3" s="1091"/>
      <c r="G3" s="1091"/>
      <c r="H3" s="1091"/>
      <c r="I3" s="1091"/>
      <c r="J3" s="1091"/>
      <c r="K3" s="1091"/>
      <c r="L3" s="1091"/>
      <c r="M3" s="1091"/>
      <c r="N3" s="1091"/>
      <c r="O3" s="1091"/>
      <c r="P3" s="1091"/>
      <c r="Q3" s="1091"/>
    </row>
    <row r="4" spans="1:22" ht="14.25" x14ac:dyDescent="0.2">
      <c r="A4" s="1148" t="s">
        <v>206</v>
      </c>
      <c r="B4" s="1148"/>
      <c r="C4" s="1148"/>
      <c r="D4" s="1148"/>
      <c r="E4" s="1148"/>
      <c r="F4" s="1148"/>
      <c r="G4" s="1148"/>
      <c r="H4" s="1148"/>
      <c r="I4" s="1148"/>
      <c r="J4" s="1148"/>
      <c r="K4" s="1148"/>
      <c r="L4" s="1148"/>
      <c r="M4" s="1148"/>
      <c r="N4" s="1148"/>
      <c r="O4" s="1148"/>
      <c r="P4" s="1148"/>
      <c r="Q4" s="1148"/>
    </row>
    <row r="5" spans="1:22" ht="13.5" thickBot="1" x14ac:dyDescent="0.25">
      <c r="Q5" s="9" t="s">
        <v>433</v>
      </c>
    </row>
    <row r="6" spans="1:22" ht="24.75" customHeight="1" x14ac:dyDescent="0.2">
      <c r="A6" s="1145" t="s">
        <v>21</v>
      </c>
      <c r="B6" s="1141" t="s">
        <v>22</v>
      </c>
      <c r="C6" s="1142"/>
      <c r="D6" s="1142"/>
      <c r="E6" s="1142"/>
      <c r="F6" s="1142"/>
      <c r="G6" s="1142"/>
      <c r="H6" s="1142"/>
      <c r="I6" s="1142"/>
      <c r="J6" s="1142"/>
      <c r="K6" s="1142"/>
      <c r="L6" s="1138" t="s">
        <v>23</v>
      </c>
      <c r="M6" s="1139"/>
      <c r="N6" s="1139"/>
      <c r="O6" s="1139"/>
      <c r="P6" s="1139"/>
      <c r="Q6" s="1139"/>
      <c r="R6" s="1139"/>
      <c r="S6" s="1139"/>
      <c r="T6" s="1139"/>
      <c r="U6" s="1140"/>
      <c r="V6" s="575"/>
    </row>
    <row r="7" spans="1:22" ht="24.75" customHeight="1" x14ac:dyDescent="0.2">
      <c r="A7" s="1146"/>
      <c r="B7" s="1133" t="s">
        <v>73</v>
      </c>
      <c r="C7" s="1134"/>
      <c r="D7" s="1134"/>
      <c r="E7" s="1134"/>
      <c r="F7" s="1135"/>
      <c r="G7" s="1133" t="s">
        <v>74</v>
      </c>
      <c r="H7" s="1134"/>
      <c r="I7" s="1134"/>
      <c r="J7" s="1134"/>
      <c r="K7" s="1134"/>
      <c r="L7" s="1136" t="s">
        <v>73</v>
      </c>
      <c r="M7" s="1137"/>
      <c r="N7" s="1137"/>
      <c r="O7" s="1137"/>
      <c r="P7" s="1137"/>
      <c r="Q7" s="1137" t="s">
        <v>74</v>
      </c>
      <c r="R7" s="1137"/>
      <c r="S7" s="1137"/>
      <c r="T7" s="1137"/>
      <c r="U7" s="1149"/>
      <c r="V7" s="575"/>
    </row>
    <row r="8" spans="1:22" ht="42" customHeight="1" x14ac:dyDescent="0.2">
      <c r="A8" s="277"/>
      <c r="B8" s="278" t="s">
        <v>240</v>
      </c>
      <c r="C8" s="278" t="s">
        <v>238</v>
      </c>
      <c r="D8" s="576" t="s">
        <v>442</v>
      </c>
      <c r="E8" s="278" t="s">
        <v>246</v>
      </c>
      <c r="F8" s="278" t="s">
        <v>295</v>
      </c>
      <c r="G8" s="278" t="s">
        <v>240</v>
      </c>
      <c r="H8" s="278" t="s">
        <v>238</v>
      </c>
      <c r="I8" s="576" t="s">
        <v>244</v>
      </c>
      <c r="J8" s="278" t="s">
        <v>246</v>
      </c>
      <c r="K8" s="278" t="s">
        <v>295</v>
      </c>
      <c r="L8" s="368" t="s">
        <v>240</v>
      </c>
      <c r="M8" s="307" t="s">
        <v>238</v>
      </c>
      <c r="N8" s="576" t="s">
        <v>244</v>
      </c>
      <c r="O8" s="278" t="s">
        <v>266</v>
      </c>
      <c r="P8" s="278" t="s">
        <v>295</v>
      </c>
      <c r="Q8" s="307" t="s">
        <v>240</v>
      </c>
      <c r="R8" s="307" t="s">
        <v>238</v>
      </c>
      <c r="S8" s="576" t="s">
        <v>244</v>
      </c>
      <c r="T8" s="278" t="s">
        <v>584</v>
      </c>
      <c r="U8" s="278" t="s">
        <v>295</v>
      </c>
      <c r="V8" s="575"/>
    </row>
    <row r="9" spans="1:22" ht="18" x14ac:dyDescent="0.25">
      <c r="A9" s="25" t="s">
        <v>227</v>
      </c>
      <c r="B9" s="28"/>
      <c r="C9" s="28"/>
      <c r="D9" s="28"/>
      <c r="E9" s="28"/>
      <c r="F9" s="28"/>
      <c r="G9" s="28"/>
      <c r="H9" s="28"/>
      <c r="I9" s="28"/>
      <c r="J9" s="28"/>
      <c r="K9" s="367"/>
      <c r="L9" s="369"/>
      <c r="M9" s="29"/>
      <c r="N9" s="29"/>
      <c r="O9" s="29"/>
      <c r="P9" s="29"/>
      <c r="Q9" s="28"/>
      <c r="R9" s="28"/>
      <c r="S9" s="28"/>
      <c r="T9" s="28"/>
      <c r="U9" s="30"/>
      <c r="V9" s="575"/>
    </row>
    <row r="10" spans="1:22" ht="30.75" x14ac:dyDescent="0.25">
      <c r="A10" s="25" t="s">
        <v>259</v>
      </c>
      <c r="B10" s="28"/>
      <c r="C10" s="28"/>
      <c r="D10" s="28"/>
      <c r="E10" s="28"/>
      <c r="F10" s="28"/>
      <c r="G10" s="28"/>
      <c r="H10" s="28"/>
      <c r="I10" s="28"/>
      <c r="J10" s="28"/>
      <c r="K10" s="367"/>
      <c r="L10" s="369"/>
      <c r="M10" s="29"/>
      <c r="N10" s="29"/>
      <c r="O10" s="29"/>
      <c r="P10" s="29"/>
      <c r="Q10" s="28"/>
      <c r="R10" s="28"/>
      <c r="S10" s="28"/>
      <c r="T10" s="28"/>
      <c r="U10" s="30"/>
      <c r="V10" s="575"/>
    </row>
    <row r="11" spans="1:22" ht="18" x14ac:dyDescent="0.25">
      <c r="A11" s="25" t="s">
        <v>241</v>
      </c>
      <c r="B11" s="28"/>
      <c r="C11" s="28"/>
      <c r="D11" s="28"/>
      <c r="E11" s="28"/>
      <c r="F11" s="28"/>
      <c r="G11" s="28"/>
      <c r="H11" s="28"/>
      <c r="I11" s="28"/>
      <c r="J11" s="28"/>
      <c r="K11" s="367"/>
      <c r="L11" s="369"/>
      <c r="M11" s="29"/>
      <c r="N11" s="29"/>
      <c r="O11" s="29"/>
      <c r="P11" s="29"/>
      <c r="Q11" s="28"/>
      <c r="R11" s="28"/>
      <c r="S11" s="28"/>
      <c r="T11" s="28"/>
      <c r="U11" s="30"/>
      <c r="V11" s="575"/>
    </row>
    <row r="12" spans="1:22" ht="18" x14ac:dyDescent="0.25">
      <c r="A12" s="25" t="s">
        <v>228</v>
      </c>
      <c r="B12" s="28"/>
      <c r="C12" s="28"/>
      <c r="D12" s="28"/>
      <c r="E12" s="28"/>
      <c r="F12" s="28"/>
      <c r="G12" s="28"/>
      <c r="H12" s="28"/>
      <c r="I12" s="28"/>
      <c r="J12" s="28"/>
      <c r="K12" s="367"/>
      <c r="L12" s="369"/>
      <c r="M12" s="29"/>
      <c r="N12" s="29"/>
      <c r="O12" s="29"/>
      <c r="P12" s="29"/>
      <c r="Q12" s="28"/>
      <c r="R12" s="28"/>
      <c r="S12" s="28"/>
      <c r="T12" s="28"/>
      <c r="U12" s="30"/>
      <c r="V12" s="575"/>
    </row>
    <row r="13" spans="1:22" ht="30.75" x14ac:dyDescent="0.25">
      <c r="A13" s="25" t="s">
        <v>484</v>
      </c>
      <c r="B13" s="28"/>
      <c r="C13" s="28"/>
      <c r="D13" s="28"/>
      <c r="E13" s="28"/>
      <c r="F13" s="28"/>
      <c r="G13" s="28">
        <v>1480000</v>
      </c>
      <c r="H13" s="28">
        <v>1480000</v>
      </c>
      <c r="I13" s="28">
        <v>1480000</v>
      </c>
      <c r="J13" s="28">
        <v>1121000</v>
      </c>
      <c r="K13" s="367"/>
      <c r="L13" s="369"/>
      <c r="M13" s="29"/>
      <c r="N13" s="29"/>
      <c r="O13" s="29"/>
      <c r="P13" s="29"/>
      <c r="Q13" s="28"/>
      <c r="R13" s="28"/>
      <c r="S13" s="28"/>
      <c r="T13" s="28"/>
      <c r="U13" s="30"/>
      <c r="V13" s="575"/>
    </row>
    <row r="14" spans="1:22" ht="18" hidden="1" x14ac:dyDescent="0.25">
      <c r="A14" s="25" t="s">
        <v>229</v>
      </c>
      <c r="B14" s="28"/>
      <c r="C14" s="28"/>
      <c r="D14" s="28"/>
      <c r="E14" s="28"/>
      <c r="F14" s="28"/>
      <c r="G14" s="28"/>
      <c r="H14" s="28"/>
      <c r="I14" s="28"/>
      <c r="J14" s="28"/>
      <c r="K14" s="367"/>
      <c r="L14" s="369"/>
      <c r="M14" s="29"/>
      <c r="N14" s="29"/>
      <c r="O14" s="29"/>
      <c r="P14" s="29"/>
      <c r="Q14" s="28"/>
      <c r="R14" s="28"/>
      <c r="S14" s="28"/>
      <c r="T14" s="28"/>
      <c r="U14" s="30"/>
      <c r="V14" s="575"/>
    </row>
    <row r="15" spans="1:22" ht="18" hidden="1" x14ac:dyDescent="0.25">
      <c r="A15" s="25" t="s">
        <v>422</v>
      </c>
      <c r="B15" s="28"/>
      <c r="C15" s="28"/>
      <c r="D15" s="28"/>
      <c r="E15" s="28"/>
      <c r="F15" s="28"/>
      <c r="G15" s="28"/>
      <c r="H15" s="28"/>
      <c r="I15" s="28"/>
      <c r="J15" s="28"/>
      <c r="K15" s="367"/>
      <c r="L15" s="369"/>
      <c r="M15" s="29"/>
      <c r="N15" s="29"/>
      <c r="O15" s="29"/>
      <c r="P15" s="29"/>
      <c r="Q15" s="28"/>
      <c r="R15" s="28"/>
      <c r="S15" s="28"/>
      <c r="T15" s="28"/>
      <c r="U15" s="30"/>
      <c r="V15" s="575"/>
    </row>
    <row r="16" spans="1:22" ht="18" hidden="1" x14ac:dyDescent="0.25">
      <c r="A16" s="25" t="s">
        <v>425</v>
      </c>
      <c r="B16" s="28"/>
      <c r="C16" s="28"/>
      <c r="D16" s="28"/>
      <c r="E16" s="28"/>
      <c r="F16" s="28"/>
      <c r="G16" s="28"/>
      <c r="H16" s="28"/>
      <c r="I16" s="28"/>
      <c r="J16" s="28"/>
      <c r="K16" s="367"/>
      <c r="L16" s="369"/>
      <c r="M16" s="29"/>
      <c r="N16" s="29"/>
      <c r="O16" s="29"/>
      <c r="P16" s="29"/>
      <c r="Q16" s="28"/>
      <c r="R16" s="28"/>
      <c r="S16" s="28"/>
      <c r="T16" s="28"/>
      <c r="U16" s="30"/>
      <c r="V16" s="575"/>
    </row>
    <row r="17" spans="1:22" ht="30.75" hidden="1" x14ac:dyDescent="0.25">
      <c r="A17" s="25" t="s">
        <v>423</v>
      </c>
      <c r="B17" s="28"/>
      <c r="C17" s="28"/>
      <c r="D17" s="28"/>
      <c r="E17" s="28"/>
      <c r="F17" s="28"/>
      <c r="G17" s="28"/>
      <c r="H17" s="28"/>
      <c r="I17" s="28"/>
      <c r="J17" s="28"/>
      <c r="K17" s="367"/>
      <c r="L17" s="369"/>
      <c r="M17" s="29"/>
      <c r="N17" s="29"/>
      <c r="O17" s="29"/>
      <c r="P17" s="29"/>
      <c r="Q17" s="28"/>
      <c r="R17" s="28"/>
      <c r="S17" s="28"/>
      <c r="T17" s="28"/>
      <c r="U17" s="30"/>
      <c r="V17" s="575"/>
    </row>
    <row r="18" spans="1:22" ht="18" hidden="1" x14ac:dyDescent="0.25">
      <c r="A18" s="25" t="s">
        <v>424</v>
      </c>
      <c r="B18" s="28"/>
      <c r="C18" s="28"/>
      <c r="D18" s="28"/>
      <c r="E18" s="28"/>
      <c r="F18" s="28"/>
      <c r="G18" s="28"/>
      <c r="H18" s="28"/>
      <c r="I18" s="28"/>
      <c r="J18" s="28"/>
      <c r="K18" s="367"/>
      <c r="L18" s="369"/>
      <c r="M18" s="29"/>
      <c r="N18" s="29"/>
      <c r="O18" s="29"/>
      <c r="P18" s="29"/>
      <c r="Q18" s="28"/>
      <c r="R18" s="28"/>
      <c r="S18" s="28"/>
      <c r="T18" s="28"/>
      <c r="U18" s="30"/>
      <c r="V18" s="575"/>
    </row>
    <row r="19" spans="1:22" ht="18" hidden="1" x14ac:dyDescent="0.25">
      <c r="A19" s="25" t="s">
        <v>426</v>
      </c>
      <c r="B19" s="28"/>
      <c r="C19" s="28"/>
      <c r="D19" s="28"/>
      <c r="E19" s="28"/>
      <c r="F19" s="28"/>
      <c r="G19" s="28"/>
      <c r="H19" s="28"/>
      <c r="I19" s="28"/>
      <c r="J19" s="28"/>
      <c r="K19" s="367"/>
      <c r="L19" s="369"/>
      <c r="M19" s="29"/>
      <c r="N19" s="29"/>
      <c r="O19" s="29"/>
      <c r="P19" s="29"/>
      <c r="Q19" s="28"/>
      <c r="R19" s="28"/>
      <c r="S19" s="28"/>
      <c r="T19" s="28"/>
      <c r="U19" s="30"/>
      <c r="V19" s="575"/>
    </row>
    <row r="20" spans="1:22" ht="18" hidden="1" x14ac:dyDescent="0.25">
      <c r="A20" s="25" t="s">
        <v>428</v>
      </c>
      <c r="B20" s="28"/>
      <c r="C20" s="28"/>
      <c r="D20" s="28"/>
      <c r="E20" s="28"/>
      <c r="F20" s="28"/>
      <c r="G20" s="28"/>
      <c r="H20" s="28"/>
      <c r="I20" s="28"/>
      <c r="J20" s="28"/>
      <c r="K20" s="367"/>
      <c r="L20" s="369"/>
      <c r="M20" s="29"/>
      <c r="N20" s="29"/>
      <c r="O20" s="29"/>
      <c r="P20" s="29"/>
      <c r="Q20" s="28"/>
      <c r="R20" s="28"/>
      <c r="S20" s="28"/>
      <c r="T20" s="28"/>
      <c r="U20" s="30"/>
      <c r="V20" s="575"/>
    </row>
    <row r="21" spans="1:22" ht="18" hidden="1" x14ac:dyDescent="0.25">
      <c r="A21" s="25" t="s">
        <v>427</v>
      </c>
      <c r="B21" s="28"/>
      <c r="C21" s="28"/>
      <c r="D21" s="28"/>
      <c r="E21" s="28"/>
      <c r="F21" s="28"/>
      <c r="G21" s="28"/>
      <c r="H21" s="28"/>
      <c r="I21" s="28"/>
      <c r="J21" s="28"/>
      <c r="K21" s="367"/>
      <c r="L21" s="369"/>
      <c r="M21" s="29"/>
      <c r="N21" s="29"/>
      <c r="O21" s="29"/>
      <c r="P21" s="29"/>
      <c r="Q21" s="28"/>
      <c r="R21" s="28"/>
      <c r="S21" s="28"/>
      <c r="T21" s="28"/>
      <c r="U21" s="30"/>
      <c r="V21" s="575"/>
    </row>
    <row r="22" spans="1:22" ht="17.25" hidden="1" customHeight="1" x14ac:dyDescent="0.25">
      <c r="A22" s="25" t="s">
        <v>429</v>
      </c>
      <c r="B22" s="28"/>
      <c r="C22" s="28"/>
      <c r="D22" s="28"/>
      <c r="E22" s="28"/>
      <c r="F22" s="28"/>
      <c r="G22" s="28"/>
      <c r="H22" s="28"/>
      <c r="I22" s="28"/>
      <c r="J22" s="28"/>
      <c r="K22" s="367"/>
      <c r="L22" s="370"/>
      <c r="M22" s="28"/>
      <c r="N22" s="28"/>
      <c r="O22" s="28"/>
      <c r="P22" s="28"/>
      <c r="Q22" s="28"/>
      <c r="R22" s="28"/>
      <c r="S22" s="28"/>
      <c r="T22" s="28"/>
      <c r="U22" s="30"/>
      <c r="V22" s="575"/>
    </row>
    <row r="23" spans="1:22" ht="18" hidden="1" x14ac:dyDescent="0.25">
      <c r="A23" s="25" t="s">
        <v>464</v>
      </c>
      <c r="B23" s="28"/>
      <c r="C23" s="28"/>
      <c r="D23" s="28"/>
      <c r="E23" s="28"/>
      <c r="F23" s="28"/>
      <c r="G23" s="28"/>
      <c r="H23" s="28"/>
      <c r="I23" s="28"/>
      <c r="J23" s="28"/>
      <c r="K23" s="367"/>
      <c r="L23" s="370"/>
      <c r="M23" s="28"/>
      <c r="N23" s="28"/>
      <c r="O23" s="28"/>
      <c r="P23" s="28"/>
      <c r="Q23" s="28"/>
      <c r="R23" s="28"/>
      <c r="S23" s="28"/>
      <c r="T23" s="28"/>
      <c r="U23" s="30"/>
      <c r="V23" s="575"/>
    </row>
    <row r="24" spans="1:22" ht="30.75" x14ac:dyDescent="0.25">
      <c r="A24" s="25" t="s">
        <v>463</v>
      </c>
      <c r="B24" s="28"/>
      <c r="C24" s="28"/>
      <c r="D24" s="28"/>
      <c r="E24" s="28"/>
      <c r="F24" s="28"/>
      <c r="G24" s="28"/>
      <c r="H24" s="28"/>
      <c r="I24" s="28"/>
      <c r="J24" s="28">
        <v>30000</v>
      </c>
      <c r="K24" s="367"/>
      <c r="L24" s="370"/>
      <c r="M24" s="28"/>
      <c r="N24" s="28"/>
      <c r="O24" s="28"/>
      <c r="P24" s="28"/>
      <c r="Q24" s="28"/>
      <c r="R24" s="28"/>
      <c r="S24" s="28"/>
      <c r="T24" s="28"/>
      <c r="U24" s="30"/>
      <c r="V24" s="575"/>
    </row>
    <row r="25" spans="1:22" ht="30.75" hidden="1" x14ac:dyDescent="0.25">
      <c r="A25" s="25" t="s">
        <v>465</v>
      </c>
      <c r="B25" s="28"/>
      <c r="C25" s="28"/>
      <c r="D25" s="28"/>
      <c r="E25" s="28"/>
      <c r="F25" s="28"/>
      <c r="G25" s="28"/>
      <c r="H25" s="28"/>
      <c r="I25" s="28"/>
      <c r="J25" s="28"/>
      <c r="K25" s="367"/>
      <c r="L25" s="370"/>
      <c r="M25" s="28"/>
      <c r="N25" s="28"/>
      <c r="O25" s="28"/>
      <c r="P25" s="28"/>
      <c r="Q25" s="28"/>
      <c r="R25" s="28"/>
      <c r="S25" s="28"/>
      <c r="T25" s="28"/>
      <c r="U25" s="30"/>
      <c r="V25" s="575"/>
    </row>
    <row r="26" spans="1:22" ht="30.75" hidden="1" x14ac:dyDescent="0.25">
      <c r="A26" s="62" t="s">
        <v>470</v>
      </c>
      <c r="B26" s="61"/>
      <c r="C26" s="61"/>
      <c r="D26" s="61"/>
      <c r="E26" s="61"/>
      <c r="F26" s="61"/>
      <c r="G26" s="61"/>
      <c r="H26" s="61"/>
      <c r="I26" s="61"/>
      <c r="J26" s="61"/>
      <c r="K26" s="372"/>
      <c r="L26" s="720"/>
      <c r="M26" s="61"/>
      <c r="N26" s="61"/>
      <c r="O26" s="61"/>
      <c r="P26" s="61"/>
      <c r="Q26" s="61"/>
      <c r="R26" s="61"/>
      <c r="S26" s="61"/>
      <c r="T26" s="61"/>
      <c r="U26" s="372"/>
      <c r="V26" s="575"/>
    </row>
    <row r="27" spans="1:22" ht="30.75" x14ac:dyDescent="0.25">
      <c r="A27" s="62" t="s">
        <v>485</v>
      </c>
      <c r="B27" s="61"/>
      <c r="C27" s="61"/>
      <c r="D27" s="61"/>
      <c r="E27" s="61"/>
      <c r="F27" s="61"/>
      <c r="G27" s="61">
        <v>300000</v>
      </c>
      <c r="H27" s="61">
        <v>300000</v>
      </c>
      <c r="I27" s="61">
        <v>300000</v>
      </c>
      <c r="J27" s="61">
        <v>300000</v>
      </c>
      <c r="K27" s="372"/>
      <c r="L27" s="720"/>
      <c r="M27" s="61"/>
      <c r="N27" s="61"/>
      <c r="O27" s="61"/>
      <c r="P27" s="61"/>
      <c r="Q27" s="61"/>
      <c r="R27" s="61"/>
      <c r="S27" s="61"/>
      <c r="T27" s="61"/>
      <c r="U27" s="372"/>
      <c r="V27" s="575"/>
    </row>
    <row r="28" spans="1:22" ht="23.25" customHeight="1" thickBot="1" x14ac:dyDescent="0.25">
      <c r="A28" s="26" t="s">
        <v>1</v>
      </c>
      <c r="B28" s="31">
        <f>SUM(B9:B25)</f>
        <v>0</v>
      </c>
      <c r="C28" s="31">
        <f>SUM(C9:C25)</f>
        <v>0</v>
      </c>
      <c r="D28" s="31">
        <f>SUM(D9:D25)</f>
        <v>0</v>
      </c>
      <c r="E28" s="31">
        <f>SUM(E9:E25)</f>
        <v>0</v>
      </c>
      <c r="F28" s="31">
        <f>SUM(F9:F25)</f>
        <v>0</v>
      </c>
      <c r="G28" s="31">
        <f>SUM(G13:G27)</f>
        <v>1780000</v>
      </c>
      <c r="H28" s="31">
        <f>SUM(H13:H27)</f>
        <v>1780000</v>
      </c>
      <c r="I28" s="31">
        <f>SUM(I13:I27)</f>
        <v>1780000</v>
      </c>
      <c r="J28" s="31">
        <f>SUM(J9:J27)</f>
        <v>1451000</v>
      </c>
      <c r="K28" s="31">
        <f t="shared" ref="K28:U28" si="0">SUM(K9:K25)</f>
        <v>0</v>
      </c>
      <c r="L28" s="371">
        <f t="shared" si="0"/>
        <v>0</v>
      </c>
      <c r="M28" s="31">
        <f t="shared" si="0"/>
        <v>0</v>
      </c>
      <c r="N28" s="31">
        <f t="shared" si="0"/>
        <v>0</v>
      </c>
      <c r="O28" s="31">
        <f t="shared" si="0"/>
        <v>0</v>
      </c>
      <c r="P28" s="31">
        <f t="shared" si="0"/>
        <v>0</v>
      </c>
      <c r="Q28" s="31">
        <f t="shared" si="0"/>
        <v>0</v>
      </c>
      <c r="R28" s="31">
        <f t="shared" si="0"/>
        <v>0</v>
      </c>
      <c r="S28" s="31">
        <f t="shared" si="0"/>
        <v>0</v>
      </c>
      <c r="T28" s="31">
        <f t="shared" si="0"/>
        <v>0</v>
      </c>
      <c r="U28" s="31">
        <f t="shared" si="0"/>
        <v>0</v>
      </c>
      <c r="V28" s="575"/>
    </row>
    <row r="29" spans="1:22" ht="15" x14ac:dyDescent="0.2">
      <c r="A29" s="24"/>
      <c r="B29" s="269"/>
      <c r="C29" s="12"/>
      <c r="D29" s="12"/>
      <c r="E29" s="12"/>
      <c r="F29" s="12"/>
      <c r="G29" s="269"/>
      <c r="H29" s="269"/>
      <c r="I29" s="269"/>
      <c r="J29" s="269">
        <f>+'4.sz.m.ÖNK kiadás'!H13</f>
        <v>1451000</v>
      </c>
      <c r="K29" s="269"/>
      <c r="L29" s="12"/>
      <c r="M29" s="12"/>
      <c r="N29" s="12"/>
      <c r="O29" s="12"/>
      <c r="P29" s="12"/>
      <c r="Q29" s="269"/>
      <c r="T29" s="53"/>
      <c r="U29" s="53"/>
    </row>
    <row r="30" spans="1:22" ht="14.25" x14ac:dyDescent="0.2">
      <c r="A30" s="1144" t="s">
        <v>232</v>
      </c>
      <c r="B30" s="1144"/>
      <c r="C30" s="1144"/>
      <c r="D30" s="1144"/>
      <c r="E30" s="1144"/>
      <c r="F30" s="1144"/>
      <c r="G30" s="1144"/>
      <c r="H30" s="1144"/>
      <c r="I30" s="1144"/>
      <c r="J30" s="1144"/>
      <c r="K30" s="1144"/>
      <c r="L30" s="1144"/>
      <c r="M30" s="1144"/>
      <c r="N30" s="1144"/>
      <c r="O30" s="1144"/>
      <c r="P30" s="1144"/>
      <c r="Q30" s="1144"/>
    </row>
    <row r="31" spans="1:22" ht="13.5" thickBot="1" x14ac:dyDescent="0.25">
      <c r="Q31" s="9"/>
    </row>
    <row r="32" spans="1:22" ht="29.25" customHeight="1" x14ac:dyDescent="0.2">
      <c r="A32" s="1145" t="s">
        <v>231</v>
      </c>
      <c r="B32" s="1141" t="s">
        <v>22</v>
      </c>
      <c r="C32" s="1142"/>
      <c r="D32" s="1142"/>
      <c r="E32" s="1142"/>
      <c r="F32" s="1142"/>
      <c r="G32" s="1142"/>
      <c r="H32" s="1142"/>
      <c r="I32" s="1142"/>
      <c r="J32" s="1142"/>
      <c r="K32" s="1142"/>
      <c r="L32" s="1138" t="s">
        <v>23</v>
      </c>
      <c r="M32" s="1139"/>
      <c r="N32" s="1139"/>
      <c r="O32" s="1139"/>
      <c r="P32" s="1139"/>
      <c r="Q32" s="1139"/>
      <c r="R32" s="1139"/>
      <c r="S32" s="1139"/>
      <c r="T32" s="1139"/>
      <c r="U32" s="1140"/>
      <c r="V32" s="575"/>
    </row>
    <row r="33" spans="1:22" ht="29.25" customHeight="1" x14ac:dyDescent="0.2">
      <c r="A33" s="1146"/>
      <c r="B33" s="1133" t="s">
        <v>73</v>
      </c>
      <c r="C33" s="1134"/>
      <c r="D33" s="1134"/>
      <c r="E33" s="1134"/>
      <c r="F33" s="1135"/>
      <c r="G33" s="1133" t="s">
        <v>74</v>
      </c>
      <c r="H33" s="1134"/>
      <c r="I33" s="1134"/>
      <c r="J33" s="1134"/>
      <c r="K33" s="1134"/>
      <c r="L33" s="1136" t="s">
        <v>73</v>
      </c>
      <c r="M33" s="1137"/>
      <c r="N33" s="1137"/>
      <c r="O33" s="1137"/>
      <c r="P33" s="1137"/>
      <c r="Q33" s="1137" t="s">
        <v>74</v>
      </c>
      <c r="R33" s="1137"/>
      <c r="S33" s="1137"/>
      <c r="T33" s="1137"/>
      <c r="U33" s="1149"/>
      <c r="V33" s="575"/>
    </row>
    <row r="34" spans="1:22" ht="29.25" customHeight="1" x14ac:dyDescent="0.2">
      <c r="A34" s="277"/>
      <c r="B34" s="278" t="s">
        <v>240</v>
      </c>
      <c r="C34" s="278" t="s">
        <v>238</v>
      </c>
      <c r="D34" s="576" t="s">
        <v>244</v>
      </c>
      <c r="E34" s="278" t="s">
        <v>246</v>
      </c>
      <c r="F34" s="278" t="s">
        <v>295</v>
      </c>
      <c r="G34" s="278" t="s">
        <v>240</v>
      </c>
      <c r="H34" s="278" t="s">
        <v>238</v>
      </c>
      <c r="I34" s="278" t="s">
        <v>244</v>
      </c>
      <c r="J34" s="278" t="s">
        <v>246</v>
      </c>
      <c r="K34" s="278" t="s">
        <v>295</v>
      </c>
      <c r="L34" s="368" t="s">
        <v>240</v>
      </c>
      <c r="M34" s="307" t="s">
        <v>238</v>
      </c>
      <c r="N34" s="307" t="s">
        <v>244</v>
      </c>
      <c r="O34" s="278" t="s">
        <v>266</v>
      </c>
      <c r="P34" s="278" t="s">
        <v>295</v>
      </c>
      <c r="Q34" s="307" t="s">
        <v>240</v>
      </c>
      <c r="R34" s="307" t="s">
        <v>238</v>
      </c>
      <c r="S34" s="576" t="s">
        <v>244</v>
      </c>
      <c r="T34" s="278" t="s">
        <v>246</v>
      </c>
      <c r="U34" s="278" t="s">
        <v>295</v>
      </c>
      <c r="V34" s="575"/>
    </row>
    <row r="35" spans="1:22" ht="18" x14ac:dyDescent="0.25">
      <c r="A35" s="25" t="s">
        <v>233</v>
      </c>
      <c r="B35" s="28">
        <v>150000</v>
      </c>
      <c r="C35" s="28">
        <v>150000</v>
      </c>
      <c r="D35" s="28">
        <v>250000</v>
      </c>
      <c r="E35" s="28">
        <v>183330</v>
      </c>
      <c r="F35" s="28"/>
      <c r="G35" s="28"/>
      <c r="H35" s="28"/>
      <c r="I35" s="28"/>
      <c r="J35" s="28"/>
      <c r="K35" s="367"/>
      <c r="L35" s="370"/>
      <c r="M35" s="28"/>
      <c r="N35" s="28"/>
      <c r="O35" s="28"/>
      <c r="P35" s="28"/>
      <c r="Q35" s="28"/>
      <c r="R35" s="28"/>
      <c r="S35" s="28"/>
      <c r="T35" s="28"/>
      <c r="U35" s="30"/>
      <c r="V35" s="575"/>
    </row>
    <row r="36" spans="1:22" ht="18" x14ac:dyDescent="0.25">
      <c r="A36" s="62" t="s">
        <v>586</v>
      </c>
      <c r="B36" s="61"/>
      <c r="C36" s="61"/>
      <c r="D36" s="61"/>
      <c r="E36" s="61">
        <v>53775</v>
      </c>
      <c r="F36" s="61"/>
      <c r="G36" s="61"/>
      <c r="H36" s="61"/>
      <c r="I36" s="61"/>
      <c r="J36" s="61"/>
      <c r="K36" s="372"/>
      <c r="L36" s="370"/>
      <c r="M36" s="28"/>
      <c r="N36" s="28"/>
      <c r="O36" s="28"/>
      <c r="P36" s="28"/>
      <c r="Q36" s="28"/>
      <c r="R36" s="28"/>
      <c r="S36" s="28"/>
      <c r="T36" s="28"/>
      <c r="U36" s="30"/>
      <c r="V36" s="575"/>
    </row>
    <row r="37" spans="1:22" ht="30.75" x14ac:dyDescent="0.25">
      <c r="A37" s="62" t="s">
        <v>462</v>
      </c>
      <c r="B37" s="61"/>
      <c r="C37" s="61"/>
      <c r="D37" s="61"/>
      <c r="E37" s="61"/>
      <c r="F37" s="61"/>
      <c r="G37" s="61">
        <v>121176</v>
      </c>
      <c r="H37" s="61">
        <v>121176</v>
      </c>
      <c r="I37" s="61">
        <v>113400</v>
      </c>
      <c r="J37" s="61">
        <v>114102</v>
      </c>
      <c r="K37" s="372"/>
      <c r="L37" s="370"/>
      <c r="M37" s="28"/>
      <c r="N37" s="28"/>
      <c r="O37" s="28"/>
      <c r="P37" s="28"/>
      <c r="Q37" s="28"/>
      <c r="R37" s="28"/>
      <c r="S37" s="28"/>
      <c r="T37" s="28"/>
      <c r="U37" s="30"/>
      <c r="V37" s="575"/>
    </row>
    <row r="38" spans="1:22" ht="33" customHeight="1" x14ac:dyDescent="0.25">
      <c r="A38" s="62" t="s">
        <v>461</v>
      </c>
      <c r="B38" s="61">
        <v>50000</v>
      </c>
      <c r="C38" s="61">
        <v>50000</v>
      </c>
      <c r="D38" s="61">
        <v>150000</v>
      </c>
      <c r="E38" s="61">
        <v>100000</v>
      </c>
      <c r="F38" s="61"/>
      <c r="G38" s="61"/>
      <c r="H38" s="61"/>
      <c r="I38" s="61"/>
      <c r="J38" s="61"/>
      <c r="K38" s="372"/>
      <c r="L38" s="370"/>
      <c r="M38" s="28"/>
      <c r="N38" s="28"/>
      <c r="O38" s="28"/>
      <c r="P38" s="28"/>
      <c r="Q38" s="28"/>
      <c r="R38" s="28"/>
      <c r="S38" s="28"/>
      <c r="T38" s="28"/>
      <c r="U38" s="30"/>
      <c r="V38" s="575"/>
    </row>
    <row r="39" spans="1:22" ht="18" x14ac:dyDescent="0.25">
      <c r="A39" s="62" t="s">
        <v>389</v>
      </c>
      <c r="B39" s="61"/>
      <c r="C39" s="61"/>
      <c r="D39" s="61"/>
      <c r="E39" s="61"/>
      <c r="F39" s="61"/>
      <c r="G39" s="61"/>
      <c r="H39" s="61"/>
      <c r="I39" s="61"/>
      <c r="J39" s="61"/>
      <c r="K39" s="372"/>
      <c r="L39" s="370"/>
      <c r="M39" s="28"/>
      <c r="N39" s="28"/>
      <c r="O39" s="28"/>
      <c r="P39" s="28"/>
      <c r="Q39" s="28"/>
      <c r="R39" s="28"/>
      <c r="S39" s="28"/>
      <c r="T39" s="28"/>
      <c r="U39" s="30"/>
      <c r="V39" s="575"/>
    </row>
    <row r="40" spans="1:22" ht="18" x14ac:dyDescent="0.25">
      <c r="A40" s="62" t="s">
        <v>234</v>
      </c>
      <c r="B40" s="61"/>
      <c r="C40" s="61"/>
      <c r="D40" s="61"/>
      <c r="E40" s="61"/>
      <c r="F40" s="61"/>
      <c r="G40" s="61"/>
      <c r="H40" s="61"/>
      <c r="I40" s="61"/>
      <c r="J40" s="61"/>
      <c r="K40" s="372"/>
      <c r="L40" s="370"/>
      <c r="M40" s="28"/>
      <c r="N40" s="28"/>
      <c r="O40" s="28"/>
      <c r="P40" s="28"/>
      <c r="Q40" s="28"/>
      <c r="R40" s="28"/>
      <c r="S40" s="28"/>
      <c r="T40" s="28"/>
      <c r="U40" s="30"/>
      <c r="V40" s="575"/>
    </row>
    <row r="41" spans="1:22" ht="18" x14ac:dyDescent="0.25">
      <c r="A41" s="62" t="s">
        <v>235</v>
      </c>
      <c r="B41" s="61"/>
      <c r="C41" s="61"/>
      <c r="D41" s="61"/>
      <c r="E41" s="61"/>
      <c r="F41" s="61"/>
      <c r="G41" s="61"/>
      <c r="H41" s="61"/>
      <c r="I41" s="61"/>
      <c r="J41" s="61"/>
      <c r="K41" s="372"/>
      <c r="L41" s="370"/>
      <c r="M41" s="28"/>
      <c r="N41" s="28"/>
      <c r="O41" s="28"/>
      <c r="P41" s="28"/>
      <c r="Q41" s="28"/>
      <c r="R41" s="28"/>
      <c r="S41" s="28"/>
      <c r="T41" s="28"/>
      <c r="U41" s="30"/>
      <c r="V41" s="575"/>
    </row>
    <row r="42" spans="1:22" ht="18" x14ac:dyDescent="0.25">
      <c r="A42" s="62" t="s">
        <v>236</v>
      </c>
      <c r="B42" s="61"/>
      <c r="C42" s="61"/>
      <c r="D42" s="61"/>
      <c r="E42" s="61"/>
      <c r="F42" s="61"/>
      <c r="G42" s="61"/>
      <c r="H42" s="61"/>
      <c r="I42" s="61"/>
      <c r="J42" s="61"/>
      <c r="K42" s="372"/>
      <c r="L42" s="370"/>
      <c r="M42" s="28"/>
      <c r="N42" s="28"/>
      <c r="O42" s="28"/>
      <c r="P42" s="28"/>
      <c r="Q42" s="28"/>
      <c r="R42" s="28"/>
      <c r="S42" s="28"/>
      <c r="T42" s="28"/>
      <c r="U42" s="30"/>
      <c r="V42" s="575"/>
    </row>
    <row r="43" spans="1:22" ht="18" x14ac:dyDescent="0.25">
      <c r="A43" s="62" t="s">
        <v>237</v>
      </c>
      <c r="B43" s="61"/>
      <c r="C43" s="61"/>
      <c r="D43" s="61"/>
      <c r="E43" s="61"/>
      <c r="F43" s="61"/>
      <c r="G43" s="61"/>
      <c r="H43" s="61"/>
      <c r="I43" s="61"/>
      <c r="J43" s="61"/>
      <c r="K43" s="372"/>
      <c r="L43" s="370"/>
      <c r="M43" s="28"/>
      <c r="N43" s="28"/>
      <c r="O43" s="28"/>
      <c r="P43" s="28"/>
      <c r="Q43" s="28"/>
      <c r="R43" s="28"/>
      <c r="S43" s="28"/>
      <c r="T43" s="28"/>
      <c r="U43" s="30"/>
      <c r="V43" s="575"/>
    </row>
    <row r="44" spans="1:22" ht="18" x14ac:dyDescent="0.25">
      <c r="A44" s="62" t="s">
        <v>585</v>
      </c>
      <c r="B44" s="61"/>
      <c r="C44" s="61"/>
      <c r="D44" s="61"/>
      <c r="E44" s="61">
        <v>5000</v>
      </c>
      <c r="F44" s="61"/>
      <c r="G44" s="61"/>
      <c r="H44" s="61"/>
      <c r="I44" s="61"/>
      <c r="J44" s="61"/>
      <c r="K44" s="372"/>
      <c r="L44" s="370"/>
      <c r="M44" s="28"/>
      <c r="N44" s="28"/>
      <c r="O44" s="28"/>
      <c r="P44" s="28"/>
      <c r="Q44" s="28"/>
      <c r="R44" s="28"/>
      <c r="S44" s="28"/>
      <c r="T44" s="28"/>
      <c r="U44" s="30"/>
      <c r="V44" s="575"/>
    </row>
    <row r="45" spans="1:22" ht="39" customHeight="1" x14ac:dyDescent="0.25">
      <c r="A45" s="62" t="s">
        <v>472</v>
      </c>
      <c r="B45" s="61">
        <v>69631</v>
      </c>
      <c r="C45" s="61">
        <v>69631</v>
      </c>
      <c r="D45" s="61">
        <v>69631</v>
      </c>
      <c r="E45" s="61">
        <v>69631</v>
      </c>
      <c r="F45" s="61"/>
      <c r="G45" s="61"/>
      <c r="H45" s="61"/>
      <c r="I45" s="61"/>
      <c r="J45" s="61"/>
      <c r="K45" s="372"/>
      <c r="L45" s="370"/>
      <c r="M45" s="28"/>
      <c r="N45" s="28"/>
      <c r="O45" s="28"/>
      <c r="P45" s="28"/>
      <c r="Q45" s="28"/>
      <c r="R45" s="28"/>
      <c r="S45" s="28"/>
      <c r="T45" s="28"/>
      <c r="U45" s="30"/>
      <c r="V45" s="575"/>
    </row>
    <row r="46" spans="1:22" ht="30.75" x14ac:dyDescent="0.25">
      <c r="A46" s="62" t="s">
        <v>600</v>
      </c>
      <c r="B46" s="61">
        <v>150000</v>
      </c>
      <c r="C46" s="61">
        <v>150000</v>
      </c>
      <c r="D46" s="61"/>
      <c r="E46" s="61">
        <v>157807</v>
      </c>
      <c r="F46" s="61"/>
      <c r="G46" s="61"/>
      <c r="H46" s="61"/>
      <c r="I46" s="61"/>
      <c r="J46" s="61"/>
      <c r="K46" s="372"/>
      <c r="L46" s="370"/>
      <c r="M46" s="28"/>
      <c r="N46" s="28"/>
      <c r="O46" s="28"/>
      <c r="P46" s="28"/>
      <c r="Q46" s="28"/>
      <c r="R46" s="28"/>
      <c r="S46" s="28"/>
      <c r="T46" s="28"/>
      <c r="U46" s="30"/>
      <c r="V46" s="575"/>
    </row>
    <row r="47" spans="1:22" ht="18" hidden="1" x14ac:dyDescent="0.25">
      <c r="A47" s="62" t="s">
        <v>257</v>
      </c>
      <c r="B47" s="61"/>
      <c r="C47" s="61"/>
      <c r="D47" s="61"/>
      <c r="E47" s="61"/>
      <c r="F47" s="61"/>
      <c r="G47" s="61"/>
      <c r="H47" s="61"/>
      <c r="I47" s="61"/>
      <c r="J47" s="61"/>
      <c r="K47" s="372"/>
      <c r="L47" s="370"/>
      <c r="M47" s="28"/>
      <c r="N47" s="28"/>
      <c r="O47" s="28"/>
      <c r="P47" s="28"/>
      <c r="Q47" s="28"/>
      <c r="R47" s="28"/>
      <c r="S47" s="28"/>
      <c r="T47" s="28"/>
      <c r="U47" s="30"/>
      <c r="V47" s="575"/>
    </row>
    <row r="48" spans="1:22" ht="47.25" hidden="1" customHeight="1" x14ac:dyDescent="0.25">
      <c r="A48" s="62" t="s">
        <v>258</v>
      </c>
      <c r="B48" s="61"/>
      <c r="C48" s="61"/>
      <c r="D48" s="61"/>
      <c r="E48" s="61"/>
      <c r="F48" s="61"/>
      <c r="G48" s="61"/>
      <c r="H48" s="61"/>
      <c r="I48" s="61"/>
      <c r="J48" s="61"/>
      <c r="K48" s="372"/>
      <c r="L48" s="370"/>
      <c r="M48" s="28"/>
      <c r="N48" s="28"/>
      <c r="O48" s="28"/>
      <c r="P48" s="28"/>
      <c r="Q48" s="28"/>
      <c r="R48" s="28"/>
      <c r="S48" s="28"/>
      <c r="T48" s="28"/>
      <c r="U48" s="30"/>
      <c r="V48" s="575"/>
    </row>
    <row r="49" spans="1:22" ht="39" hidden="1" customHeight="1" x14ac:dyDescent="0.25">
      <c r="A49" s="62"/>
      <c r="B49" s="61"/>
      <c r="C49" s="61"/>
      <c r="D49" s="61"/>
      <c r="E49" s="61"/>
      <c r="F49" s="61"/>
      <c r="G49" s="61"/>
      <c r="H49" s="61"/>
      <c r="I49" s="61"/>
      <c r="J49" s="61"/>
      <c r="K49" s="372"/>
      <c r="L49" s="370"/>
      <c r="M49" s="28"/>
      <c r="N49" s="28"/>
      <c r="O49" s="28"/>
      <c r="P49" s="28"/>
      <c r="Q49" s="28"/>
      <c r="R49" s="28"/>
      <c r="S49" s="28"/>
      <c r="T49" s="28"/>
      <c r="U49" s="30"/>
      <c r="V49" s="575"/>
    </row>
    <row r="50" spans="1:22" ht="39" hidden="1" customHeight="1" x14ac:dyDescent="0.25">
      <c r="A50" s="62"/>
      <c r="B50" s="61"/>
      <c r="C50" s="61"/>
      <c r="D50" s="61"/>
      <c r="E50" s="61"/>
      <c r="F50" s="61"/>
      <c r="G50" s="61"/>
      <c r="H50" s="61"/>
      <c r="I50" s="61"/>
      <c r="J50" s="61"/>
      <c r="K50" s="372"/>
      <c r="L50" s="370"/>
      <c r="M50" s="28"/>
      <c r="N50" s="28"/>
      <c r="O50" s="28"/>
      <c r="P50" s="28"/>
      <c r="Q50" s="28"/>
      <c r="R50" s="28"/>
      <c r="S50" s="28"/>
      <c r="T50" s="28"/>
      <c r="U50" s="30"/>
      <c r="V50" s="575"/>
    </row>
    <row r="51" spans="1:22" ht="39" hidden="1" customHeight="1" x14ac:dyDescent="0.25">
      <c r="A51" s="62"/>
      <c r="B51" s="61"/>
      <c r="C51" s="61"/>
      <c r="D51" s="61"/>
      <c r="E51" s="61"/>
      <c r="F51" s="61"/>
      <c r="G51" s="61"/>
      <c r="H51" s="61"/>
      <c r="I51" s="61"/>
      <c r="J51" s="61"/>
      <c r="K51" s="372"/>
      <c r="L51" s="370"/>
      <c r="M51" s="28"/>
      <c r="N51" s="28"/>
      <c r="O51" s="28"/>
      <c r="P51" s="28"/>
      <c r="Q51" s="28"/>
      <c r="R51" s="28"/>
      <c r="S51" s="28"/>
      <c r="T51" s="28"/>
      <c r="U51" s="30"/>
      <c r="V51" s="575"/>
    </row>
    <row r="52" spans="1:22" ht="39" hidden="1" customHeight="1" x14ac:dyDescent="0.25">
      <c r="A52" s="62"/>
      <c r="B52" s="61"/>
      <c r="C52" s="61"/>
      <c r="D52" s="61"/>
      <c r="E52" s="61"/>
      <c r="F52" s="61"/>
      <c r="G52" s="61"/>
      <c r="H52" s="61"/>
      <c r="I52" s="61"/>
      <c r="J52" s="61"/>
      <c r="K52" s="372"/>
      <c r="L52" s="370"/>
      <c r="M52" s="28"/>
      <c r="N52" s="28"/>
      <c r="O52" s="28"/>
      <c r="P52" s="28"/>
      <c r="Q52" s="28"/>
      <c r="R52" s="28"/>
      <c r="S52" s="28"/>
      <c r="T52" s="28"/>
      <c r="U52" s="30"/>
      <c r="V52" s="575"/>
    </row>
    <row r="53" spans="1:22" ht="39" hidden="1" customHeight="1" x14ac:dyDescent="0.25">
      <c r="A53" s="62"/>
      <c r="B53" s="61"/>
      <c r="C53" s="61"/>
      <c r="D53" s="61"/>
      <c r="E53" s="61"/>
      <c r="F53" s="61"/>
      <c r="G53" s="61"/>
      <c r="H53" s="61"/>
      <c r="I53" s="61"/>
      <c r="J53" s="61"/>
      <c r="K53" s="372"/>
      <c r="L53" s="370"/>
      <c r="M53" s="28"/>
      <c r="N53" s="28"/>
      <c r="O53" s="28"/>
      <c r="P53" s="28"/>
      <c r="Q53" s="28"/>
      <c r="R53" s="28"/>
      <c r="S53" s="28"/>
      <c r="T53" s="28"/>
      <c r="U53" s="30"/>
      <c r="V53" s="575"/>
    </row>
    <row r="54" spans="1:22" ht="39" hidden="1" customHeight="1" x14ac:dyDescent="0.25">
      <c r="A54" s="62"/>
      <c r="B54" s="61"/>
      <c r="C54" s="61"/>
      <c r="D54" s="61"/>
      <c r="E54" s="61"/>
      <c r="F54" s="61"/>
      <c r="G54" s="61"/>
      <c r="H54" s="61"/>
      <c r="I54" s="61"/>
      <c r="J54" s="61"/>
      <c r="K54" s="372"/>
      <c r="L54" s="370"/>
      <c r="M54" s="28"/>
      <c r="N54" s="28"/>
      <c r="O54" s="28"/>
      <c r="P54" s="28"/>
      <c r="Q54" s="28"/>
      <c r="R54" s="28"/>
      <c r="S54" s="28"/>
      <c r="T54" s="28"/>
      <c r="U54" s="30"/>
      <c r="V54" s="575"/>
    </row>
    <row r="55" spans="1:22" s="13" customFormat="1" ht="27" customHeight="1" thickBot="1" x14ac:dyDescent="0.3">
      <c r="A55" s="27" t="s">
        <v>1</v>
      </c>
      <c r="B55" s="32">
        <f>SUM(B35:B49)</f>
        <v>419631</v>
      </c>
      <c r="C55" s="32">
        <f t="shared" ref="C55:R55" si="1">SUM(C35:C49)</f>
        <v>419631</v>
      </c>
      <c r="D55" s="32">
        <f t="shared" si="1"/>
        <v>469631</v>
      </c>
      <c r="E55" s="32">
        <f t="shared" si="1"/>
        <v>569543</v>
      </c>
      <c r="F55" s="32">
        <f t="shared" si="1"/>
        <v>0</v>
      </c>
      <c r="G55" s="246">
        <f t="shared" si="1"/>
        <v>121176</v>
      </c>
      <c r="H55" s="682">
        <f t="shared" si="1"/>
        <v>121176</v>
      </c>
      <c r="I55" s="682">
        <f t="shared" si="1"/>
        <v>113400</v>
      </c>
      <c r="J55" s="682">
        <f t="shared" si="1"/>
        <v>114102</v>
      </c>
      <c r="K55" s="682">
        <f t="shared" si="1"/>
        <v>0</v>
      </c>
      <c r="L55" s="373">
        <f t="shared" si="1"/>
        <v>0</v>
      </c>
      <c r="M55" s="32">
        <f t="shared" si="1"/>
        <v>0</v>
      </c>
      <c r="N55" s="32">
        <f t="shared" si="1"/>
        <v>0</v>
      </c>
      <c r="O55" s="32">
        <f t="shared" si="1"/>
        <v>0</v>
      </c>
      <c r="P55" s="32">
        <f t="shared" si="1"/>
        <v>0</v>
      </c>
      <c r="Q55" s="32">
        <f t="shared" si="1"/>
        <v>0</v>
      </c>
      <c r="R55" s="32">
        <f t="shared" si="1"/>
        <v>0</v>
      </c>
      <c r="S55" s="32"/>
      <c r="T55" s="32"/>
      <c r="U55" s="246"/>
      <c r="V55" s="575"/>
    </row>
    <row r="56" spans="1:22" ht="15" x14ac:dyDescent="0.2">
      <c r="G56" s="269"/>
      <c r="Q56" s="269"/>
    </row>
    <row r="57" spans="1:22" x14ac:dyDescent="0.2">
      <c r="B57" s="53"/>
    </row>
    <row r="59" spans="1:22" x14ac:dyDescent="0.2">
      <c r="A59" s="293"/>
    </row>
    <row r="60" spans="1:22" x14ac:dyDescent="0.2">
      <c r="E60" s="53"/>
    </row>
    <row r="61" spans="1:22" x14ac:dyDescent="0.2">
      <c r="E61" s="53"/>
    </row>
    <row r="63" spans="1:22" hidden="1" x14ac:dyDescent="0.2"/>
    <row r="64" spans="1:22" hidden="1" x14ac:dyDescent="0.2">
      <c r="E64" s="719"/>
    </row>
    <row r="65" hidden="1" x14ac:dyDescent="0.2"/>
  </sheetData>
  <mergeCells count="19">
    <mergeCell ref="L1:Q1"/>
    <mergeCell ref="A30:Q30"/>
    <mergeCell ref="A6:A7"/>
    <mergeCell ref="A32:A33"/>
    <mergeCell ref="B6:K6"/>
    <mergeCell ref="L6:U6"/>
    <mergeCell ref="B33:F33"/>
    <mergeCell ref="A2:Q2"/>
    <mergeCell ref="A3:Q3"/>
    <mergeCell ref="A4:Q4"/>
    <mergeCell ref="Q7:U7"/>
    <mergeCell ref="Q33:U33"/>
    <mergeCell ref="G33:K33"/>
    <mergeCell ref="B7:F7"/>
    <mergeCell ref="G7:K7"/>
    <mergeCell ref="L7:P7"/>
    <mergeCell ref="L33:P33"/>
    <mergeCell ref="L32:U32"/>
    <mergeCell ref="B32:K32"/>
  </mergeCells>
  <phoneticPr fontId="0" type="noConversion"/>
  <printOptions horizontalCentered="1"/>
  <pageMargins left="0.59055118110236227" right="0.59055118110236227" top="0.78740157480314965" bottom="0.78740157480314965" header="0.51181102362204722" footer="0.51181102362204722"/>
  <pageSetup paperSize="9" scale="54" orientation="portrait" horizontalDpi="300" verticalDpi="300" r:id="rId1"/>
  <headerFooter alignWithMargins="0">
    <oddFooter xml:space="preserve">&amp;R
</oddFooter>
  </headerFooter>
  <colBreaks count="1" manualBreakCount="1">
    <brk id="22" max="22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59999389629810485"/>
  </sheetPr>
  <dimension ref="A1:F14"/>
  <sheetViews>
    <sheetView workbookViewId="0">
      <selection activeCell="I14" sqref="I14"/>
    </sheetView>
  </sheetViews>
  <sheetFormatPr defaultRowHeight="15" x14ac:dyDescent="0.2"/>
  <cols>
    <col min="1" max="1" width="8.140625" style="640" customWidth="1"/>
    <col min="2" max="2" width="64" style="640" customWidth="1"/>
    <col min="3" max="3" width="16.7109375" style="640" customWidth="1"/>
    <col min="4" max="4" width="12.7109375" style="640" customWidth="1"/>
    <col min="5" max="5" width="13.42578125" style="640" hidden="1" customWidth="1"/>
    <col min="6" max="6" width="11.7109375" style="640" hidden="1" customWidth="1"/>
    <col min="7" max="16384" width="9.140625" style="640"/>
  </cols>
  <sheetData>
    <row r="1" spans="1:6" x14ac:dyDescent="0.2">
      <c r="C1" s="641" t="s">
        <v>58</v>
      </c>
    </row>
    <row r="2" spans="1:6" ht="47.25" customHeight="1" x14ac:dyDescent="0.2">
      <c r="A2" s="1150" t="s">
        <v>311</v>
      </c>
      <c r="B2" s="1150"/>
      <c r="C2" s="1150"/>
    </row>
    <row r="3" spans="1:6" ht="15.95" customHeight="1" thickBot="1" x14ac:dyDescent="0.25">
      <c r="A3" s="639"/>
      <c r="B3" s="639"/>
      <c r="C3" s="642" t="s">
        <v>432</v>
      </c>
      <c r="D3" s="643"/>
    </row>
    <row r="4" spans="1:6" ht="44.25" customHeight="1" thickBot="1" x14ac:dyDescent="0.25">
      <c r="A4" s="644" t="s">
        <v>268</v>
      </c>
      <c r="B4" s="645" t="s">
        <v>312</v>
      </c>
      <c r="C4" s="646" t="s">
        <v>612</v>
      </c>
      <c r="D4" s="646" t="s">
        <v>617</v>
      </c>
      <c r="E4" s="646" t="s">
        <v>473</v>
      </c>
      <c r="F4" s="646" t="s">
        <v>474</v>
      </c>
    </row>
    <row r="5" spans="1:6" ht="26.25" customHeight="1" thickBot="1" x14ac:dyDescent="0.25">
      <c r="A5" s="647">
        <v>1</v>
      </c>
      <c r="B5" s="648">
        <v>2</v>
      </c>
      <c r="C5" s="649">
        <v>3</v>
      </c>
      <c r="D5" s="649">
        <v>4</v>
      </c>
      <c r="E5" s="649">
        <v>5</v>
      </c>
      <c r="F5" s="649">
        <v>6</v>
      </c>
    </row>
    <row r="6" spans="1:6" ht="26.25" customHeight="1" x14ac:dyDescent="0.2">
      <c r="A6" s="650" t="s">
        <v>28</v>
      </c>
      <c r="B6" s="651" t="s">
        <v>329</v>
      </c>
      <c r="C6" s="652">
        <f>+'1.sz.m-önk.össze.bev'!E8</f>
        <v>3490655</v>
      </c>
      <c r="D6" s="652">
        <f>+'1.sz.m-önk.össze.bev'!F8</f>
        <v>3490655</v>
      </c>
      <c r="E6" s="652">
        <v>3427968</v>
      </c>
      <c r="F6" s="652">
        <f>+'1.sz.m-önk.össze.bev'!H8</f>
        <v>4383999</v>
      </c>
    </row>
    <row r="7" spans="1:6" ht="26.25" customHeight="1" x14ac:dyDescent="0.2">
      <c r="A7" s="653" t="s">
        <v>29</v>
      </c>
      <c r="B7" s="651" t="s">
        <v>402</v>
      </c>
      <c r="C7" s="654">
        <v>0</v>
      </c>
      <c r="D7" s="654">
        <v>0</v>
      </c>
      <c r="E7" s="654">
        <v>0</v>
      </c>
      <c r="F7" s="654">
        <v>0</v>
      </c>
    </row>
    <row r="8" spans="1:6" ht="33.75" customHeight="1" x14ac:dyDescent="0.2">
      <c r="A8" s="655" t="s">
        <v>9</v>
      </c>
      <c r="B8" s="657" t="s">
        <v>390</v>
      </c>
      <c r="C8" s="658">
        <f>+'1.sz.m-önk.össze.bev'!E25</f>
        <v>30600</v>
      </c>
      <c r="D8" s="658">
        <f>+'1.sz.m-önk.össze.bev'!F25</f>
        <v>30600</v>
      </c>
      <c r="E8" s="658">
        <v>60600</v>
      </c>
      <c r="F8" s="658">
        <f>+'1.sz.m-önk.össze.bev'!H25</f>
        <v>5541456</v>
      </c>
    </row>
    <row r="9" spans="1:6" ht="33.75" customHeight="1" x14ac:dyDescent="0.2">
      <c r="A9" s="653" t="s">
        <v>10</v>
      </c>
      <c r="B9" s="657" t="s">
        <v>343</v>
      </c>
      <c r="C9" s="656">
        <f>+'1.sz.m-önk.össze.bev'!E20</f>
        <v>30000</v>
      </c>
      <c r="D9" s="656">
        <f>+'1.sz.m-önk.össze.bev'!F20</f>
        <v>30000</v>
      </c>
      <c r="E9" s="656">
        <v>239381</v>
      </c>
      <c r="F9" s="656">
        <f>+'1.sz.m-önk.össze.bev'!H20</f>
        <v>408064</v>
      </c>
    </row>
    <row r="10" spans="1:6" ht="33" customHeight="1" x14ac:dyDescent="0.2">
      <c r="A10" s="653" t="s">
        <v>11</v>
      </c>
      <c r="B10" s="657" t="s">
        <v>419</v>
      </c>
      <c r="C10" s="656">
        <f>+'1.sz.m-önk.össze.bev'!E13</f>
        <v>1000000</v>
      </c>
      <c r="D10" s="656">
        <f>+'1.sz.m-önk.össze.bev'!F13</f>
        <v>1000000</v>
      </c>
      <c r="E10" s="656">
        <v>1913762</v>
      </c>
      <c r="F10" s="656">
        <f>+'1.sz.m-önk.össze.bev'!H13</f>
        <v>2185672</v>
      </c>
    </row>
    <row r="11" spans="1:6" ht="26.25" customHeight="1" x14ac:dyDescent="0.2">
      <c r="A11" s="655" t="s">
        <v>11</v>
      </c>
      <c r="B11" s="657"/>
      <c r="C11" s="658"/>
      <c r="D11" s="658"/>
      <c r="E11" s="658"/>
      <c r="F11" s="658"/>
    </row>
    <row r="12" spans="1:6" ht="26.25" customHeight="1" thickBot="1" x14ac:dyDescent="0.25">
      <c r="A12" s="655" t="s">
        <v>12</v>
      </c>
      <c r="B12" s="659" t="s">
        <v>313</v>
      </c>
      <c r="C12" s="656"/>
      <c r="D12" s="656"/>
      <c r="E12" s="656"/>
      <c r="F12" s="656"/>
    </row>
    <row r="13" spans="1:6" ht="26.25" customHeight="1" thickBot="1" x14ac:dyDescent="0.25">
      <c r="A13" s="1151" t="s">
        <v>314</v>
      </c>
      <c r="B13" s="1152"/>
      <c r="C13" s="660">
        <f>SUM(C6:C12)</f>
        <v>4551255</v>
      </c>
      <c r="D13" s="660">
        <f>SUM(D6:D12)</f>
        <v>4551255</v>
      </c>
      <c r="E13" s="660">
        <f>SUM(E6:E12)</f>
        <v>5641711</v>
      </c>
      <c r="F13" s="660">
        <f>SUM(F6:F12)</f>
        <v>12519191</v>
      </c>
    </row>
    <row r="14" spans="1:6" ht="23.25" customHeight="1" x14ac:dyDescent="0.2">
      <c r="A14" s="1153"/>
      <c r="B14" s="1153"/>
      <c r="C14" s="1153"/>
    </row>
  </sheetData>
  <mergeCells count="3">
    <mergeCell ref="A2:C2"/>
    <mergeCell ref="A13:B13"/>
    <mergeCell ref="A14:C14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13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0.59999389629810485"/>
    <pageSetUpPr fitToPage="1"/>
  </sheetPr>
  <dimension ref="A1:S22"/>
  <sheetViews>
    <sheetView topLeftCell="B1" zoomScaleNormal="100" workbookViewId="0">
      <selection activeCell="E17" sqref="E17"/>
    </sheetView>
  </sheetViews>
  <sheetFormatPr defaultRowHeight="15.75" x14ac:dyDescent="0.25"/>
  <cols>
    <col min="1" max="1" width="5.5703125" style="577" customWidth="1"/>
    <col min="2" max="2" width="22.5703125" style="578" customWidth="1"/>
    <col min="3" max="3" width="9.42578125" style="579" customWidth="1"/>
    <col min="4" max="4" width="9" style="579" customWidth="1"/>
    <col min="5" max="5" width="9.7109375" style="579" customWidth="1"/>
    <col min="6" max="6" width="9.28515625" style="579" customWidth="1"/>
    <col min="7" max="9" width="9" style="579" customWidth="1"/>
    <col min="10" max="11" width="9.28515625" style="579" customWidth="1"/>
    <col min="12" max="12" width="9.5703125" style="579" customWidth="1"/>
    <col min="13" max="14" width="9.140625" style="579" customWidth="1"/>
    <col min="15" max="15" width="10.85546875" style="577" customWidth="1"/>
    <col min="16" max="17" width="0" style="579" hidden="1" customWidth="1"/>
    <col min="18" max="18" width="11.28515625" style="579" bestFit="1" customWidth="1"/>
    <col min="19" max="19" width="14.42578125" style="579" customWidth="1"/>
    <col min="20" max="16384" width="9.140625" style="579"/>
  </cols>
  <sheetData>
    <row r="1" spans="1:19" x14ac:dyDescent="0.25">
      <c r="M1" s="1154" t="s">
        <v>249</v>
      </c>
      <c r="N1" s="1154"/>
      <c r="O1" s="1154"/>
    </row>
    <row r="2" spans="1:19" ht="31.5" customHeight="1" x14ac:dyDescent="0.25">
      <c r="A2" s="1155" t="s">
        <v>261</v>
      </c>
      <c r="B2" s="1156"/>
      <c r="C2" s="1156"/>
      <c r="D2" s="1156"/>
      <c r="E2" s="1156"/>
      <c r="F2" s="1156"/>
      <c r="G2" s="1156"/>
      <c r="H2" s="1156"/>
      <c r="I2" s="1156"/>
      <c r="J2" s="1156"/>
      <c r="K2" s="1156"/>
      <c r="L2" s="1156"/>
      <c r="M2" s="1156"/>
      <c r="N2" s="1156"/>
      <c r="O2" s="1156"/>
    </row>
    <row r="3" spans="1:19" ht="16.5" thickBot="1" x14ac:dyDescent="0.3">
      <c r="O3" s="580" t="s">
        <v>436</v>
      </c>
    </row>
    <row r="4" spans="1:19" s="577" customFormat="1" ht="35.25" customHeight="1" thickBot="1" x14ac:dyDescent="0.3">
      <c r="A4" s="581" t="s">
        <v>268</v>
      </c>
      <c r="B4" s="582" t="s">
        <v>3</v>
      </c>
      <c r="C4" s="583" t="s">
        <v>269</v>
      </c>
      <c r="D4" s="583" t="s">
        <v>270</v>
      </c>
      <c r="E4" s="583" t="s">
        <v>271</v>
      </c>
      <c r="F4" s="583" t="s">
        <v>272</v>
      </c>
      <c r="G4" s="583" t="s">
        <v>273</v>
      </c>
      <c r="H4" s="583" t="s">
        <v>274</v>
      </c>
      <c r="I4" s="583" t="s">
        <v>275</v>
      </c>
      <c r="J4" s="583" t="s">
        <v>276</v>
      </c>
      <c r="K4" s="583" t="s">
        <v>277</v>
      </c>
      <c r="L4" s="583" t="s">
        <v>278</v>
      </c>
      <c r="M4" s="583" t="s">
        <v>279</v>
      </c>
      <c r="N4" s="583" t="s">
        <v>280</v>
      </c>
      <c r="O4" s="584" t="s">
        <v>19</v>
      </c>
    </row>
    <row r="5" spans="1:19" s="586" customFormat="1" ht="15" customHeight="1" thickBot="1" x14ac:dyDescent="0.25">
      <c r="A5" s="585" t="s">
        <v>28</v>
      </c>
      <c r="B5" s="1157" t="s">
        <v>117</v>
      </c>
      <c r="C5" s="1158"/>
      <c r="D5" s="1158"/>
      <c r="E5" s="1158"/>
      <c r="F5" s="1158"/>
      <c r="G5" s="1158"/>
      <c r="H5" s="1158"/>
      <c r="I5" s="1158"/>
      <c r="J5" s="1158"/>
      <c r="K5" s="1158"/>
      <c r="L5" s="1158"/>
      <c r="M5" s="1158"/>
      <c r="N5" s="1158"/>
      <c r="O5" s="1159"/>
    </row>
    <row r="6" spans="1:19" s="586" customFormat="1" ht="15" customHeight="1" x14ac:dyDescent="0.2">
      <c r="A6" s="587" t="s">
        <v>29</v>
      </c>
      <c r="B6" s="588" t="s">
        <v>281</v>
      </c>
      <c r="C6" s="589"/>
      <c r="D6" s="589"/>
      <c r="E6" s="589">
        <v>2685328</v>
      </c>
      <c r="F6" s="589"/>
      <c r="G6" s="589"/>
      <c r="H6" s="589"/>
      <c r="I6" s="589"/>
      <c r="J6" s="589"/>
      <c r="K6" s="589">
        <v>2685327</v>
      </c>
      <c r="L6" s="589"/>
      <c r="M6" s="589"/>
      <c r="N6" s="589"/>
      <c r="O6" s="593">
        <f t="shared" ref="O6:O12" si="0">SUM(C6:N6)</f>
        <v>5370655</v>
      </c>
      <c r="P6" s="586">
        <v>105070</v>
      </c>
    </row>
    <row r="7" spans="1:19" s="594" customFormat="1" ht="14.1" customHeight="1" x14ac:dyDescent="0.2">
      <c r="A7" s="590" t="s">
        <v>9</v>
      </c>
      <c r="B7" s="591" t="s">
        <v>391</v>
      </c>
      <c r="C7" s="592">
        <v>2215473</v>
      </c>
      <c r="D7" s="592">
        <v>2215473</v>
      </c>
      <c r="E7" s="592">
        <v>1476481</v>
      </c>
      <c r="F7" s="592">
        <v>2215473</v>
      </c>
      <c r="G7" s="592">
        <v>2215473</v>
      </c>
      <c r="H7" s="592">
        <v>2215473</v>
      </c>
      <c r="I7" s="592">
        <v>2215473</v>
      </c>
      <c r="J7" s="592">
        <v>2215473</v>
      </c>
      <c r="K7" s="592">
        <v>2215473</v>
      </c>
      <c r="L7" s="592">
        <v>2215473</v>
      </c>
      <c r="M7" s="592">
        <v>2215473</v>
      </c>
      <c r="N7" s="592">
        <v>2215475</v>
      </c>
      <c r="O7" s="593">
        <f t="shared" si="0"/>
        <v>25846686</v>
      </c>
      <c r="P7" s="594">
        <v>73977</v>
      </c>
      <c r="S7" s="586" t="s">
        <v>421</v>
      </c>
    </row>
    <row r="8" spans="1:19" s="594" customFormat="1" ht="27" customHeight="1" x14ac:dyDescent="0.2">
      <c r="A8" s="590" t="s">
        <v>10</v>
      </c>
      <c r="B8" s="595" t="s">
        <v>431</v>
      </c>
      <c r="C8" s="596">
        <v>2784923</v>
      </c>
      <c r="D8" s="596">
        <v>2784923</v>
      </c>
      <c r="E8" s="596">
        <v>3578395</v>
      </c>
      <c r="F8" s="596">
        <v>2784923</v>
      </c>
      <c r="G8" s="596">
        <v>2784923</v>
      </c>
      <c r="H8" s="596">
        <v>2784923</v>
      </c>
      <c r="I8" s="596">
        <v>2784923</v>
      </c>
      <c r="J8" s="596">
        <v>2784923</v>
      </c>
      <c r="K8" s="596">
        <v>2784923</v>
      </c>
      <c r="L8" s="596">
        <v>2784923</v>
      </c>
      <c r="M8" s="596">
        <v>2784923</v>
      </c>
      <c r="N8" s="596">
        <v>2784921</v>
      </c>
      <c r="O8" s="593">
        <f t="shared" si="0"/>
        <v>34212546</v>
      </c>
      <c r="P8" s="594">
        <v>13700</v>
      </c>
      <c r="S8" s="586"/>
    </row>
    <row r="9" spans="1:19" s="594" customFormat="1" ht="21.75" customHeight="1" x14ac:dyDescent="0.2">
      <c r="A9" s="590" t="s">
        <v>11</v>
      </c>
      <c r="B9" s="595" t="s">
        <v>392</v>
      </c>
      <c r="C9" s="596"/>
      <c r="D9" s="596"/>
      <c r="E9" s="596">
        <v>0</v>
      </c>
      <c r="F9" s="596"/>
      <c r="G9" s="596"/>
      <c r="H9" s="596"/>
      <c r="I9" s="596"/>
      <c r="J9" s="596"/>
      <c r="K9" s="596"/>
      <c r="L9" s="596"/>
      <c r="M9" s="596"/>
      <c r="N9" s="596"/>
      <c r="O9" s="593">
        <f t="shared" si="0"/>
        <v>0</v>
      </c>
      <c r="P9" s="594">
        <v>246945</v>
      </c>
      <c r="S9" s="586"/>
    </row>
    <row r="10" spans="1:19" s="594" customFormat="1" ht="23.25" customHeight="1" x14ac:dyDescent="0.2">
      <c r="A10" s="590" t="s">
        <v>11</v>
      </c>
      <c r="B10" s="591" t="s">
        <v>471</v>
      </c>
      <c r="C10" s="592">
        <v>82136</v>
      </c>
      <c r="D10" s="592">
        <v>82136</v>
      </c>
      <c r="E10" s="592">
        <v>82136</v>
      </c>
      <c r="F10" s="592">
        <v>82136</v>
      </c>
      <c r="G10" s="592">
        <v>82136</v>
      </c>
      <c r="H10" s="592">
        <v>82138</v>
      </c>
      <c r="I10" s="592"/>
      <c r="J10" s="592"/>
      <c r="K10" s="592"/>
      <c r="L10" s="592"/>
      <c r="M10" s="592"/>
      <c r="N10" s="592"/>
      <c r="O10" s="593">
        <f t="shared" si="0"/>
        <v>492818</v>
      </c>
      <c r="P10" s="594">
        <v>118427</v>
      </c>
      <c r="S10" s="586"/>
    </row>
    <row r="11" spans="1:19" s="594" customFormat="1" ht="23.25" customHeight="1" x14ac:dyDescent="0.2">
      <c r="A11" s="590" t="s">
        <v>12</v>
      </c>
      <c r="B11" s="591" t="s">
        <v>393</v>
      </c>
      <c r="C11" s="592"/>
      <c r="D11" s="592"/>
      <c r="E11" s="592"/>
      <c r="F11" s="592"/>
      <c r="G11" s="592"/>
      <c r="H11" s="592"/>
      <c r="I11" s="592"/>
      <c r="J11" s="592"/>
      <c r="K11" s="592"/>
      <c r="L11" s="592"/>
      <c r="M11" s="592"/>
      <c r="N11" s="592"/>
      <c r="O11" s="593">
        <f t="shared" si="0"/>
        <v>0</v>
      </c>
      <c r="P11" s="594">
        <v>0</v>
      </c>
      <c r="S11" s="586"/>
    </row>
    <row r="12" spans="1:19" s="594" customFormat="1" ht="23.25" customHeight="1" thickBot="1" x14ac:dyDescent="0.25">
      <c r="A12" s="590" t="s">
        <v>13</v>
      </c>
      <c r="B12" s="591" t="s">
        <v>282</v>
      </c>
      <c r="C12" s="592">
        <v>31945283</v>
      </c>
      <c r="D12" s="592"/>
      <c r="E12" s="592"/>
      <c r="F12" s="592"/>
      <c r="G12" s="592"/>
      <c r="H12" s="592"/>
      <c r="I12" s="592"/>
      <c r="J12" s="592"/>
      <c r="K12" s="592"/>
      <c r="L12" s="592"/>
      <c r="M12" s="592"/>
      <c r="N12" s="592"/>
      <c r="O12" s="593">
        <f t="shared" si="0"/>
        <v>31945283</v>
      </c>
      <c r="P12" s="594">
        <v>7592</v>
      </c>
      <c r="S12" s="586"/>
    </row>
    <row r="13" spans="1:19" s="586" customFormat="1" ht="15.95" customHeight="1" thickBot="1" x14ac:dyDescent="0.25">
      <c r="A13" s="590" t="s">
        <v>63</v>
      </c>
      <c r="B13" s="597" t="s">
        <v>283</v>
      </c>
      <c r="C13" s="598">
        <f>SUM(C6:C12)</f>
        <v>37027815</v>
      </c>
      <c r="D13" s="598">
        <f t="shared" ref="D13:O13" si="1">SUM(D6:D12)</f>
        <v>5082532</v>
      </c>
      <c r="E13" s="598">
        <f t="shared" si="1"/>
        <v>7822340</v>
      </c>
      <c r="F13" s="598">
        <f t="shared" si="1"/>
        <v>5082532</v>
      </c>
      <c r="G13" s="598">
        <f t="shared" si="1"/>
        <v>5082532</v>
      </c>
      <c r="H13" s="598">
        <f t="shared" si="1"/>
        <v>5082534</v>
      </c>
      <c r="I13" s="598">
        <f t="shared" si="1"/>
        <v>5000396</v>
      </c>
      <c r="J13" s="598">
        <f t="shared" si="1"/>
        <v>5000396</v>
      </c>
      <c r="K13" s="598">
        <f t="shared" si="1"/>
        <v>7685723</v>
      </c>
      <c r="L13" s="598">
        <f t="shared" si="1"/>
        <v>5000396</v>
      </c>
      <c r="M13" s="598">
        <f t="shared" si="1"/>
        <v>5000396</v>
      </c>
      <c r="N13" s="598">
        <f t="shared" si="1"/>
        <v>5000396</v>
      </c>
      <c r="O13" s="599">
        <f t="shared" si="1"/>
        <v>97867988</v>
      </c>
      <c r="Q13" s="586">
        <f>SUM(P6:P12)</f>
        <v>565711</v>
      </c>
    </row>
    <row r="14" spans="1:19" s="586" customFormat="1" ht="15" customHeight="1" thickBot="1" x14ac:dyDescent="0.25">
      <c r="A14" s="590" t="s">
        <v>64</v>
      </c>
      <c r="B14" s="1157" t="s">
        <v>144</v>
      </c>
      <c r="C14" s="1158"/>
      <c r="D14" s="1158"/>
      <c r="E14" s="1158"/>
      <c r="F14" s="1158"/>
      <c r="G14" s="1158"/>
      <c r="H14" s="1158"/>
      <c r="I14" s="1158"/>
      <c r="J14" s="1158"/>
      <c r="K14" s="1158"/>
      <c r="L14" s="1158"/>
      <c r="M14" s="1158"/>
      <c r="N14" s="1158"/>
      <c r="O14" s="1159"/>
    </row>
    <row r="15" spans="1:19" s="594" customFormat="1" ht="14.1" customHeight="1" x14ac:dyDescent="0.2">
      <c r="A15" s="590" t="s">
        <v>65</v>
      </c>
      <c r="B15" s="595" t="s">
        <v>394</v>
      </c>
      <c r="C15" s="596">
        <v>4938780</v>
      </c>
      <c r="D15" s="596">
        <v>4938780</v>
      </c>
      <c r="E15" s="596">
        <v>11764410</v>
      </c>
      <c r="F15" s="596">
        <v>4938780</v>
      </c>
      <c r="G15" s="596">
        <v>4938780</v>
      </c>
      <c r="H15" s="596">
        <v>4938780</v>
      </c>
      <c r="I15" s="596">
        <v>4938780</v>
      </c>
      <c r="J15" s="596">
        <v>4938780</v>
      </c>
      <c r="K15" s="596">
        <v>4938780</v>
      </c>
      <c r="L15" s="596">
        <v>4938780</v>
      </c>
      <c r="M15" s="596">
        <v>4938780</v>
      </c>
      <c r="N15" s="596">
        <v>4938783</v>
      </c>
      <c r="O15" s="593">
        <f>SUM(C15:N15)</f>
        <v>66090993</v>
      </c>
      <c r="P15" s="594">
        <v>550166</v>
      </c>
      <c r="S15" s="586"/>
    </row>
    <row r="16" spans="1:19" s="594" customFormat="1" ht="27" customHeight="1" x14ac:dyDescent="0.2">
      <c r="A16" s="590" t="s">
        <v>284</v>
      </c>
      <c r="B16" s="591" t="s">
        <v>395</v>
      </c>
      <c r="C16" s="592"/>
      <c r="D16" s="592"/>
      <c r="E16" s="592">
        <v>22989</v>
      </c>
      <c r="F16" s="592"/>
      <c r="G16" s="592"/>
      <c r="H16" s="592"/>
      <c r="I16" s="592"/>
      <c r="J16" s="592"/>
      <c r="K16" s="592" t="s">
        <v>421</v>
      </c>
      <c r="L16" s="592"/>
      <c r="M16" s="592">
        <f>+'7.sz.m.fejlesztés (2)'!D6+'7.sz.m.fejlesztés (2)'!D23+'7.sz.m.fejlesztés (2)'!D24+'7.sz.m.fejlesztés (2)'!D25+'7.sz.m.fejlesztés (2)'!D26</f>
        <v>2692927</v>
      </c>
      <c r="N16" s="592"/>
      <c r="O16" s="593">
        <f>SUM(C16:N16)</f>
        <v>2715916</v>
      </c>
      <c r="P16" s="594">
        <v>124458</v>
      </c>
      <c r="S16" s="586"/>
    </row>
    <row r="17" spans="1:17" s="594" customFormat="1" ht="14.1" customHeight="1" x14ac:dyDescent="0.2">
      <c r="A17" s="590" t="s">
        <v>285</v>
      </c>
      <c r="B17" s="591" t="s">
        <v>287</v>
      </c>
      <c r="C17" s="592"/>
      <c r="D17" s="592"/>
      <c r="E17" s="592"/>
      <c r="F17" s="592"/>
      <c r="G17" s="592"/>
      <c r="H17" s="592"/>
      <c r="I17" s="592"/>
      <c r="J17" s="592"/>
      <c r="K17" s="592"/>
      <c r="L17" s="592"/>
      <c r="M17" s="592"/>
      <c r="N17" s="592">
        <v>27810216</v>
      </c>
      <c r="O17" s="593">
        <f>SUM(C17:N17)</f>
        <v>27810216</v>
      </c>
      <c r="P17" s="594">
        <v>0</v>
      </c>
    </row>
    <row r="18" spans="1:17" s="594" customFormat="1" ht="14.1" customHeight="1" thickBot="1" x14ac:dyDescent="0.25">
      <c r="A18" s="590" t="s">
        <v>286</v>
      </c>
      <c r="B18" s="591" t="s">
        <v>288</v>
      </c>
      <c r="C18" s="592">
        <f>+'1 .sz.m.önk.össz.kiad.'!E31</f>
        <v>1250863</v>
      </c>
      <c r="D18" s="592"/>
      <c r="E18" s="592"/>
      <c r="F18" s="592"/>
      <c r="G18" s="592"/>
      <c r="H18" s="592"/>
      <c r="I18" s="592"/>
      <c r="J18" s="592"/>
      <c r="K18" s="592"/>
      <c r="L18" s="592"/>
      <c r="M18" s="592"/>
      <c r="N18" s="592"/>
      <c r="O18" s="593">
        <f>SUM(C18:N18)</f>
        <v>1250863</v>
      </c>
      <c r="P18" s="594">
        <v>47140</v>
      </c>
    </row>
    <row r="19" spans="1:17" s="586" customFormat="1" ht="15.95" customHeight="1" thickBot="1" x14ac:dyDescent="0.25">
      <c r="A19" s="590" t="s">
        <v>289</v>
      </c>
      <c r="B19" s="597" t="s">
        <v>290</v>
      </c>
      <c r="C19" s="598">
        <f t="shared" ref="C19:N19" si="2">SUM(C15:C18)</f>
        <v>6189643</v>
      </c>
      <c r="D19" s="598">
        <f t="shared" si="2"/>
        <v>4938780</v>
      </c>
      <c r="E19" s="598">
        <f t="shared" si="2"/>
        <v>11787399</v>
      </c>
      <c r="F19" s="598">
        <f t="shared" si="2"/>
        <v>4938780</v>
      </c>
      <c r="G19" s="598">
        <f t="shared" si="2"/>
        <v>4938780</v>
      </c>
      <c r="H19" s="598">
        <f t="shared" si="2"/>
        <v>4938780</v>
      </c>
      <c r="I19" s="598">
        <f t="shared" si="2"/>
        <v>4938780</v>
      </c>
      <c r="J19" s="598">
        <f t="shared" si="2"/>
        <v>4938780</v>
      </c>
      <c r="K19" s="598">
        <f t="shared" si="2"/>
        <v>4938780</v>
      </c>
      <c r="L19" s="598">
        <f t="shared" si="2"/>
        <v>4938780</v>
      </c>
      <c r="M19" s="598">
        <f t="shared" si="2"/>
        <v>7631707</v>
      </c>
      <c r="N19" s="598">
        <f t="shared" si="2"/>
        <v>32748999</v>
      </c>
      <c r="O19" s="599">
        <f>SUM(O15:O18)</f>
        <v>97867988</v>
      </c>
      <c r="Q19" s="586">
        <f>SUM(P15:P18)</f>
        <v>721764</v>
      </c>
    </row>
    <row r="20" spans="1:17" ht="16.5" thickBot="1" x14ac:dyDescent="0.3">
      <c r="A20" s="590" t="s">
        <v>291</v>
      </c>
      <c r="B20" s="600" t="s">
        <v>292</v>
      </c>
      <c r="C20" s="601">
        <f>C13-C19</f>
        <v>30838172</v>
      </c>
      <c r="D20" s="601">
        <f>C13+D13-C19-D19</f>
        <v>30981924</v>
      </c>
      <c r="E20" s="601">
        <f>C13+D13+E13-C19-D19-E19</f>
        <v>27016865</v>
      </c>
      <c r="F20" s="601">
        <f>C13+D13+E13+F13-C19-D19-E19-F19</f>
        <v>27160617</v>
      </c>
      <c r="G20" s="601">
        <f>(SUM(C13:G13))-(SUM(C19:G19))</f>
        <v>27304369</v>
      </c>
      <c r="H20" s="601">
        <f>(SUM(C13:H13))-(SUM(C19:H19))</f>
        <v>27448123</v>
      </c>
      <c r="I20" s="601">
        <f>(SUM(C13:I13))-(SUM(C19:I19))</f>
        <v>27509739</v>
      </c>
      <c r="J20" s="601">
        <f>(SUM(C13:J13))-(SUM(C19:J19))</f>
        <v>27571355</v>
      </c>
      <c r="K20" s="601">
        <f>(SUM(C13:K13))-(SUM(C19:K19))</f>
        <v>30318298</v>
      </c>
      <c r="L20" s="601">
        <f>(SUM(C13:L13))-(SUM(C19:L19))</f>
        <v>30379914</v>
      </c>
      <c r="M20" s="601">
        <f>(SUM(C13:M13))-(SUM(C19:M19))</f>
        <v>27748603</v>
      </c>
      <c r="N20" s="601">
        <f>(SUM(C13:N13))-(SUM(C19:N19))</f>
        <v>0</v>
      </c>
      <c r="O20" s="602">
        <f>O13-O19</f>
        <v>0</v>
      </c>
    </row>
    <row r="21" spans="1:17" x14ac:dyDescent="0.25">
      <c r="A21" s="603"/>
    </row>
    <row r="22" spans="1:17" x14ac:dyDescent="0.25">
      <c r="B22" s="604"/>
      <c r="C22" s="605"/>
      <c r="D22" s="605"/>
    </row>
  </sheetData>
  <mergeCells count="4">
    <mergeCell ref="M1:O1"/>
    <mergeCell ref="A2:O2"/>
    <mergeCell ref="B5:O5"/>
    <mergeCell ref="B14:O14"/>
  </mergeCells>
  <phoneticPr fontId="1" type="noConversion"/>
  <pageMargins left="0.7" right="0.7" top="0.75" bottom="0.75" header="0.3" footer="0.3"/>
  <pageSetup paperSize="9" scale="8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0.59999389629810485"/>
  </sheetPr>
  <dimension ref="A1:E47"/>
  <sheetViews>
    <sheetView topLeftCell="A25" workbookViewId="0">
      <selection activeCell="A14" sqref="A14"/>
    </sheetView>
  </sheetViews>
  <sheetFormatPr defaultRowHeight="15" x14ac:dyDescent="0.25"/>
  <cols>
    <col min="1" max="1" width="76" style="722" customWidth="1"/>
    <col min="2" max="2" width="13" style="722" customWidth="1"/>
    <col min="3" max="3" width="13.140625" style="722" customWidth="1"/>
    <col min="4" max="4" width="11.85546875" style="722" hidden="1" customWidth="1"/>
    <col min="5" max="5" width="12.5703125" style="722" hidden="1" customWidth="1"/>
    <col min="6" max="16384" width="9.140625" style="722"/>
  </cols>
  <sheetData>
    <row r="1" spans="1:5" ht="21" customHeight="1" x14ac:dyDescent="0.25">
      <c r="A1" s="1161" t="s">
        <v>583</v>
      </c>
      <c r="B1" s="1161"/>
    </row>
    <row r="2" spans="1:5" s="723" customFormat="1" ht="51.75" customHeight="1" x14ac:dyDescent="0.25">
      <c r="A2" s="1160" t="s">
        <v>613</v>
      </c>
      <c r="B2" s="1160"/>
    </row>
    <row r="3" spans="1:5" ht="15.75" customHeight="1" thickBot="1" x14ac:dyDescent="0.3">
      <c r="A3" s="630"/>
    </row>
    <row r="4" spans="1:5" ht="24" customHeight="1" thickBot="1" x14ac:dyDescent="0.3">
      <c r="A4" s="631" t="s">
        <v>297</v>
      </c>
      <c r="B4" s="696" t="s">
        <v>489</v>
      </c>
      <c r="C4" s="724" t="s">
        <v>239</v>
      </c>
      <c r="D4" s="725" t="s">
        <v>243</v>
      </c>
      <c r="E4" s="725" t="s">
        <v>245</v>
      </c>
    </row>
    <row r="5" spans="1:5" s="632" customFormat="1" ht="21" customHeight="1" x14ac:dyDescent="0.25">
      <c r="A5" s="726" t="s">
        <v>298</v>
      </c>
      <c r="B5" s="727">
        <v>0</v>
      </c>
      <c r="C5" s="727">
        <v>0</v>
      </c>
      <c r="D5" s="728">
        <v>0</v>
      </c>
      <c r="E5" s="728"/>
    </row>
    <row r="6" spans="1:5" s="632" customFormat="1" ht="21" customHeight="1" x14ac:dyDescent="0.25">
      <c r="A6" s="729" t="s">
        <v>299</v>
      </c>
      <c r="B6" s="730">
        <v>1592220</v>
      </c>
      <c r="C6" s="730">
        <v>1592220</v>
      </c>
      <c r="D6" s="731">
        <v>1592220</v>
      </c>
      <c r="E6" s="731">
        <v>1592220</v>
      </c>
    </row>
    <row r="7" spans="1:5" s="632" customFormat="1" ht="21" customHeight="1" x14ac:dyDescent="0.25">
      <c r="A7" s="729" t="s">
        <v>300</v>
      </c>
      <c r="B7" s="730">
        <v>1248000</v>
      </c>
      <c r="C7" s="730">
        <v>1248000</v>
      </c>
      <c r="D7" s="731">
        <v>1248000</v>
      </c>
      <c r="E7" s="731">
        <v>1248000</v>
      </c>
    </row>
    <row r="8" spans="1:5" s="632" customFormat="1" ht="21" customHeight="1" x14ac:dyDescent="0.25">
      <c r="A8" s="729" t="s">
        <v>301</v>
      </c>
      <c r="B8" s="730">
        <v>248193</v>
      </c>
      <c r="C8" s="730">
        <v>248193</v>
      </c>
      <c r="D8" s="731">
        <v>248193</v>
      </c>
      <c r="E8" s="731">
        <v>248193</v>
      </c>
    </row>
    <row r="9" spans="1:5" s="632" customFormat="1" ht="21" customHeight="1" x14ac:dyDescent="0.25">
      <c r="A9" s="729" t="s">
        <v>302</v>
      </c>
      <c r="B9" s="730">
        <v>1366540</v>
      </c>
      <c r="C9" s="730">
        <v>1366540</v>
      </c>
      <c r="D9" s="731">
        <v>1259850</v>
      </c>
      <c r="E9" s="731">
        <v>1259850</v>
      </c>
    </row>
    <row r="10" spans="1:5" s="632" customFormat="1" ht="21" customHeight="1" x14ac:dyDescent="0.25">
      <c r="A10" s="726" t="s">
        <v>303</v>
      </c>
      <c r="B10" s="732">
        <f>SUM(B6:B9)</f>
        <v>4454953</v>
      </c>
      <c r="C10" s="732">
        <f>SUM(C6:C9)</f>
        <v>4454953</v>
      </c>
      <c r="D10" s="733">
        <f>SUM(D6:D9)</f>
        <v>4348263</v>
      </c>
      <c r="E10" s="733">
        <f>SUM(E6:E9)</f>
        <v>4348263</v>
      </c>
    </row>
    <row r="11" spans="1:5" s="632" customFormat="1" ht="21" customHeight="1" x14ac:dyDescent="0.25">
      <c r="A11" s="734" t="s">
        <v>440</v>
      </c>
      <c r="B11" s="732">
        <v>5000000</v>
      </c>
      <c r="C11" s="732">
        <v>5000000</v>
      </c>
      <c r="D11" s="733">
        <v>5000000</v>
      </c>
      <c r="E11" s="733">
        <v>5000000</v>
      </c>
    </row>
    <row r="12" spans="1:5" s="632" customFormat="1" ht="21" customHeight="1" x14ac:dyDescent="0.25">
      <c r="A12" s="734" t="s">
        <v>441</v>
      </c>
      <c r="B12" s="732">
        <v>2252921</v>
      </c>
      <c r="C12" s="732">
        <v>2252921</v>
      </c>
      <c r="D12" s="733">
        <v>4206718</v>
      </c>
      <c r="E12" s="733">
        <v>4206718</v>
      </c>
    </row>
    <row r="13" spans="1:5" s="632" customFormat="1" ht="21" customHeight="1" x14ac:dyDescent="0.25">
      <c r="A13" s="734" t="s">
        <v>618</v>
      </c>
      <c r="B13" s="732"/>
      <c r="C13" s="732">
        <v>78392</v>
      </c>
      <c r="D13" s="733">
        <v>38552</v>
      </c>
      <c r="E13" s="733">
        <v>38552</v>
      </c>
    </row>
    <row r="14" spans="1:5" s="632" customFormat="1" ht="21" customHeight="1" thickBot="1" x14ac:dyDescent="0.3">
      <c r="A14" s="734" t="s">
        <v>486</v>
      </c>
      <c r="B14" s="732">
        <v>990400</v>
      </c>
      <c r="C14" s="732">
        <v>990400</v>
      </c>
      <c r="D14" s="733">
        <v>1009100</v>
      </c>
      <c r="E14" s="733">
        <v>1009100</v>
      </c>
    </row>
    <row r="15" spans="1:5" s="737" customFormat="1" ht="24.95" customHeight="1" thickBot="1" x14ac:dyDescent="0.25">
      <c r="A15" s="735" t="s">
        <v>403</v>
      </c>
      <c r="B15" s="736">
        <f>+B10+B11+B12+B14+B13</f>
        <v>12698274</v>
      </c>
      <c r="C15" s="736">
        <f>+C10+C11+C12+C14+C13</f>
        <v>12776666</v>
      </c>
      <c r="D15" s="736">
        <f>+D10+D11+D12+D14+D13</f>
        <v>14602633</v>
      </c>
      <c r="E15" s="968">
        <f>+E10+E11+E12+E14+E13</f>
        <v>14602633</v>
      </c>
    </row>
    <row r="16" spans="1:5" ht="24.95" hidden="1" customHeight="1" x14ac:dyDescent="0.25">
      <c r="A16" s="738" t="s">
        <v>304</v>
      </c>
      <c r="B16" s="727"/>
      <c r="C16" s="727"/>
      <c r="D16" s="739"/>
      <c r="E16" s="739"/>
    </row>
    <row r="17" spans="1:5" ht="24.95" hidden="1" customHeight="1" x14ac:dyDescent="0.25">
      <c r="A17" s="740" t="s">
        <v>305</v>
      </c>
      <c r="B17" s="732"/>
      <c r="C17" s="732"/>
      <c r="D17" s="739"/>
      <c r="E17" s="739"/>
    </row>
    <row r="18" spans="1:5" ht="24.95" hidden="1" customHeight="1" x14ac:dyDescent="0.25">
      <c r="A18" s="734" t="s">
        <v>404</v>
      </c>
      <c r="B18" s="741"/>
      <c r="C18" s="741"/>
      <c r="D18" s="739"/>
      <c r="E18" s="739"/>
    </row>
    <row r="19" spans="1:5" ht="24.95" hidden="1" customHeight="1" thickBot="1" x14ac:dyDescent="0.3">
      <c r="A19" s="734" t="s">
        <v>405</v>
      </c>
      <c r="B19" s="741"/>
      <c r="C19" s="741"/>
      <c r="D19" s="739"/>
      <c r="E19" s="739"/>
    </row>
    <row r="20" spans="1:5" s="737" customFormat="1" ht="24.95" hidden="1" customHeight="1" thickBot="1" x14ac:dyDescent="0.25">
      <c r="A20" s="735" t="s">
        <v>406</v>
      </c>
      <c r="B20" s="742">
        <f>SUM(B16:B19)</f>
        <v>0</v>
      </c>
      <c r="C20" s="742">
        <f>SUM(C16:C19)</f>
        <v>0</v>
      </c>
      <c r="D20" s="743"/>
      <c r="E20" s="743"/>
    </row>
    <row r="21" spans="1:5" ht="24.95" hidden="1" customHeight="1" x14ac:dyDescent="0.25">
      <c r="A21" s="744" t="s">
        <v>306</v>
      </c>
      <c r="B21" s="745"/>
      <c r="C21" s="745"/>
      <c r="D21" s="739"/>
      <c r="E21" s="739"/>
    </row>
    <row r="22" spans="1:5" ht="24.95" customHeight="1" x14ac:dyDescent="0.25">
      <c r="A22" s="744" t="s">
        <v>468</v>
      </c>
      <c r="B22" s="745"/>
      <c r="C22" s="745">
        <v>692375</v>
      </c>
      <c r="D22" s="746">
        <v>1817126</v>
      </c>
      <c r="E22" s="746">
        <v>2464961</v>
      </c>
    </row>
    <row r="23" spans="1:5" ht="24.95" customHeight="1" x14ac:dyDescent="0.25">
      <c r="A23" s="740" t="s">
        <v>487</v>
      </c>
      <c r="B23" s="747">
        <v>2281300</v>
      </c>
      <c r="C23" s="747">
        <v>2281300</v>
      </c>
      <c r="D23" s="746">
        <v>2131000</v>
      </c>
      <c r="E23" s="746">
        <v>2131000</v>
      </c>
    </row>
    <row r="24" spans="1:5" ht="24.95" customHeight="1" x14ac:dyDescent="0.25">
      <c r="A24" s="729" t="s">
        <v>407</v>
      </c>
      <c r="B24" s="748">
        <v>3100000</v>
      </c>
      <c r="C24" s="748">
        <v>3100000</v>
      </c>
      <c r="D24" s="749">
        <v>3100000</v>
      </c>
      <c r="E24" s="749">
        <v>3100000</v>
      </c>
    </row>
    <row r="25" spans="1:5" ht="24.95" customHeight="1" x14ac:dyDescent="0.25">
      <c r="A25" s="729" t="s">
        <v>414</v>
      </c>
      <c r="B25" s="748">
        <v>0</v>
      </c>
      <c r="C25" s="748">
        <v>0</v>
      </c>
      <c r="D25" s="749">
        <v>0</v>
      </c>
      <c r="E25" s="749"/>
    </row>
    <row r="26" spans="1:5" ht="24.95" customHeight="1" x14ac:dyDescent="0.25">
      <c r="A26" s="729"/>
      <c r="B26" s="748"/>
      <c r="C26" s="748"/>
      <c r="D26" s="749"/>
      <c r="E26" s="749"/>
    </row>
    <row r="27" spans="1:5" s="750" customFormat="1" ht="24.95" customHeight="1" x14ac:dyDescent="0.25">
      <c r="A27" s="726" t="s">
        <v>307</v>
      </c>
      <c r="B27" s="747">
        <f>SUM(B24)+B25</f>
        <v>3100000</v>
      </c>
      <c r="C27" s="747">
        <f>SUM(C24)+C25</f>
        <v>3100000</v>
      </c>
      <c r="D27" s="747">
        <f>SUM(D24)+D25</f>
        <v>3100000</v>
      </c>
      <c r="E27" s="746">
        <f>SUM(E24)+E25</f>
        <v>3100000</v>
      </c>
    </row>
    <row r="28" spans="1:5" s="750" customFormat="1" ht="24.95" customHeight="1" x14ac:dyDescent="0.25">
      <c r="A28" s="740" t="s">
        <v>408</v>
      </c>
      <c r="B28" s="747">
        <v>11392000</v>
      </c>
      <c r="C28" s="747">
        <v>11392000</v>
      </c>
      <c r="D28" s="746">
        <v>11392000</v>
      </c>
      <c r="E28" s="746">
        <v>11392000</v>
      </c>
    </row>
    <row r="29" spans="1:5" s="750" customFormat="1" ht="24.95" customHeight="1" x14ac:dyDescent="0.25">
      <c r="A29" s="734" t="s">
        <v>430</v>
      </c>
      <c r="B29" s="751"/>
      <c r="C29" s="751"/>
      <c r="D29" s="752"/>
      <c r="E29" s="752"/>
    </row>
    <row r="30" spans="1:5" s="750" customFormat="1" ht="32.25" customHeight="1" thickBot="1" x14ac:dyDescent="0.3">
      <c r="A30" s="753" t="s">
        <v>409</v>
      </c>
      <c r="B30" s="751">
        <f>SUM(B28+B29)</f>
        <v>11392000</v>
      </c>
      <c r="C30" s="751">
        <f>SUM(C28+C29)</f>
        <v>11392000</v>
      </c>
      <c r="D30" s="752">
        <f>SUM(D28+D29)</f>
        <v>11392000</v>
      </c>
      <c r="E30" s="752">
        <f>SUM(E28+E29)</f>
        <v>11392000</v>
      </c>
    </row>
    <row r="31" spans="1:5" s="750" customFormat="1" ht="24.95" hidden="1" customHeight="1" x14ac:dyDescent="0.25">
      <c r="A31" s="744"/>
      <c r="B31" s="754"/>
      <c r="C31" s="754"/>
      <c r="D31" s="755"/>
      <c r="E31" s="755"/>
    </row>
    <row r="32" spans="1:5" s="750" customFormat="1" ht="24.95" hidden="1" customHeight="1" x14ac:dyDescent="0.25">
      <c r="A32" s="744"/>
      <c r="B32" s="754"/>
      <c r="C32" s="754"/>
      <c r="D32" s="755"/>
      <c r="E32" s="755"/>
    </row>
    <row r="33" spans="1:5" s="750" customFormat="1" ht="24.95" hidden="1" customHeight="1" thickBot="1" x14ac:dyDescent="0.3">
      <c r="A33" s="744"/>
      <c r="B33" s="754"/>
      <c r="C33" s="754"/>
      <c r="D33" s="755"/>
      <c r="E33" s="755"/>
    </row>
    <row r="34" spans="1:5" s="756" customFormat="1" ht="24.95" customHeight="1" thickBot="1" x14ac:dyDescent="0.25">
      <c r="A34" s="735" t="s">
        <v>410</v>
      </c>
      <c r="B34" s="742">
        <f>B21+B23+B27+B30</f>
        <v>16773300</v>
      </c>
      <c r="C34" s="742">
        <f>C21+C23+C27+C30+C22</f>
        <v>17465675</v>
      </c>
      <c r="D34" s="742">
        <f>D21+D23+D27+D30+D22</f>
        <v>18440126</v>
      </c>
      <c r="E34" s="742">
        <f>E21+E23+E27+E30+E22</f>
        <v>19087961</v>
      </c>
    </row>
    <row r="35" spans="1:5" s="750" customFormat="1" ht="24.95" customHeight="1" thickBot="1" x14ac:dyDescent="0.3">
      <c r="A35" s="757" t="s">
        <v>488</v>
      </c>
      <c r="B35" s="758">
        <v>1800000</v>
      </c>
      <c r="C35" s="758">
        <v>1800000</v>
      </c>
      <c r="D35" s="759">
        <v>1800000</v>
      </c>
      <c r="E35" s="759">
        <v>1800000</v>
      </c>
    </row>
    <row r="36" spans="1:5" s="750" customFormat="1" ht="24.95" customHeight="1" thickBot="1" x14ac:dyDescent="0.3">
      <c r="A36" s="757" t="s">
        <v>495</v>
      </c>
      <c r="B36" s="758"/>
      <c r="C36" s="758">
        <v>22705</v>
      </c>
      <c r="D36" s="759">
        <v>51863</v>
      </c>
      <c r="E36" s="759">
        <v>74089</v>
      </c>
    </row>
    <row r="37" spans="1:5" s="737" customFormat="1" ht="24.95" customHeight="1" thickBot="1" x14ac:dyDescent="0.25">
      <c r="A37" s="760" t="s">
        <v>411</v>
      </c>
      <c r="B37" s="761">
        <f>B35+B34+B20+B15</f>
        <v>31271574</v>
      </c>
      <c r="C37" s="761">
        <f>C35+C34+C20+C15+C36</f>
        <v>32065046</v>
      </c>
      <c r="D37" s="761">
        <f>D35+D34+D20+D15+D36</f>
        <v>34894622</v>
      </c>
      <c r="E37" s="761">
        <f>E35+E34+E20+E15+E36</f>
        <v>35564683</v>
      </c>
    </row>
    <row r="38" spans="1:5" ht="24.95" customHeight="1" x14ac:dyDescent="0.25">
      <c r="A38" s="734" t="s">
        <v>308</v>
      </c>
      <c r="B38" s="747"/>
      <c r="C38" s="747">
        <v>0</v>
      </c>
      <c r="D38" s="746">
        <v>342716</v>
      </c>
      <c r="E38" s="746">
        <v>435227</v>
      </c>
    </row>
    <row r="39" spans="1:5" ht="24.95" customHeight="1" x14ac:dyDescent="0.25">
      <c r="A39" s="734" t="s">
        <v>466</v>
      </c>
      <c r="B39" s="751"/>
      <c r="C39" s="751"/>
      <c r="D39" s="752"/>
      <c r="E39" s="752">
        <v>4301213</v>
      </c>
    </row>
    <row r="40" spans="1:5" ht="24.95" hidden="1" customHeight="1" x14ac:dyDescent="0.25">
      <c r="A40" s="734" t="s">
        <v>467</v>
      </c>
      <c r="B40" s="751"/>
      <c r="C40" s="751"/>
      <c r="D40" s="752"/>
      <c r="E40" s="752"/>
    </row>
    <row r="41" spans="1:5" ht="24.95" hidden="1" customHeight="1" x14ac:dyDescent="0.25">
      <c r="A41" s="734" t="s">
        <v>469</v>
      </c>
      <c r="B41" s="751"/>
      <c r="C41" s="751"/>
      <c r="D41" s="752"/>
      <c r="E41" s="752"/>
    </row>
    <row r="42" spans="1:5" ht="24.95" hidden="1" customHeight="1" x14ac:dyDescent="0.25">
      <c r="A42" s="734" t="s">
        <v>412</v>
      </c>
      <c r="B42" s="751"/>
      <c r="C42" s="751"/>
      <c r="D42" s="752"/>
      <c r="E42" s="752"/>
    </row>
    <row r="43" spans="1:5" ht="24.95" hidden="1" customHeight="1" x14ac:dyDescent="0.25">
      <c r="A43" s="734" t="s">
        <v>413</v>
      </c>
      <c r="B43" s="751"/>
      <c r="C43" s="751"/>
      <c r="D43" s="752"/>
      <c r="E43" s="752"/>
    </row>
    <row r="44" spans="1:5" s="737" customFormat="1" ht="26.25" customHeight="1" thickBot="1" x14ac:dyDescent="0.25">
      <c r="A44" s="762" t="s">
        <v>25</v>
      </c>
      <c r="B44" s="763">
        <f>B37+B38+B43+B41+B39+B40+B42</f>
        <v>31271574</v>
      </c>
      <c r="C44" s="763">
        <f>C37+C38+C43+C41+C39+C40+C42</f>
        <v>32065046</v>
      </c>
      <c r="D44" s="764">
        <f>D37+D38+D43+D41+D39+D40+D42</f>
        <v>35237338</v>
      </c>
      <c r="E44" s="764">
        <f>E37+E38+E43+E41+E39+E40+E42</f>
        <v>40301123</v>
      </c>
    </row>
    <row r="46" spans="1:5" x14ac:dyDescent="0.25">
      <c r="B46" s="765"/>
      <c r="E46" s="765"/>
    </row>
    <row r="47" spans="1:5" x14ac:dyDescent="0.25">
      <c r="E47" s="765"/>
    </row>
  </sheetData>
  <mergeCells count="2">
    <mergeCell ref="A2:B2"/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FEF9C-354A-4525-8596-908EA6BF8F7C}">
  <sheetPr>
    <tabColor theme="6" tint="0.59999389629810485"/>
  </sheetPr>
  <dimension ref="A1:G25"/>
  <sheetViews>
    <sheetView workbookViewId="0">
      <selection activeCell="H30" sqref="H30"/>
    </sheetView>
  </sheetViews>
  <sheetFormatPr defaultRowHeight="12.75" x14ac:dyDescent="0.2"/>
  <cols>
    <col min="1" max="1" width="32.140625" customWidth="1"/>
    <col min="2" max="2" width="18.28515625" customWidth="1"/>
    <col min="3" max="7" width="14.28515625" customWidth="1"/>
    <col min="8" max="8" width="13.5703125" customWidth="1"/>
  </cols>
  <sheetData>
    <row r="1" spans="1:7" ht="15" x14ac:dyDescent="0.2">
      <c r="A1" s="842"/>
      <c r="B1" s="843"/>
      <c r="C1" s="843"/>
      <c r="D1" s="843"/>
      <c r="E1" s="843"/>
      <c r="F1" s="1164" t="s">
        <v>526</v>
      </c>
      <c r="G1" s="1164"/>
    </row>
    <row r="2" spans="1:7" ht="24.75" customHeight="1" x14ac:dyDescent="0.2">
      <c r="A2" s="1165" t="s">
        <v>527</v>
      </c>
      <c r="B2" s="1165"/>
      <c r="C2" s="1165"/>
      <c r="D2" s="1165"/>
      <c r="E2" s="1165"/>
      <c r="F2" s="1165"/>
      <c r="G2" s="1165"/>
    </row>
    <row r="3" spans="1:7" ht="18.75" customHeight="1" x14ac:dyDescent="0.2">
      <c r="A3" s="1166" t="s">
        <v>548</v>
      </c>
      <c r="B3" s="1166"/>
      <c r="C3" s="1166"/>
      <c r="D3" s="1166"/>
      <c r="E3" s="1166"/>
      <c r="F3" s="1166"/>
      <c r="G3" s="1166"/>
    </row>
    <row r="4" spans="1:7" ht="24.75" customHeight="1" x14ac:dyDescent="0.2">
      <c r="A4" s="1167" t="s">
        <v>529</v>
      </c>
      <c r="B4" s="1167"/>
      <c r="C4" s="1167"/>
      <c r="D4" s="1167"/>
      <c r="E4" s="1167"/>
      <c r="F4" s="1167"/>
      <c r="G4" s="1167"/>
    </row>
    <row r="5" spans="1:7" ht="15.75" thickBot="1" x14ac:dyDescent="0.25">
      <c r="A5" s="842"/>
      <c r="B5" s="843"/>
      <c r="C5" s="843"/>
      <c r="D5" s="843"/>
      <c r="E5" s="843"/>
      <c r="F5" s="843"/>
      <c r="G5" s="844" t="s">
        <v>433</v>
      </c>
    </row>
    <row r="6" spans="1:7" ht="24.95" customHeight="1" x14ac:dyDescent="0.2">
      <c r="A6" s="1168" t="s">
        <v>530</v>
      </c>
      <c r="B6" s="1170" t="s">
        <v>531</v>
      </c>
      <c r="C6" s="1170"/>
      <c r="D6" s="1170"/>
      <c r="E6" s="1171" t="s">
        <v>532</v>
      </c>
      <c r="F6" s="1170"/>
      <c r="G6" s="1172"/>
    </row>
    <row r="7" spans="1:7" ht="24.95" customHeight="1" thickBot="1" x14ac:dyDescent="0.25">
      <c r="A7" s="1169"/>
      <c r="B7" s="845" t="s">
        <v>533</v>
      </c>
      <c r="C7" s="845" t="s">
        <v>534</v>
      </c>
      <c r="D7" s="845" t="s">
        <v>535</v>
      </c>
      <c r="E7" s="846" t="s">
        <v>533</v>
      </c>
      <c r="F7" s="845" t="s">
        <v>536</v>
      </c>
      <c r="G7" s="847" t="s">
        <v>535</v>
      </c>
    </row>
    <row r="8" spans="1:7" ht="33.75" customHeight="1" x14ac:dyDescent="0.2">
      <c r="A8" s="848" t="s">
        <v>315</v>
      </c>
      <c r="B8" s="849"/>
      <c r="C8" s="849"/>
      <c r="D8" s="849">
        <f>SUM(B8:C8)</f>
        <v>0</v>
      </c>
      <c r="E8" s="850"/>
      <c r="F8" s="850"/>
      <c r="G8" s="851">
        <f>SUM(E8:F8)</f>
        <v>0</v>
      </c>
    </row>
    <row r="9" spans="1:7" ht="33.75" customHeight="1" x14ac:dyDescent="0.2">
      <c r="A9" s="852" t="s">
        <v>330</v>
      </c>
      <c r="B9" s="853"/>
      <c r="C9" s="853"/>
      <c r="D9" s="849">
        <f>SUM(B9:C9)</f>
        <v>0</v>
      </c>
      <c r="E9" s="854"/>
      <c r="F9" s="854">
        <v>9672235</v>
      </c>
      <c r="G9" s="855">
        <f>SUM(E9:F9)</f>
        <v>9672235</v>
      </c>
    </row>
    <row r="10" spans="1:7" ht="33.75" customHeight="1" x14ac:dyDescent="0.2">
      <c r="A10" s="852" t="s">
        <v>537</v>
      </c>
      <c r="B10" s="853">
        <v>132793</v>
      </c>
      <c r="C10" s="853"/>
      <c r="D10" s="849">
        <f>SUM(B10:C10)</f>
        <v>132793</v>
      </c>
      <c r="E10" s="854">
        <v>29335</v>
      </c>
      <c r="F10" s="854"/>
      <c r="G10" s="855">
        <f>SUM(E10:F10)</f>
        <v>29335</v>
      </c>
    </row>
    <row r="11" spans="1:7" ht="33.75" hidden="1" customHeight="1" x14ac:dyDescent="0.2">
      <c r="A11" s="856" t="s">
        <v>538</v>
      </c>
      <c r="B11" s="857"/>
      <c r="C11" s="857"/>
      <c r="D11" s="849"/>
      <c r="E11" s="858"/>
      <c r="F11" s="858"/>
      <c r="G11" s="855"/>
    </row>
    <row r="12" spans="1:7" ht="33.75" hidden="1" customHeight="1" thickBot="1" x14ac:dyDescent="0.25">
      <c r="A12" s="859" t="s">
        <v>316</v>
      </c>
      <c r="B12" s="860"/>
      <c r="C12" s="860"/>
      <c r="D12" s="860"/>
      <c r="E12" s="861"/>
      <c r="F12" s="861"/>
      <c r="G12" s="862"/>
    </row>
    <row r="13" spans="1:7" ht="33.75" customHeight="1" thickBot="1" x14ac:dyDescent="0.25">
      <c r="A13" s="863" t="s">
        <v>1</v>
      </c>
      <c r="B13" s="864">
        <f>SUM(B8:B12)</f>
        <v>132793</v>
      </c>
      <c r="C13" s="864">
        <f t="shared" ref="B13:G13" si="0">SUM(C8:C12)</f>
        <v>0</v>
      </c>
      <c r="D13" s="864">
        <f>SUM(D8:D12)</f>
        <v>132793</v>
      </c>
      <c r="E13" s="864">
        <f t="shared" si="0"/>
        <v>29335</v>
      </c>
      <c r="F13" s="864">
        <f t="shared" si="0"/>
        <v>9672235</v>
      </c>
      <c r="G13" s="865">
        <f t="shared" si="0"/>
        <v>9701570</v>
      </c>
    </row>
    <row r="15" spans="1:7" ht="28.5" hidden="1" customHeight="1" x14ac:dyDescent="0.2">
      <c r="A15" s="1167" t="s">
        <v>539</v>
      </c>
      <c r="B15" s="1167"/>
      <c r="C15" s="1167"/>
      <c r="D15" s="1167"/>
      <c r="E15" s="1167"/>
      <c r="F15" s="1167"/>
      <c r="G15" s="1167"/>
    </row>
    <row r="16" spans="1:7" ht="15" hidden="1" x14ac:dyDescent="0.2">
      <c r="A16" s="842"/>
      <c r="B16" s="843"/>
      <c r="C16" s="843"/>
      <c r="D16" s="843"/>
      <c r="E16" s="844"/>
      <c r="F16" s="843"/>
      <c r="G16" s="843"/>
    </row>
    <row r="17" spans="2:4" ht="20.100000000000001" hidden="1" customHeight="1" x14ac:dyDescent="0.2">
      <c r="B17" s="1173" t="s">
        <v>297</v>
      </c>
      <c r="C17" s="1175" t="s">
        <v>540</v>
      </c>
      <c r="D17" s="1176"/>
    </row>
    <row r="18" spans="2:4" ht="30" hidden="1" customHeight="1" thickBot="1" x14ac:dyDescent="0.25">
      <c r="B18" s="1174"/>
      <c r="C18" s="1177"/>
      <c r="D18" s="1178"/>
    </row>
    <row r="19" spans="2:4" ht="29.25" hidden="1" customHeight="1" x14ac:dyDescent="0.2">
      <c r="B19" s="866" t="s">
        <v>541</v>
      </c>
      <c r="C19" s="1179"/>
      <c r="D19" s="1180"/>
    </row>
    <row r="20" spans="2:4" ht="28.5" hidden="1" customHeight="1" thickBot="1" x14ac:dyDescent="0.25">
      <c r="B20" s="867" t="s">
        <v>542</v>
      </c>
      <c r="C20" s="1181"/>
      <c r="D20" s="1182"/>
    </row>
    <row r="21" spans="2:4" s="869" customFormat="1" ht="27.75" hidden="1" customHeight="1" thickBot="1" x14ac:dyDescent="0.25">
      <c r="B21" s="868" t="s">
        <v>1</v>
      </c>
      <c r="C21" s="1162">
        <f>SUM(C19:D20)</f>
        <v>0</v>
      </c>
      <c r="D21" s="1163"/>
    </row>
    <row r="22" spans="2:4" ht="15" x14ac:dyDescent="0.2">
      <c r="B22" s="843"/>
      <c r="C22" s="843"/>
      <c r="D22" s="843"/>
    </row>
    <row r="25" spans="2:4" x14ac:dyDescent="0.2">
      <c r="B25" s="1207"/>
    </row>
  </sheetData>
  <mergeCells count="13">
    <mergeCell ref="C21:D21"/>
    <mergeCell ref="F1:G1"/>
    <mergeCell ref="A2:G2"/>
    <mergeCell ref="A3:G3"/>
    <mergeCell ref="A4:G4"/>
    <mergeCell ref="A6:A7"/>
    <mergeCell ref="B6:D6"/>
    <mergeCell ref="E6:G6"/>
    <mergeCell ref="A15:G15"/>
    <mergeCell ref="B17:B18"/>
    <mergeCell ref="C17:D18"/>
    <mergeCell ref="C19:D19"/>
    <mergeCell ref="C20:D20"/>
  </mergeCells>
  <pageMargins left="0.7" right="0.7" top="0.75" bottom="0.75" header="0.3" footer="0.3"/>
  <pageSetup paperSize="9" scale="72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27259-4B46-46AF-A3C7-1AD28C57471C}">
  <dimension ref="A1:J20"/>
  <sheetViews>
    <sheetView topLeftCell="B4" zoomScaleNormal="100" workbookViewId="0">
      <selection activeCell="B17" sqref="B17"/>
    </sheetView>
  </sheetViews>
  <sheetFormatPr defaultRowHeight="12.75" x14ac:dyDescent="0.2"/>
  <cols>
    <col min="1" max="1" width="5.85546875" style="871" customWidth="1"/>
    <col min="2" max="2" width="42.5703125" style="870" customWidth="1"/>
    <col min="3" max="8" width="11" style="870" customWidth="1"/>
    <col min="9" max="9" width="12.28515625" style="870" customWidth="1"/>
    <col min="10" max="10" width="2.85546875" style="870" customWidth="1"/>
    <col min="11" max="256" width="9.140625" style="870"/>
    <col min="257" max="257" width="5.85546875" style="870" customWidth="1"/>
    <col min="258" max="258" width="42.5703125" style="870" customWidth="1"/>
    <col min="259" max="264" width="11" style="870" customWidth="1"/>
    <col min="265" max="265" width="12.28515625" style="870" customWidth="1"/>
    <col min="266" max="266" width="2.85546875" style="870" customWidth="1"/>
    <col min="267" max="512" width="9.140625" style="870"/>
    <col min="513" max="513" width="5.85546875" style="870" customWidth="1"/>
    <col min="514" max="514" width="42.5703125" style="870" customWidth="1"/>
    <col min="515" max="520" width="11" style="870" customWidth="1"/>
    <col min="521" max="521" width="12.28515625" style="870" customWidth="1"/>
    <col min="522" max="522" width="2.85546875" style="870" customWidth="1"/>
    <col min="523" max="768" width="9.140625" style="870"/>
    <col min="769" max="769" width="5.85546875" style="870" customWidth="1"/>
    <col min="770" max="770" width="42.5703125" style="870" customWidth="1"/>
    <col min="771" max="776" width="11" style="870" customWidth="1"/>
    <col min="777" max="777" width="12.28515625" style="870" customWidth="1"/>
    <col min="778" max="778" width="2.85546875" style="870" customWidth="1"/>
    <col min="779" max="1024" width="9.140625" style="870"/>
    <col min="1025" max="1025" width="5.85546875" style="870" customWidth="1"/>
    <col min="1026" max="1026" width="42.5703125" style="870" customWidth="1"/>
    <col min="1027" max="1032" width="11" style="870" customWidth="1"/>
    <col min="1033" max="1033" width="12.28515625" style="870" customWidth="1"/>
    <col min="1034" max="1034" width="2.85546875" style="870" customWidth="1"/>
    <col min="1035" max="1280" width="9.140625" style="870"/>
    <col min="1281" max="1281" width="5.85546875" style="870" customWidth="1"/>
    <col min="1282" max="1282" width="42.5703125" style="870" customWidth="1"/>
    <col min="1283" max="1288" width="11" style="870" customWidth="1"/>
    <col min="1289" max="1289" width="12.28515625" style="870" customWidth="1"/>
    <col min="1290" max="1290" width="2.85546875" style="870" customWidth="1"/>
    <col min="1291" max="1536" width="9.140625" style="870"/>
    <col min="1537" max="1537" width="5.85546875" style="870" customWidth="1"/>
    <col min="1538" max="1538" width="42.5703125" style="870" customWidth="1"/>
    <col min="1539" max="1544" width="11" style="870" customWidth="1"/>
    <col min="1545" max="1545" width="12.28515625" style="870" customWidth="1"/>
    <col min="1546" max="1546" width="2.85546875" style="870" customWidth="1"/>
    <col min="1547" max="1792" width="9.140625" style="870"/>
    <col min="1793" max="1793" width="5.85546875" style="870" customWidth="1"/>
    <col min="1794" max="1794" width="42.5703125" style="870" customWidth="1"/>
    <col min="1795" max="1800" width="11" style="870" customWidth="1"/>
    <col min="1801" max="1801" width="12.28515625" style="870" customWidth="1"/>
    <col min="1802" max="1802" width="2.85546875" style="870" customWidth="1"/>
    <col min="1803" max="2048" width="9.140625" style="870"/>
    <col min="2049" max="2049" width="5.85546875" style="870" customWidth="1"/>
    <col min="2050" max="2050" width="42.5703125" style="870" customWidth="1"/>
    <col min="2051" max="2056" width="11" style="870" customWidth="1"/>
    <col min="2057" max="2057" width="12.28515625" style="870" customWidth="1"/>
    <col min="2058" max="2058" width="2.85546875" style="870" customWidth="1"/>
    <col min="2059" max="2304" width="9.140625" style="870"/>
    <col min="2305" max="2305" width="5.85546875" style="870" customWidth="1"/>
    <col min="2306" max="2306" width="42.5703125" style="870" customWidth="1"/>
    <col min="2307" max="2312" width="11" style="870" customWidth="1"/>
    <col min="2313" max="2313" width="12.28515625" style="870" customWidth="1"/>
    <col min="2314" max="2314" width="2.85546875" style="870" customWidth="1"/>
    <col min="2315" max="2560" width="9.140625" style="870"/>
    <col min="2561" max="2561" width="5.85546875" style="870" customWidth="1"/>
    <col min="2562" max="2562" width="42.5703125" style="870" customWidth="1"/>
    <col min="2563" max="2568" width="11" style="870" customWidth="1"/>
    <col min="2569" max="2569" width="12.28515625" style="870" customWidth="1"/>
    <col min="2570" max="2570" width="2.85546875" style="870" customWidth="1"/>
    <col min="2571" max="2816" width="9.140625" style="870"/>
    <col min="2817" max="2817" width="5.85546875" style="870" customWidth="1"/>
    <col min="2818" max="2818" width="42.5703125" style="870" customWidth="1"/>
    <col min="2819" max="2824" width="11" style="870" customWidth="1"/>
    <col min="2825" max="2825" width="12.28515625" style="870" customWidth="1"/>
    <col min="2826" max="2826" width="2.85546875" style="870" customWidth="1"/>
    <col min="2827" max="3072" width="9.140625" style="870"/>
    <col min="3073" max="3073" width="5.85546875" style="870" customWidth="1"/>
    <col min="3074" max="3074" width="42.5703125" style="870" customWidth="1"/>
    <col min="3075" max="3080" width="11" style="870" customWidth="1"/>
    <col min="3081" max="3081" width="12.28515625" style="870" customWidth="1"/>
    <col min="3082" max="3082" width="2.85546875" style="870" customWidth="1"/>
    <col min="3083" max="3328" width="9.140625" style="870"/>
    <col min="3329" max="3329" width="5.85546875" style="870" customWidth="1"/>
    <col min="3330" max="3330" width="42.5703125" style="870" customWidth="1"/>
    <col min="3331" max="3336" width="11" style="870" customWidth="1"/>
    <col min="3337" max="3337" width="12.28515625" style="870" customWidth="1"/>
    <col min="3338" max="3338" width="2.85546875" style="870" customWidth="1"/>
    <col min="3339" max="3584" width="9.140625" style="870"/>
    <col min="3585" max="3585" width="5.85546875" style="870" customWidth="1"/>
    <col min="3586" max="3586" width="42.5703125" style="870" customWidth="1"/>
    <col min="3587" max="3592" width="11" style="870" customWidth="1"/>
    <col min="3593" max="3593" width="12.28515625" style="870" customWidth="1"/>
    <col min="3594" max="3594" width="2.85546875" style="870" customWidth="1"/>
    <col min="3595" max="3840" width="9.140625" style="870"/>
    <col min="3841" max="3841" width="5.85546875" style="870" customWidth="1"/>
    <col min="3842" max="3842" width="42.5703125" style="870" customWidth="1"/>
    <col min="3843" max="3848" width="11" style="870" customWidth="1"/>
    <col min="3849" max="3849" width="12.28515625" style="870" customWidth="1"/>
    <col min="3850" max="3850" width="2.85546875" style="870" customWidth="1"/>
    <col min="3851" max="4096" width="9.140625" style="870"/>
    <col min="4097" max="4097" width="5.85546875" style="870" customWidth="1"/>
    <col min="4098" max="4098" width="42.5703125" style="870" customWidth="1"/>
    <col min="4099" max="4104" width="11" style="870" customWidth="1"/>
    <col min="4105" max="4105" width="12.28515625" style="870" customWidth="1"/>
    <col min="4106" max="4106" width="2.85546875" style="870" customWidth="1"/>
    <col min="4107" max="4352" width="9.140625" style="870"/>
    <col min="4353" max="4353" width="5.85546875" style="870" customWidth="1"/>
    <col min="4354" max="4354" width="42.5703125" style="870" customWidth="1"/>
    <col min="4355" max="4360" width="11" style="870" customWidth="1"/>
    <col min="4361" max="4361" width="12.28515625" style="870" customWidth="1"/>
    <col min="4362" max="4362" width="2.85546875" style="870" customWidth="1"/>
    <col min="4363" max="4608" width="9.140625" style="870"/>
    <col min="4609" max="4609" width="5.85546875" style="870" customWidth="1"/>
    <col min="4610" max="4610" width="42.5703125" style="870" customWidth="1"/>
    <col min="4611" max="4616" width="11" style="870" customWidth="1"/>
    <col min="4617" max="4617" width="12.28515625" style="870" customWidth="1"/>
    <col min="4618" max="4618" width="2.85546875" style="870" customWidth="1"/>
    <col min="4619" max="4864" width="9.140625" style="870"/>
    <col min="4865" max="4865" width="5.85546875" style="870" customWidth="1"/>
    <col min="4866" max="4866" width="42.5703125" style="870" customWidth="1"/>
    <col min="4867" max="4872" width="11" style="870" customWidth="1"/>
    <col min="4873" max="4873" width="12.28515625" style="870" customWidth="1"/>
    <col min="4874" max="4874" width="2.85546875" style="870" customWidth="1"/>
    <col min="4875" max="5120" width="9.140625" style="870"/>
    <col min="5121" max="5121" width="5.85546875" style="870" customWidth="1"/>
    <col min="5122" max="5122" width="42.5703125" style="870" customWidth="1"/>
    <col min="5123" max="5128" width="11" style="870" customWidth="1"/>
    <col min="5129" max="5129" width="12.28515625" style="870" customWidth="1"/>
    <col min="5130" max="5130" width="2.85546875" style="870" customWidth="1"/>
    <col min="5131" max="5376" width="9.140625" style="870"/>
    <col min="5377" max="5377" width="5.85546875" style="870" customWidth="1"/>
    <col min="5378" max="5378" width="42.5703125" style="870" customWidth="1"/>
    <col min="5379" max="5384" width="11" style="870" customWidth="1"/>
    <col min="5385" max="5385" width="12.28515625" style="870" customWidth="1"/>
    <col min="5386" max="5386" width="2.85546875" style="870" customWidth="1"/>
    <col min="5387" max="5632" width="9.140625" style="870"/>
    <col min="5633" max="5633" width="5.85546875" style="870" customWidth="1"/>
    <col min="5634" max="5634" width="42.5703125" style="870" customWidth="1"/>
    <col min="5635" max="5640" width="11" style="870" customWidth="1"/>
    <col min="5641" max="5641" width="12.28515625" style="870" customWidth="1"/>
    <col min="5642" max="5642" width="2.85546875" style="870" customWidth="1"/>
    <col min="5643" max="5888" width="9.140625" style="870"/>
    <col min="5889" max="5889" width="5.85546875" style="870" customWidth="1"/>
    <col min="5890" max="5890" width="42.5703125" style="870" customWidth="1"/>
    <col min="5891" max="5896" width="11" style="870" customWidth="1"/>
    <col min="5897" max="5897" width="12.28515625" style="870" customWidth="1"/>
    <col min="5898" max="5898" width="2.85546875" style="870" customWidth="1"/>
    <col min="5899" max="6144" width="9.140625" style="870"/>
    <col min="6145" max="6145" width="5.85546875" style="870" customWidth="1"/>
    <col min="6146" max="6146" width="42.5703125" style="870" customWidth="1"/>
    <col min="6147" max="6152" width="11" style="870" customWidth="1"/>
    <col min="6153" max="6153" width="12.28515625" style="870" customWidth="1"/>
    <col min="6154" max="6154" width="2.85546875" style="870" customWidth="1"/>
    <col min="6155" max="6400" width="9.140625" style="870"/>
    <col min="6401" max="6401" width="5.85546875" style="870" customWidth="1"/>
    <col min="6402" max="6402" width="42.5703125" style="870" customWidth="1"/>
    <col min="6403" max="6408" width="11" style="870" customWidth="1"/>
    <col min="6409" max="6409" width="12.28515625" style="870" customWidth="1"/>
    <col min="6410" max="6410" width="2.85546875" style="870" customWidth="1"/>
    <col min="6411" max="6656" width="9.140625" style="870"/>
    <col min="6657" max="6657" width="5.85546875" style="870" customWidth="1"/>
    <col min="6658" max="6658" width="42.5703125" style="870" customWidth="1"/>
    <col min="6659" max="6664" width="11" style="870" customWidth="1"/>
    <col min="6665" max="6665" width="12.28515625" style="870" customWidth="1"/>
    <col min="6666" max="6666" width="2.85546875" style="870" customWidth="1"/>
    <col min="6667" max="6912" width="9.140625" style="870"/>
    <col min="6913" max="6913" width="5.85546875" style="870" customWidth="1"/>
    <col min="6914" max="6914" width="42.5703125" style="870" customWidth="1"/>
    <col min="6915" max="6920" width="11" style="870" customWidth="1"/>
    <col min="6921" max="6921" width="12.28515625" style="870" customWidth="1"/>
    <col min="6922" max="6922" width="2.85546875" style="870" customWidth="1"/>
    <col min="6923" max="7168" width="9.140625" style="870"/>
    <col min="7169" max="7169" width="5.85546875" style="870" customWidth="1"/>
    <col min="7170" max="7170" width="42.5703125" style="870" customWidth="1"/>
    <col min="7171" max="7176" width="11" style="870" customWidth="1"/>
    <col min="7177" max="7177" width="12.28515625" style="870" customWidth="1"/>
    <col min="7178" max="7178" width="2.85546875" style="870" customWidth="1"/>
    <col min="7179" max="7424" width="9.140625" style="870"/>
    <col min="7425" max="7425" width="5.85546875" style="870" customWidth="1"/>
    <col min="7426" max="7426" width="42.5703125" style="870" customWidth="1"/>
    <col min="7427" max="7432" width="11" style="870" customWidth="1"/>
    <col min="7433" max="7433" width="12.28515625" style="870" customWidth="1"/>
    <col min="7434" max="7434" width="2.85546875" style="870" customWidth="1"/>
    <col min="7435" max="7680" width="9.140625" style="870"/>
    <col min="7681" max="7681" width="5.85546875" style="870" customWidth="1"/>
    <col min="7682" max="7682" width="42.5703125" style="870" customWidth="1"/>
    <col min="7683" max="7688" width="11" style="870" customWidth="1"/>
    <col min="7689" max="7689" width="12.28515625" style="870" customWidth="1"/>
    <col min="7690" max="7690" width="2.85546875" style="870" customWidth="1"/>
    <col min="7691" max="7936" width="9.140625" style="870"/>
    <col min="7937" max="7937" width="5.85546875" style="870" customWidth="1"/>
    <col min="7938" max="7938" width="42.5703125" style="870" customWidth="1"/>
    <col min="7939" max="7944" width="11" style="870" customWidth="1"/>
    <col min="7945" max="7945" width="12.28515625" style="870" customWidth="1"/>
    <col min="7946" max="7946" width="2.85546875" style="870" customWidth="1"/>
    <col min="7947" max="8192" width="9.140625" style="870"/>
    <col min="8193" max="8193" width="5.85546875" style="870" customWidth="1"/>
    <col min="8194" max="8194" width="42.5703125" style="870" customWidth="1"/>
    <col min="8195" max="8200" width="11" style="870" customWidth="1"/>
    <col min="8201" max="8201" width="12.28515625" style="870" customWidth="1"/>
    <col min="8202" max="8202" width="2.85546875" style="870" customWidth="1"/>
    <col min="8203" max="8448" width="9.140625" style="870"/>
    <col min="8449" max="8449" width="5.85546875" style="870" customWidth="1"/>
    <col min="8450" max="8450" width="42.5703125" style="870" customWidth="1"/>
    <col min="8451" max="8456" width="11" style="870" customWidth="1"/>
    <col min="8457" max="8457" width="12.28515625" style="870" customWidth="1"/>
    <col min="8458" max="8458" width="2.85546875" style="870" customWidth="1"/>
    <col min="8459" max="8704" width="9.140625" style="870"/>
    <col min="8705" max="8705" width="5.85546875" style="870" customWidth="1"/>
    <col min="8706" max="8706" width="42.5703125" style="870" customWidth="1"/>
    <col min="8707" max="8712" width="11" style="870" customWidth="1"/>
    <col min="8713" max="8713" width="12.28515625" style="870" customWidth="1"/>
    <col min="8714" max="8714" width="2.85546875" style="870" customWidth="1"/>
    <col min="8715" max="8960" width="9.140625" style="870"/>
    <col min="8961" max="8961" width="5.85546875" style="870" customWidth="1"/>
    <col min="8962" max="8962" width="42.5703125" style="870" customWidth="1"/>
    <col min="8963" max="8968" width="11" style="870" customWidth="1"/>
    <col min="8969" max="8969" width="12.28515625" style="870" customWidth="1"/>
    <col min="8970" max="8970" width="2.85546875" style="870" customWidth="1"/>
    <col min="8971" max="9216" width="9.140625" style="870"/>
    <col min="9217" max="9217" width="5.85546875" style="870" customWidth="1"/>
    <col min="9218" max="9218" width="42.5703125" style="870" customWidth="1"/>
    <col min="9219" max="9224" width="11" style="870" customWidth="1"/>
    <col min="9225" max="9225" width="12.28515625" style="870" customWidth="1"/>
    <col min="9226" max="9226" width="2.85546875" style="870" customWidth="1"/>
    <col min="9227" max="9472" width="9.140625" style="870"/>
    <col min="9473" max="9473" width="5.85546875" style="870" customWidth="1"/>
    <col min="9474" max="9474" width="42.5703125" style="870" customWidth="1"/>
    <col min="9475" max="9480" width="11" style="870" customWidth="1"/>
    <col min="9481" max="9481" width="12.28515625" style="870" customWidth="1"/>
    <col min="9482" max="9482" width="2.85546875" style="870" customWidth="1"/>
    <col min="9483" max="9728" width="9.140625" style="870"/>
    <col min="9729" max="9729" width="5.85546875" style="870" customWidth="1"/>
    <col min="9730" max="9730" width="42.5703125" style="870" customWidth="1"/>
    <col min="9731" max="9736" width="11" style="870" customWidth="1"/>
    <col min="9737" max="9737" width="12.28515625" style="870" customWidth="1"/>
    <col min="9738" max="9738" width="2.85546875" style="870" customWidth="1"/>
    <col min="9739" max="9984" width="9.140625" style="870"/>
    <col min="9985" max="9985" width="5.85546875" style="870" customWidth="1"/>
    <col min="9986" max="9986" width="42.5703125" style="870" customWidth="1"/>
    <col min="9987" max="9992" width="11" style="870" customWidth="1"/>
    <col min="9993" max="9993" width="12.28515625" style="870" customWidth="1"/>
    <col min="9994" max="9994" width="2.85546875" style="870" customWidth="1"/>
    <col min="9995" max="10240" width="9.140625" style="870"/>
    <col min="10241" max="10241" width="5.85546875" style="870" customWidth="1"/>
    <col min="10242" max="10242" width="42.5703125" style="870" customWidth="1"/>
    <col min="10243" max="10248" width="11" style="870" customWidth="1"/>
    <col min="10249" max="10249" width="12.28515625" style="870" customWidth="1"/>
    <col min="10250" max="10250" width="2.85546875" style="870" customWidth="1"/>
    <col min="10251" max="10496" width="9.140625" style="870"/>
    <col min="10497" max="10497" width="5.85546875" style="870" customWidth="1"/>
    <col min="10498" max="10498" width="42.5703125" style="870" customWidth="1"/>
    <col min="10499" max="10504" width="11" style="870" customWidth="1"/>
    <col min="10505" max="10505" width="12.28515625" style="870" customWidth="1"/>
    <col min="10506" max="10506" width="2.85546875" style="870" customWidth="1"/>
    <col min="10507" max="10752" width="9.140625" style="870"/>
    <col min="10753" max="10753" width="5.85546875" style="870" customWidth="1"/>
    <col min="10754" max="10754" width="42.5703125" style="870" customWidth="1"/>
    <col min="10755" max="10760" width="11" style="870" customWidth="1"/>
    <col min="10761" max="10761" width="12.28515625" style="870" customWidth="1"/>
    <col min="10762" max="10762" width="2.85546875" style="870" customWidth="1"/>
    <col min="10763" max="11008" width="9.140625" style="870"/>
    <col min="11009" max="11009" width="5.85546875" style="870" customWidth="1"/>
    <col min="11010" max="11010" width="42.5703125" style="870" customWidth="1"/>
    <col min="11011" max="11016" width="11" style="870" customWidth="1"/>
    <col min="11017" max="11017" width="12.28515625" style="870" customWidth="1"/>
    <col min="11018" max="11018" width="2.85546875" style="870" customWidth="1"/>
    <col min="11019" max="11264" width="9.140625" style="870"/>
    <col min="11265" max="11265" width="5.85546875" style="870" customWidth="1"/>
    <col min="11266" max="11266" width="42.5703125" style="870" customWidth="1"/>
    <col min="11267" max="11272" width="11" style="870" customWidth="1"/>
    <col min="11273" max="11273" width="12.28515625" style="870" customWidth="1"/>
    <col min="11274" max="11274" width="2.85546875" style="870" customWidth="1"/>
    <col min="11275" max="11520" width="9.140625" style="870"/>
    <col min="11521" max="11521" width="5.85546875" style="870" customWidth="1"/>
    <col min="11522" max="11522" width="42.5703125" style="870" customWidth="1"/>
    <col min="11523" max="11528" width="11" style="870" customWidth="1"/>
    <col min="11529" max="11529" width="12.28515625" style="870" customWidth="1"/>
    <col min="11530" max="11530" width="2.85546875" style="870" customWidth="1"/>
    <col min="11531" max="11776" width="9.140625" style="870"/>
    <col min="11777" max="11777" width="5.85546875" style="870" customWidth="1"/>
    <col min="11778" max="11778" width="42.5703125" style="870" customWidth="1"/>
    <col min="11779" max="11784" width="11" style="870" customWidth="1"/>
    <col min="11785" max="11785" width="12.28515625" style="870" customWidth="1"/>
    <col min="11786" max="11786" width="2.85546875" style="870" customWidth="1"/>
    <col min="11787" max="12032" width="9.140625" style="870"/>
    <col min="12033" max="12033" width="5.85546875" style="870" customWidth="1"/>
    <col min="12034" max="12034" width="42.5703125" style="870" customWidth="1"/>
    <col min="12035" max="12040" width="11" style="870" customWidth="1"/>
    <col min="12041" max="12041" width="12.28515625" style="870" customWidth="1"/>
    <col min="12042" max="12042" width="2.85546875" style="870" customWidth="1"/>
    <col min="12043" max="12288" width="9.140625" style="870"/>
    <col min="12289" max="12289" width="5.85546875" style="870" customWidth="1"/>
    <col min="12290" max="12290" width="42.5703125" style="870" customWidth="1"/>
    <col min="12291" max="12296" width="11" style="870" customWidth="1"/>
    <col min="12297" max="12297" width="12.28515625" style="870" customWidth="1"/>
    <col min="12298" max="12298" width="2.85546875" style="870" customWidth="1"/>
    <col min="12299" max="12544" width="9.140625" style="870"/>
    <col min="12545" max="12545" width="5.85546875" style="870" customWidth="1"/>
    <col min="12546" max="12546" width="42.5703125" style="870" customWidth="1"/>
    <col min="12547" max="12552" width="11" style="870" customWidth="1"/>
    <col min="12553" max="12553" width="12.28515625" style="870" customWidth="1"/>
    <col min="12554" max="12554" width="2.85546875" style="870" customWidth="1"/>
    <col min="12555" max="12800" width="9.140625" style="870"/>
    <col min="12801" max="12801" width="5.85546875" style="870" customWidth="1"/>
    <col min="12802" max="12802" width="42.5703125" style="870" customWidth="1"/>
    <col min="12803" max="12808" width="11" style="870" customWidth="1"/>
    <col min="12809" max="12809" width="12.28515625" style="870" customWidth="1"/>
    <col min="12810" max="12810" width="2.85546875" style="870" customWidth="1"/>
    <col min="12811" max="13056" width="9.140625" style="870"/>
    <col min="13057" max="13057" width="5.85546875" style="870" customWidth="1"/>
    <col min="13058" max="13058" width="42.5703125" style="870" customWidth="1"/>
    <col min="13059" max="13064" width="11" style="870" customWidth="1"/>
    <col min="13065" max="13065" width="12.28515625" style="870" customWidth="1"/>
    <col min="13066" max="13066" width="2.85546875" style="870" customWidth="1"/>
    <col min="13067" max="13312" width="9.140625" style="870"/>
    <col min="13313" max="13313" width="5.85546875" style="870" customWidth="1"/>
    <col min="13314" max="13314" width="42.5703125" style="870" customWidth="1"/>
    <col min="13315" max="13320" width="11" style="870" customWidth="1"/>
    <col min="13321" max="13321" width="12.28515625" style="870" customWidth="1"/>
    <col min="13322" max="13322" width="2.85546875" style="870" customWidth="1"/>
    <col min="13323" max="13568" width="9.140625" style="870"/>
    <col min="13569" max="13569" width="5.85546875" style="870" customWidth="1"/>
    <col min="13570" max="13570" width="42.5703125" style="870" customWidth="1"/>
    <col min="13571" max="13576" width="11" style="870" customWidth="1"/>
    <col min="13577" max="13577" width="12.28515625" style="870" customWidth="1"/>
    <col min="13578" max="13578" width="2.85546875" style="870" customWidth="1"/>
    <col min="13579" max="13824" width="9.140625" style="870"/>
    <col min="13825" max="13825" width="5.85546875" style="870" customWidth="1"/>
    <col min="13826" max="13826" width="42.5703125" style="870" customWidth="1"/>
    <col min="13827" max="13832" width="11" style="870" customWidth="1"/>
    <col min="13833" max="13833" width="12.28515625" style="870" customWidth="1"/>
    <col min="13834" max="13834" width="2.85546875" style="870" customWidth="1"/>
    <col min="13835" max="14080" width="9.140625" style="870"/>
    <col min="14081" max="14081" width="5.85546875" style="870" customWidth="1"/>
    <col min="14082" max="14082" width="42.5703125" style="870" customWidth="1"/>
    <col min="14083" max="14088" width="11" style="870" customWidth="1"/>
    <col min="14089" max="14089" width="12.28515625" style="870" customWidth="1"/>
    <col min="14090" max="14090" width="2.85546875" style="870" customWidth="1"/>
    <col min="14091" max="14336" width="9.140625" style="870"/>
    <col min="14337" max="14337" width="5.85546875" style="870" customWidth="1"/>
    <col min="14338" max="14338" width="42.5703125" style="870" customWidth="1"/>
    <col min="14339" max="14344" width="11" style="870" customWidth="1"/>
    <col min="14345" max="14345" width="12.28515625" style="870" customWidth="1"/>
    <col min="14346" max="14346" width="2.85546875" style="870" customWidth="1"/>
    <col min="14347" max="14592" width="9.140625" style="870"/>
    <col min="14593" max="14593" width="5.85546875" style="870" customWidth="1"/>
    <col min="14594" max="14594" width="42.5703125" style="870" customWidth="1"/>
    <col min="14595" max="14600" width="11" style="870" customWidth="1"/>
    <col min="14601" max="14601" width="12.28515625" style="870" customWidth="1"/>
    <col min="14602" max="14602" width="2.85546875" style="870" customWidth="1"/>
    <col min="14603" max="14848" width="9.140625" style="870"/>
    <col min="14849" max="14849" width="5.85546875" style="870" customWidth="1"/>
    <col min="14850" max="14850" width="42.5703125" style="870" customWidth="1"/>
    <col min="14851" max="14856" width="11" style="870" customWidth="1"/>
    <col min="14857" max="14857" width="12.28515625" style="870" customWidth="1"/>
    <col min="14858" max="14858" width="2.85546875" style="870" customWidth="1"/>
    <col min="14859" max="15104" width="9.140625" style="870"/>
    <col min="15105" max="15105" width="5.85546875" style="870" customWidth="1"/>
    <col min="15106" max="15106" width="42.5703125" style="870" customWidth="1"/>
    <col min="15107" max="15112" width="11" style="870" customWidth="1"/>
    <col min="15113" max="15113" width="12.28515625" style="870" customWidth="1"/>
    <col min="15114" max="15114" width="2.85546875" style="870" customWidth="1"/>
    <col min="15115" max="15360" width="9.140625" style="870"/>
    <col min="15361" max="15361" width="5.85546875" style="870" customWidth="1"/>
    <col min="15362" max="15362" width="42.5703125" style="870" customWidth="1"/>
    <col min="15363" max="15368" width="11" style="870" customWidth="1"/>
    <col min="15369" max="15369" width="12.28515625" style="870" customWidth="1"/>
    <col min="15370" max="15370" width="2.85546875" style="870" customWidth="1"/>
    <col min="15371" max="15616" width="9.140625" style="870"/>
    <col min="15617" max="15617" width="5.85546875" style="870" customWidth="1"/>
    <col min="15618" max="15618" width="42.5703125" style="870" customWidth="1"/>
    <col min="15619" max="15624" width="11" style="870" customWidth="1"/>
    <col min="15625" max="15625" width="12.28515625" style="870" customWidth="1"/>
    <col min="15626" max="15626" width="2.85546875" style="870" customWidth="1"/>
    <col min="15627" max="15872" width="9.140625" style="870"/>
    <col min="15873" max="15873" width="5.85546875" style="870" customWidth="1"/>
    <col min="15874" max="15874" width="42.5703125" style="870" customWidth="1"/>
    <col min="15875" max="15880" width="11" style="870" customWidth="1"/>
    <col min="15881" max="15881" width="12.28515625" style="870" customWidth="1"/>
    <col min="15882" max="15882" width="2.85546875" style="870" customWidth="1"/>
    <col min="15883" max="16128" width="9.140625" style="870"/>
    <col min="16129" max="16129" width="5.85546875" style="870" customWidth="1"/>
    <col min="16130" max="16130" width="42.5703125" style="870" customWidth="1"/>
    <col min="16131" max="16136" width="11" style="870" customWidth="1"/>
    <col min="16137" max="16137" width="12.28515625" style="870" customWidth="1"/>
    <col min="16138" max="16138" width="2.85546875" style="870" customWidth="1"/>
    <col min="16139" max="16384" width="9.140625" style="870"/>
  </cols>
  <sheetData>
    <row r="1" spans="1:10" ht="27.75" customHeight="1" x14ac:dyDescent="0.2">
      <c r="A1" s="1186" t="s">
        <v>543</v>
      </c>
      <c r="B1" s="1186"/>
      <c r="C1" s="1186"/>
      <c r="D1" s="1186"/>
      <c r="E1" s="1186"/>
      <c r="F1" s="1186"/>
      <c r="G1" s="1186"/>
      <c r="H1" s="1186"/>
      <c r="I1" s="1186"/>
    </row>
    <row r="2" spans="1:10" ht="20.25" customHeight="1" thickBot="1" x14ac:dyDescent="0.3">
      <c r="I2" s="872" t="str">
        <f>'[1]1. sz tájékoztató t.'!E2</f>
        <v>Forintban!</v>
      </c>
    </row>
    <row r="3" spans="1:10" s="873" customFormat="1" ht="26.25" customHeight="1" x14ac:dyDescent="0.2">
      <c r="A3" s="1187" t="s">
        <v>544</v>
      </c>
      <c r="B3" s="1189" t="s">
        <v>545</v>
      </c>
      <c r="C3" s="1187" t="s">
        <v>546</v>
      </c>
      <c r="D3" s="1191" t="s">
        <v>621</v>
      </c>
      <c r="E3" s="1193" t="s">
        <v>547</v>
      </c>
      <c r="F3" s="1194"/>
      <c r="G3" s="1194"/>
      <c r="H3" s="1195"/>
      <c r="I3" s="1189" t="s">
        <v>1</v>
      </c>
    </row>
    <row r="4" spans="1:10" s="876" customFormat="1" ht="32.25" customHeight="1" thickBot="1" x14ac:dyDescent="0.25">
      <c r="A4" s="1188"/>
      <c r="B4" s="1190"/>
      <c r="C4" s="1190"/>
      <c r="D4" s="1192"/>
      <c r="E4" s="874" t="s">
        <v>548</v>
      </c>
      <c r="F4" s="874" t="s">
        <v>549</v>
      </c>
      <c r="G4" s="874" t="s">
        <v>619</v>
      </c>
      <c r="H4" s="875" t="s">
        <v>620</v>
      </c>
      <c r="I4" s="1190"/>
    </row>
    <row r="5" spans="1:10" s="882" customFormat="1" ht="12.95" customHeight="1" thickBot="1" x14ac:dyDescent="0.25">
      <c r="A5" s="877" t="s">
        <v>550</v>
      </c>
      <c r="B5" s="878" t="s">
        <v>14</v>
      </c>
      <c r="C5" s="879" t="s">
        <v>551</v>
      </c>
      <c r="D5" s="878" t="s">
        <v>552</v>
      </c>
      <c r="E5" s="877" t="s">
        <v>553</v>
      </c>
      <c r="F5" s="879" t="s">
        <v>15</v>
      </c>
      <c r="G5" s="879" t="s">
        <v>554</v>
      </c>
      <c r="H5" s="880" t="s">
        <v>555</v>
      </c>
      <c r="I5" s="881" t="s">
        <v>556</v>
      </c>
    </row>
    <row r="6" spans="1:10" ht="24.75" customHeight="1" thickBot="1" x14ac:dyDescent="0.25">
      <c r="A6" s="883" t="s">
        <v>28</v>
      </c>
      <c r="B6" s="883" t="s">
        <v>557</v>
      </c>
      <c r="C6" s="884"/>
      <c r="D6" s="885">
        <f>+D7+D8</f>
        <v>0</v>
      </c>
      <c r="E6" s="886">
        <f>+E7+E8</f>
        <v>0</v>
      </c>
      <c r="F6" s="887">
        <f>+F7+F8</f>
        <v>0</v>
      </c>
      <c r="G6" s="887">
        <f>+G7+G8</f>
        <v>0</v>
      </c>
      <c r="H6" s="888">
        <f>+H7+H8</f>
        <v>0</v>
      </c>
      <c r="I6" s="889">
        <f t="shared" ref="I6:I19" si="0">SUM(D6:H6)</f>
        <v>0</v>
      </c>
    </row>
    <row r="7" spans="1:10" ht="20.100000000000001" customHeight="1" x14ac:dyDescent="0.2">
      <c r="A7" s="890" t="s">
        <v>29</v>
      </c>
      <c r="B7" s="890" t="s">
        <v>558</v>
      </c>
      <c r="C7" s="891"/>
      <c r="D7" s="892"/>
      <c r="E7" s="893"/>
      <c r="F7" s="894"/>
      <c r="G7" s="894"/>
      <c r="H7" s="895"/>
      <c r="I7" s="896">
        <f t="shared" si="0"/>
        <v>0</v>
      </c>
      <c r="J7" s="1183"/>
    </row>
    <row r="8" spans="1:10" ht="20.100000000000001" customHeight="1" thickBot="1" x14ac:dyDescent="0.25">
      <c r="A8" s="890" t="s">
        <v>9</v>
      </c>
      <c r="B8" s="890" t="s">
        <v>558</v>
      </c>
      <c r="C8" s="891"/>
      <c r="D8" s="892"/>
      <c r="E8" s="893"/>
      <c r="F8" s="894"/>
      <c r="G8" s="894"/>
      <c r="H8" s="895"/>
      <c r="I8" s="896">
        <f t="shared" si="0"/>
        <v>0</v>
      </c>
      <c r="J8" s="1183"/>
    </row>
    <row r="9" spans="1:10" ht="26.1" customHeight="1" thickBot="1" x14ac:dyDescent="0.25">
      <c r="A9" s="883" t="s">
        <v>10</v>
      </c>
      <c r="B9" s="883" t="s">
        <v>559</v>
      </c>
      <c r="C9" s="884"/>
      <c r="D9" s="885">
        <f>+D10+D11</f>
        <v>0</v>
      </c>
      <c r="E9" s="886">
        <f>+E10+E11</f>
        <v>0</v>
      </c>
      <c r="F9" s="887">
        <f>+F10+F11</f>
        <v>0</v>
      </c>
      <c r="G9" s="887">
        <f>+G10+G11</f>
        <v>0</v>
      </c>
      <c r="H9" s="888">
        <f>+H10+H11</f>
        <v>0</v>
      </c>
      <c r="I9" s="889">
        <f t="shared" si="0"/>
        <v>0</v>
      </c>
      <c r="J9" s="1183"/>
    </row>
    <row r="10" spans="1:10" ht="20.100000000000001" customHeight="1" x14ac:dyDescent="0.2">
      <c r="A10" s="890" t="s">
        <v>11</v>
      </c>
      <c r="B10" s="890" t="s">
        <v>558</v>
      </c>
      <c r="C10" s="891"/>
      <c r="D10" s="892"/>
      <c r="E10" s="893"/>
      <c r="F10" s="894"/>
      <c r="G10" s="894"/>
      <c r="H10" s="895"/>
      <c r="I10" s="896">
        <f t="shared" si="0"/>
        <v>0</v>
      </c>
      <c r="J10" s="1183"/>
    </row>
    <row r="11" spans="1:10" ht="20.100000000000001" customHeight="1" thickBot="1" x14ac:dyDescent="0.25">
      <c r="A11" s="890" t="s">
        <v>12</v>
      </c>
      <c r="B11" s="890" t="s">
        <v>558</v>
      </c>
      <c r="C11" s="891"/>
      <c r="D11" s="892"/>
      <c r="E11" s="893"/>
      <c r="F11" s="894"/>
      <c r="G11" s="894"/>
      <c r="H11" s="895"/>
      <c r="I11" s="896">
        <f t="shared" si="0"/>
        <v>0</v>
      </c>
      <c r="J11" s="1183"/>
    </row>
    <row r="12" spans="1:10" ht="20.100000000000001" customHeight="1" thickBot="1" x14ac:dyDescent="0.25">
      <c r="A12" s="883" t="s">
        <v>13</v>
      </c>
      <c r="B12" s="883" t="s">
        <v>560</v>
      </c>
      <c r="C12" s="884"/>
      <c r="D12" s="885">
        <f>+D14</f>
        <v>0</v>
      </c>
      <c r="E12" s="886">
        <f>+E14+E13</f>
        <v>0</v>
      </c>
      <c r="F12" s="887">
        <f>+F14+F13</f>
        <v>0</v>
      </c>
      <c r="G12" s="887">
        <f>+G14+G13</f>
        <v>0</v>
      </c>
      <c r="H12" s="888">
        <f>+H14+H13</f>
        <v>0</v>
      </c>
      <c r="I12" s="889">
        <f>SUM(D12:H12)</f>
        <v>0</v>
      </c>
      <c r="J12" s="1183"/>
    </row>
    <row r="13" spans="1:10" ht="79.5" customHeight="1" x14ac:dyDescent="0.2">
      <c r="A13" s="897" t="s">
        <v>61</v>
      </c>
      <c r="B13" s="898"/>
      <c r="C13" s="899"/>
      <c r="D13" s="900"/>
      <c r="E13" s="901"/>
      <c r="F13" s="902"/>
      <c r="G13" s="902"/>
      <c r="H13" s="903"/>
      <c r="I13" s="904">
        <f>SUM(D13:H13)</f>
        <v>0</v>
      </c>
      <c r="J13" s="1183"/>
    </row>
    <row r="14" spans="1:10" ht="13.5" thickBot="1" x14ac:dyDescent="0.25">
      <c r="A14" s="890" t="s">
        <v>62</v>
      </c>
      <c r="B14" s="890"/>
      <c r="C14" s="891"/>
      <c r="D14" s="892"/>
      <c r="E14" s="893"/>
      <c r="F14" s="894"/>
      <c r="G14" s="894"/>
      <c r="H14" s="895"/>
      <c r="I14" s="896">
        <f t="shared" si="0"/>
        <v>0</v>
      </c>
      <c r="J14" s="1183"/>
    </row>
    <row r="15" spans="1:10" ht="20.100000000000001" customHeight="1" thickBot="1" x14ac:dyDescent="0.25">
      <c r="A15" s="883" t="s">
        <v>63</v>
      </c>
      <c r="B15" s="883" t="s">
        <v>561</v>
      </c>
      <c r="C15" s="884"/>
      <c r="D15" s="885">
        <f>+D16</f>
        <v>7530500</v>
      </c>
      <c r="E15" s="886">
        <f>+E16</f>
        <v>1553427</v>
      </c>
      <c r="F15" s="887">
        <f>+F16</f>
        <v>0</v>
      </c>
      <c r="G15" s="887">
        <f>+G16</f>
        <v>0</v>
      </c>
      <c r="H15" s="888">
        <f>+H16</f>
        <v>0</v>
      </c>
      <c r="I15" s="889">
        <f t="shared" si="0"/>
        <v>9083927</v>
      </c>
      <c r="J15" s="1183"/>
    </row>
    <row r="16" spans="1:10" ht="103.5" customHeight="1" thickBot="1" x14ac:dyDescent="0.25">
      <c r="A16" s="905" t="s">
        <v>64</v>
      </c>
      <c r="B16" s="890" t="s">
        <v>479</v>
      </c>
      <c r="C16" s="891" t="s">
        <v>528</v>
      </c>
      <c r="D16" s="892">
        <v>7530500</v>
      </c>
      <c r="E16" s="893">
        <v>1553427</v>
      </c>
      <c r="F16" s="894"/>
      <c r="G16" s="894"/>
      <c r="H16" s="895"/>
      <c r="I16" s="896">
        <f>SUM(D16:H16)</f>
        <v>9083927</v>
      </c>
      <c r="J16" s="1183"/>
    </row>
    <row r="17" spans="1:10" ht="20.100000000000001" customHeight="1" thickBot="1" x14ac:dyDescent="0.25">
      <c r="A17" s="906" t="s">
        <v>65</v>
      </c>
      <c r="B17" s="906" t="s">
        <v>562</v>
      </c>
      <c r="C17" s="884"/>
      <c r="D17" s="885">
        <f>+D19</f>
        <v>0</v>
      </c>
      <c r="E17" s="886">
        <f>+E19</f>
        <v>0</v>
      </c>
      <c r="F17" s="887">
        <f>+F19</f>
        <v>0</v>
      </c>
      <c r="G17" s="887">
        <f>+G19</f>
        <v>0</v>
      </c>
      <c r="H17" s="888">
        <f>+H19</f>
        <v>0</v>
      </c>
      <c r="I17" s="889">
        <f t="shared" si="0"/>
        <v>0</v>
      </c>
      <c r="J17" s="1183"/>
    </row>
    <row r="18" spans="1:10" ht="26.25" customHeight="1" x14ac:dyDescent="0.2">
      <c r="A18" s="907" t="s">
        <v>284</v>
      </c>
      <c r="B18" s="890" t="s">
        <v>558</v>
      </c>
      <c r="C18" s="908"/>
      <c r="D18" s="909"/>
      <c r="E18" s="910"/>
      <c r="F18" s="911"/>
      <c r="G18" s="911"/>
      <c r="H18" s="912"/>
      <c r="I18" s="913"/>
      <c r="J18" s="1183"/>
    </row>
    <row r="19" spans="1:10" ht="20.25" customHeight="1" thickBot="1" x14ac:dyDescent="0.25">
      <c r="A19" s="907" t="s">
        <v>285</v>
      </c>
      <c r="B19" s="890" t="s">
        <v>558</v>
      </c>
      <c r="C19" s="914"/>
      <c r="D19" s="915"/>
      <c r="E19" s="916"/>
      <c r="F19" s="917"/>
      <c r="G19" s="917"/>
      <c r="H19" s="918"/>
      <c r="I19" s="919">
        <f t="shared" si="0"/>
        <v>0</v>
      </c>
      <c r="J19" s="1183"/>
    </row>
    <row r="20" spans="1:10" ht="20.100000000000001" customHeight="1" thickBot="1" x14ac:dyDescent="0.25">
      <c r="A20" s="1184" t="s">
        <v>563</v>
      </c>
      <c r="B20" s="1185"/>
      <c r="C20" s="920"/>
      <c r="D20" s="885">
        <f t="shared" ref="D20:I20" si="1">+D6+D9+D12+D15+D17</f>
        <v>7530500</v>
      </c>
      <c r="E20" s="886">
        <f>+E6+E9+E12+E15+E17</f>
        <v>1553427</v>
      </c>
      <c r="F20" s="887">
        <f t="shared" si="1"/>
        <v>0</v>
      </c>
      <c r="G20" s="887">
        <f t="shared" si="1"/>
        <v>0</v>
      </c>
      <c r="H20" s="888">
        <f t="shared" si="1"/>
        <v>0</v>
      </c>
      <c r="I20" s="889">
        <f t="shared" si="1"/>
        <v>9083927</v>
      </c>
      <c r="J20" s="1183"/>
    </row>
  </sheetData>
  <mergeCells count="9">
    <mergeCell ref="J7:J20"/>
    <mergeCell ref="A20:B20"/>
    <mergeCell ref="A1:I1"/>
    <mergeCell ref="A3:A4"/>
    <mergeCell ref="B3:B4"/>
    <mergeCell ref="C3:C4"/>
    <mergeCell ref="D3:D4"/>
    <mergeCell ref="E3:H3"/>
    <mergeCell ref="I3:I4"/>
  </mergeCells>
  <printOptions horizontalCentered="1"/>
  <pageMargins left="0.78740157480314965" right="0.78740157480314965" top="1.03" bottom="0.98425196850393704" header="0.78740157480314965" footer="0.78740157480314965"/>
  <pageSetup paperSize="9" scale="80" orientation="landscape" verticalDpi="300" r:id="rId1"/>
  <headerFooter alignWithMargins="0">
    <oddHeader>&amp;R15. számú melléklet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8909D-D941-47AE-AB7B-85E15ACE6991}">
  <dimension ref="A1:F29"/>
  <sheetViews>
    <sheetView tabSelected="1" topLeftCell="A10" workbookViewId="0">
      <selection activeCell="K31" sqref="K31"/>
    </sheetView>
  </sheetViews>
  <sheetFormatPr defaultColWidth="12.7109375" defaultRowHeight="12.75" x14ac:dyDescent="0.2"/>
  <cols>
    <col min="1" max="1" width="5.7109375" customWidth="1"/>
    <col min="2" max="2" width="30.5703125" customWidth="1"/>
    <col min="3" max="6" width="12.7109375" customWidth="1"/>
  </cols>
  <sheetData>
    <row r="1" spans="1:6" x14ac:dyDescent="0.2">
      <c r="E1" s="1196" t="s">
        <v>564</v>
      </c>
      <c r="F1" s="1196"/>
    </row>
    <row r="2" spans="1:6" ht="15.75" x14ac:dyDescent="0.25">
      <c r="A2" s="1197" t="s">
        <v>565</v>
      </c>
      <c r="B2" s="1197"/>
      <c r="C2" s="1197"/>
      <c r="D2" s="1197"/>
      <c r="E2" s="1197"/>
      <c r="F2" s="1197"/>
    </row>
    <row r="3" spans="1:6" x14ac:dyDescent="0.2">
      <c r="A3" s="1198" t="s">
        <v>566</v>
      </c>
      <c r="B3" s="1198"/>
      <c r="C3" s="1198"/>
      <c r="D3" s="1198"/>
      <c r="E3" s="1198"/>
      <c r="F3" s="1198"/>
    </row>
    <row r="4" spans="1:6" ht="33.75" customHeight="1" x14ac:dyDescent="0.2">
      <c r="A4" s="921"/>
      <c r="B4" s="921"/>
      <c r="C4" s="921"/>
      <c r="D4" s="921"/>
      <c r="E4" s="921"/>
      <c r="F4" s="921"/>
    </row>
    <row r="5" spans="1:6" ht="15.75" x14ac:dyDescent="0.25">
      <c r="A5" s="922" t="s">
        <v>567</v>
      </c>
      <c r="B5" s="923"/>
      <c r="C5" s="923"/>
      <c r="D5" s="923"/>
      <c r="E5" s="923"/>
      <c r="F5" s="923"/>
    </row>
    <row r="6" spans="1:6" ht="15.75" x14ac:dyDescent="0.25">
      <c r="A6" s="923"/>
      <c r="B6" s="923"/>
      <c r="C6" s="923"/>
      <c r="D6" s="923"/>
      <c r="E6" s="923"/>
      <c r="F6" s="923"/>
    </row>
    <row r="7" spans="1:6" ht="15.75" x14ac:dyDescent="0.25">
      <c r="A7" s="922" t="s">
        <v>568</v>
      </c>
      <c r="B7" s="923"/>
      <c r="C7" s="923"/>
      <c r="D7" s="923"/>
      <c r="E7" s="923"/>
      <c r="F7" s="923"/>
    </row>
    <row r="8" spans="1:6" ht="15.75" x14ac:dyDescent="0.25">
      <c r="A8" s="922"/>
      <c r="B8" s="923"/>
      <c r="C8" s="923"/>
      <c r="D8" s="923"/>
      <c r="E8" s="923"/>
      <c r="F8" s="923"/>
    </row>
    <row r="9" spans="1:6" ht="15" x14ac:dyDescent="0.25">
      <c r="A9" s="924" t="s">
        <v>569</v>
      </c>
      <c r="B9" s="925"/>
      <c r="C9" s="925"/>
      <c r="D9" s="925"/>
      <c r="E9" s="925"/>
      <c r="F9" s="926"/>
    </row>
    <row r="10" spans="1:6" ht="15" x14ac:dyDescent="0.25">
      <c r="A10" s="924"/>
      <c r="B10" s="925"/>
      <c r="C10" s="925"/>
      <c r="D10" s="925"/>
      <c r="E10" s="925"/>
      <c r="F10" s="926"/>
    </row>
    <row r="11" spans="1:6" ht="15" x14ac:dyDescent="0.25">
      <c r="A11" s="924" t="s">
        <v>570</v>
      </c>
      <c r="B11" s="925"/>
      <c r="C11" s="925"/>
      <c r="D11" s="925"/>
      <c r="E11" s="925"/>
    </row>
    <row r="12" spans="1:6" ht="13.5" thickBot="1" x14ac:dyDescent="0.25"/>
    <row r="13" spans="1:6" ht="39" thickBot="1" x14ac:dyDescent="0.25">
      <c r="A13" s="927" t="s">
        <v>268</v>
      </c>
      <c r="B13" s="928" t="s">
        <v>571</v>
      </c>
      <c r="C13" s="929" t="s">
        <v>572</v>
      </c>
      <c r="D13" s="929" t="s">
        <v>573</v>
      </c>
      <c r="E13" s="929" t="s">
        <v>574</v>
      </c>
      <c r="F13" s="930" t="s">
        <v>19</v>
      </c>
    </row>
    <row r="14" spans="1:6" ht="24.75" customHeight="1" x14ac:dyDescent="0.2">
      <c r="A14" s="931" t="s">
        <v>28</v>
      </c>
      <c r="B14" s="932" t="s">
        <v>575</v>
      </c>
      <c r="C14" s="933"/>
      <c r="D14" s="933"/>
      <c r="E14" s="933"/>
      <c r="F14" s="934">
        <v>0</v>
      </c>
    </row>
    <row r="15" spans="1:6" ht="25.5" x14ac:dyDescent="0.2">
      <c r="A15" s="935" t="s">
        <v>29</v>
      </c>
      <c r="B15" s="936" t="s">
        <v>576</v>
      </c>
      <c r="C15" s="937"/>
      <c r="D15" s="937"/>
      <c r="E15" s="937"/>
      <c r="F15" s="938">
        <v>0</v>
      </c>
    </row>
    <row r="16" spans="1:6" ht="25.5" x14ac:dyDescent="0.2">
      <c r="A16" s="935" t="s">
        <v>9</v>
      </c>
      <c r="B16" s="936" t="s">
        <v>577</v>
      </c>
      <c r="C16" s="937"/>
      <c r="D16" s="937"/>
      <c r="E16" s="937"/>
      <c r="F16" s="938">
        <v>0</v>
      </c>
    </row>
    <row r="17" spans="1:6" ht="21" customHeight="1" x14ac:dyDescent="0.2">
      <c r="A17" s="935" t="s">
        <v>10</v>
      </c>
      <c r="B17" s="936" t="s">
        <v>578</v>
      </c>
      <c r="C17" s="937"/>
      <c r="D17" s="937"/>
      <c r="E17" s="937"/>
      <c r="F17" s="938">
        <v>0</v>
      </c>
    </row>
    <row r="18" spans="1:6" ht="40.5" customHeight="1" x14ac:dyDescent="0.2">
      <c r="A18" s="935" t="s">
        <v>11</v>
      </c>
      <c r="B18" s="936" t="s">
        <v>579</v>
      </c>
      <c r="C18" s="937"/>
      <c r="D18" s="937"/>
      <c r="E18" s="937"/>
      <c r="F18" s="938">
        <v>0</v>
      </c>
    </row>
    <row r="19" spans="1:6" ht="21.75" customHeight="1" thickBot="1" x14ac:dyDescent="0.25">
      <c r="A19" s="939" t="s">
        <v>12</v>
      </c>
      <c r="B19" s="940" t="s">
        <v>580</v>
      </c>
      <c r="C19" s="941"/>
      <c r="D19" s="941"/>
      <c r="E19" s="941"/>
      <c r="F19" s="942">
        <v>0</v>
      </c>
    </row>
    <row r="20" spans="1:6" ht="21.75" customHeight="1" thickBot="1" x14ac:dyDescent="0.25">
      <c r="A20" s="943" t="s">
        <v>13</v>
      </c>
      <c r="B20" s="944" t="s">
        <v>19</v>
      </c>
      <c r="C20" s="945">
        <v>0</v>
      </c>
      <c r="D20" s="945">
        <v>0</v>
      </c>
      <c r="E20" s="945">
        <v>0</v>
      </c>
      <c r="F20" s="946">
        <v>0</v>
      </c>
    </row>
    <row r="21" spans="1:6" x14ac:dyDescent="0.2">
      <c r="A21" s="926"/>
      <c r="B21" s="926"/>
      <c r="C21" s="926"/>
      <c r="D21" s="926"/>
      <c r="E21" s="926"/>
      <c r="F21" s="926"/>
    </row>
    <row r="22" spans="1:6" x14ac:dyDescent="0.2">
      <c r="A22" s="926"/>
      <c r="B22" s="926"/>
      <c r="C22" s="926"/>
      <c r="D22" s="926"/>
      <c r="E22" s="926"/>
      <c r="F22" s="926"/>
    </row>
    <row r="23" spans="1:6" x14ac:dyDescent="0.2">
      <c r="A23" s="926"/>
      <c r="B23" s="926"/>
      <c r="C23" s="926"/>
      <c r="D23" s="926"/>
      <c r="E23" s="926"/>
      <c r="F23" s="926"/>
    </row>
    <row r="24" spans="1:6" ht="15.75" x14ac:dyDescent="0.25">
      <c r="A24" s="923" t="s">
        <v>614</v>
      </c>
      <c r="B24" s="926"/>
      <c r="C24" s="926"/>
      <c r="D24" s="926"/>
      <c r="E24" s="926"/>
      <c r="F24" s="926"/>
    </row>
    <row r="25" spans="1:6" x14ac:dyDescent="0.2">
      <c r="A25" s="926"/>
      <c r="B25" s="926"/>
      <c r="C25" s="926"/>
      <c r="D25" s="926"/>
      <c r="E25" s="926"/>
      <c r="F25" s="926"/>
    </row>
    <row r="26" spans="1:6" x14ac:dyDescent="0.2">
      <c r="A26" s="926"/>
      <c r="B26" s="926"/>
      <c r="C26" s="926"/>
      <c r="D26" s="926"/>
      <c r="E26" s="926"/>
      <c r="F26" s="926"/>
    </row>
    <row r="29" spans="1:6" ht="13.5" x14ac:dyDescent="0.25">
      <c r="C29" s="947"/>
      <c r="D29" s="948" t="s">
        <v>581</v>
      </c>
      <c r="E29" s="947"/>
    </row>
  </sheetData>
  <mergeCells count="3">
    <mergeCell ref="E1:F1"/>
    <mergeCell ref="A2:F2"/>
    <mergeCell ref="A3:F3"/>
  </mergeCells>
  <pageMargins left="0.74803149606299213" right="0.74803149606299213" top="0.98425196850393704" bottom="0.98425196850393704" header="0.51181102362204722" footer="0.51181102362204722"/>
  <pageSetup paperSize="9" orientation="portrait" horizontalDpi="4294967295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47"/>
  <sheetViews>
    <sheetView topLeftCell="A60" workbookViewId="0">
      <selection activeCell="C57" sqref="C57"/>
    </sheetView>
  </sheetViews>
  <sheetFormatPr defaultRowHeight="12.75" x14ac:dyDescent="0.2"/>
  <cols>
    <col min="1" max="1" width="8.28515625" style="297" customWidth="1"/>
    <col min="2" max="2" width="8.28515625" style="294" customWidth="1"/>
    <col min="3" max="3" width="52" style="294" customWidth="1"/>
    <col min="4" max="6" width="8.28515625" style="294" bestFit="1" customWidth="1"/>
    <col min="7" max="7" width="7.42578125" style="294" bestFit="1" customWidth="1"/>
    <col min="8" max="8" width="8.42578125" style="294" bestFit="1" customWidth="1"/>
    <col min="9" max="9" width="8.85546875" style="294" hidden="1" customWidth="1"/>
    <col min="10" max="12" width="8.28515625" style="294" bestFit="1" customWidth="1"/>
    <col min="13" max="13" width="7.42578125" style="294" bestFit="1" customWidth="1"/>
    <col min="14" max="14" width="8.42578125" style="294" bestFit="1" customWidth="1"/>
    <col min="15" max="15" width="8.85546875" style="294" hidden="1" customWidth="1"/>
    <col min="16" max="16" width="12.42578125" style="294" bestFit="1" customWidth="1"/>
    <col min="17" max="17" width="4.5703125" style="294" hidden="1" customWidth="1"/>
    <col min="18" max="18" width="0" style="294" hidden="1" customWidth="1"/>
    <col min="19" max="19" width="10" style="294" hidden="1" customWidth="1"/>
    <col min="20" max="20" width="0" style="294" hidden="1" customWidth="1"/>
    <col min="21" max="16384" width="9.140625" style="294"/>
  </cols>
  <sheetData>
    <row r="1" spans="1:20" s="114" customFormat="1" ht="21" hidden="1" customHeight="1" x14ac:dyDescent="0.2">
      <c r="A1" s="113"/>
      <c r="C1" s="115"/>
      <c r="D1" s="116"/>
      <c r="E1" s="116"/>
      <c r="F1" s="116"/>
      <c r="G1" s="116"/>
      <c r="H1" s="116"/>
      <c r="I1" s="116"/>
      <c r="J1" s="1051"/>
      <c r="K1" s="1051"/>
      <c r="L1" s="1051"/>
      <c r="M1" s="1051"/>
      <c r="N1" s="1051"/>
      <c r="O1" s="1051"/>
      <c r="P1" s="1051"/>
    </row>
    <row r="2" spans="1:20" s="119" customFormat="1" ht="25.5" hidden="1" customHeight="1" thickBot="1" x14ac:dyDescent="0.25">
      <c r="A2" s="1050"/>
      <c r="B2" s="1050"/>
      <c r="C2" s="1050"/>
      <c r="D2" s="1050"/>
      <c r="E2" s="1050"/>
      <c r="F2" s="1050"/>
      <c r="G2" s="1050"/>
      <c r="H2" s="1050"/>
      <c r="I2" s="1050"/>
      <c r="J2" s="1050"/>
      <c r="K2" s="1050"/>
      <c r="L2" s="1050"/>
      <c r="M2" s="1050"/>
      <c r="N2" s="1050"/>
      <c r="O2" s="1050"/>
      <c r="P2" s="1050"/>
    </row>
    <row r="3" spans="1:20" s="122" customFormat="1" ht="40.5" hidden="1" customHeight="1" thickBot="1" x14ac:dyDescent="0.25">
      <c r="A3" s="120"/>
      <c r="B3" s="120"/>
      <c r="C3" s="120"/>
      <c r="D3" s="1055" t="s">
        <v>4</v>
      </c>
      <c r="E3" s="1056"/>
      <c r="F3" s="1056"/>
      <c r="G3" s="1056"/>
      <c r="H3" s="1056"/>
      <c r="I3" s="1057"/>
      <c r="J3" s="1055" t="s">
        <v>114</v>
      </c>
      <c r="K3" s="1056"/>
      <c r="L3" s="1056"/>
      <c r="M3" s="1056"/>
      <c r="N3" s="1056"/>
      <c r="O3" s="1057"/>
      <c r="P3" s="1199" t="s">
        <v>161</v>
      </c>
      <c r="Q3" s="1200"/>
      <c r="R3" s="1200"/>
      <c r="S3" s="1201"/>
      <c r="T3" s="526"/>
    </row>
    <row r="4" spans="1:20" ht="24.75" hidden="1" thickBot="1" x14ac:dyDescent="0.25">
      <c r="A4" s="1053" t="s">
        <v>115</v>
      </c>
      <c r="B4" s="1054"/>
      <c r="C4" s="504" t="s">
        <v>116</v>
      </c>
      <c r="D4" s="493" t="s">
        <v>75</v>
      </c>
      <c r="E4" s="123" t="s">
        <v>239</v>
      </c>
      <c r="F4" s="123" t="s">
        <v>243</v>
      </c>
      <c r="G4" s="123" t="s">
        <v>245</v>
      </c>
      <c r="H4" s="123" t="s">
        <v>263</v>
      </c>
      <c r="I4" s="461" t="s">
        <v>251</v>
      </c>
      <c r="J4" s="493" t="s">
        <v>75</v>
      </c>
      <c r="K4" s="123" t="s">
        <v>239</v>
      </c>
      <c r="L4" s="123" t="s">
        <v>243</v>
      </c>
      <c r="M4" s="123" t="s">
        <v>245</v>
      </c>
      <c r="N4" s="123" t="s">
        <v>263</v>
      </c>
      <c r="O4" s="461" t="s">
        <v>251</v>
      </c>
      <c r="P4" s="493" t="s">
        <v>265</v>
      </c>
      <c r="Q4" s="123" t="s">
        <v>260</v>
      </c>
      <c r="R4" s="123" t="s">
        <v>243</v>
      </c>
      <c r="S4" s="461" t="s">
        <v>243</v>
      </c>
    </row>
    <row r="5" spans="1:20" s="128" customFormat="1" ht="12.95" hidden="1" customHeight="1" thickBot="1" x14ac:dyDescent="0.25">
      <c r="A5" s="125">
        <v>1</v>
      </c>
      <c r="B5" s="126">
        <v>2</v>
      </c>
      <c r="C5" s="274">
        <v>3</v>
      </c>
      <c r="D5" s="125"/>
      <c r="E5" s="126"/>
      <c r="F5" s="126"/>
      <c r="G5" s="126"/>
      <c r="H5" s="126"/>
      <c r="I5" s="127"/>
      <c r="J5" s="125"/>
      <c r="K5" s="126"/>
      <c r="L5" s="126"/>
      <c r="M5" s="126"/>
      <c r="N5" s="126"/>
      <c r="O5" s="127"/>
      <c r="P5" s="125"/>
      <c r="Q5" s="126"/>
      <c r="R5" s="126"/>
      <c r="S5" s="127"/>
    </row>
    <row r="6" spans="1:20" s="128" customFormat="1" ht="15.95" hidden="1" customHeight="1" thickBot="1" x14ac:dyDescent="0.25">
      <c r="A6" s="129"/>
      <c r="B6" s="130"/>
      <c r="C6" s="130" t="s">
        <v>117</v>
      </c>
      <c r="D6" s="469"/>
      <c r="E6" s="193"/>
      <c r="F6" s="193"/>
      <c r="G6" s="193"/>
      <c r="H6" s="193"/>
      <c r="I6" s="258"/>
      <c r="J6" s="469"/>
      <c r="K6" s="193"/>
      <c r="L6" s="193"/>
      <c r="M6" s="193"/>
      <c r="N6" s="193"/>
      <c r="O6" s="258"/>
      <c r="P6" s="469"/>
      <c r="Q6" s="193"/>
      <c r="R6" s="193"/>
      <c r="S6" s="258"/>
    </row>
    <row r="7" spans="1:20" s="134" customFormat="1" ht="12" hidden="1" customHeight="1" thickBot="1" x14ac:dyDescent="0.25">
      <c r="A7" s="125" t="s">
        <v>28</v>
      </c>
      <c r="B7" s="131"/>
      <c r="C7" s="505" t="s">
        <v>118</v>
      </c>
      <c r="D7" s="470"/>
      <c r="E7" s="194"/>
      <c r="F7" s="194"/>
      <c r="G7" s="194"/>
      <c r="H7" s="535"/>
      <c r="I7" s="366"/>
      <c r="J7" s="470"/>
      <c r="K7" s="194"/>
      <c r="L7" s="194"/>
      <c r="M7" s="194"/>
      <c r="N7" s="535"/>
      <c r="O7" s="366"/>
      <c r="P7" s="470"/>
      <c r="Q7" s="194"/>
      <c r="R7" s="194"/>
      <c r="S7" s="133"/>
    </row>
    <row r="8" spans="1:20" s="134" customFormat="1" ht="12" hidden="1" customHeight="1" thickBot="1" x14ac:dyDescent="0.25">
      <c r="A8" s="125" t="s">
        <v>9</v>
      </c>
      <c r="B8" s="131"/>
      <c r="C8" s="505" t="s">
        <v>124</v>
      </c>
      <c r="D8" s="470">
        <f t="shared" ref="D8:M8" si="0">SUM(D9:D12)</f>
        <v>0</v>
      </c>
      <c r="E8" s="194">
        <f t="shared" si="0"/>
        <v>0</v>
      </c>
      <c r="F8" s="194">
        <f t="shared" si="0"/>
        <v>0</v>
      </c>
      <c r="G8" s="194">
        <f>SUM(G9:G12)</f>
        <v>0</v>
      </c>
      <c r="H8" s="535">
        <f>SUM(H9:H12)</f>
        <v>0</v>
      </c>
      <c r="I8" s="366"/>
      <c r="J8" s="470">
        <f t="shared" si="0"/>
        <v>0</v>
      </c>
      <c r="K8" s="194">
        <f t="shared" si="0"/>
        <v>0</v>
      </c>
      <c r="L8" s="194">
        <f t="shared" si="0"/>
        <v>0</v>
      </c>
      <c r="M8" s="194">
        <f t="shared" si="0"/>
        <v>0</v>
      </c>
      <c r="N8" s="535" t="s">
        <v>267</v>
      </c>
      <c r="O8" s="366"/>
      <c r="P8" s="470"/>
      <c r="Q8" s="194"/>
      <c r="R8" s="194"/>
      <c r="S8" s="133"/>
    </row>
    <row r="9" spans="1:20" s="140" customFormat="1" ht="12" hidden="1" customHeight="1" x14ac:dyDescent="0.2">
      <c r="A9" s="137"/>
      <c r="B9" s="136" t="s">
        <v>125</v>
      </c>
      <c r="C9" s="482" t="s">
        <v>81</v>
      </c>
      <c r="D9" s="472"/>
      <c r="E9" s="195"/>
      <c r="F9" s="195"/>
      <c r="G9" s="195"/>
      <c r="H9" s="536"/>
      <c r="I9" s="492"/>
      <c r="J9" s="472"/>
      <c r="K9" s="195"/>
      <c r="L9" s="195"/>
      <c r="M9" s="195"/>
      <c r="N9" s="536"/>
      <c r="O9" s="492"/>
      <c r="P9" s="472"/>
      <c r="Q9" s="195"/>
      <c r="R9" s="195"/>
      <c r="S9" s="139"/>
    </row>
    <row r="10" spans="1:20" s="140" customFormat="1" ht="12" hidden="1" customHeight="1" x14ac:dyDescent="0.2">
      <c r="A10" s="137"/>
      <c r="B10" s="136" t="s">
        <v>126</v>
      </c>
      <c r="C10" s="483" t="s">
        <v>127</v>
      </c>
      <c r="D10" s="472"/>
      <c r="E10" s="195"/>
      <c r="F10" s="195"/>
      <c r="G10" s="195"/>
      <c r="H10" s="536"/>
      <c r="I10" s="521"/>
      <c r="J10" s="472"/>
      <c r="K10" s="195"/>
      <c r="L10" s="195"/>
      <c r="M10" s="195"/>
      <c r="N10" s="536"/>
      <c r="O10" s="521"/>
      <c r="P10" s="472"/>
      <c r="Q10" s="195"/>
      <c r="R10" s="195"/>
      <c r="S10" s="139"/>
    </row>
    <row r="11" spans="1:20" s="140" customFormat="1" ht="12" hidden="1" customHeight="1" x14ac:dyDescent="0.2">
      <c r="A11" s="137"/>
      <c r="B11" s="136" t="s">
        <v>128</v>
      </c>
      <c r="C11" s="483" t="s">
        <v>82</v>
      </c>
      <c r="D11" s="472"/>
      <c r="E11" s="195"/>
      <c r="F11" s="195"/>
      <c r="G11" s="195"/>
      <c r="H11" s="536"/>
      <c r="I11" s="521"/>
      <c r="J11" s="472"/>
      <c r="K11" s="195"/>
      <c r="L11" s="195"/>
      <c r="M11" s="195"/>
      <c r="N11" s="536"/>
      <c r="O11" s="521"/>
      <c r="P11" s="472"/>
      <c r="Q11" s="195"/>
      <c r="R11" s="195"/>
      <c r="S11" s="139"/>
    </row>
    <row r="12" spans="1:20" s="140" customFormat="1" ht="12" hidden="1" customHeight="1" thickBot="1" x14ac:dyDescent="0.25">
      <c r="A12" s="137"/>
      <c r="B12" s="136" t="s">
        <v>129</v>
      </c>
      <c r="C12" s="483" t="s">
        <v>127</v>
      </c>
      <c r="D12" s="472"/>
      <c r="E12" s="195"/>
      <c r="F12" s="195"/>
      <c r="G12" s="195"/>
      <c r="H12" s="536"/>
      <c r="I12" s="527"/>
      <c r="J12" s="472"/>
      <c r="K12" s="195"/>
      <c r="L12" s="195"/>
      <c r="M12" s="195"/>
      <c r="N12" s="536"/>
      <c r="O12" s="527"/>
      <c r="P12" s="472"/>
      <c r="Q12" s="195"/>
      <c r="R12" s="195"/>
      <c r="S12" s="139"/>
    </row>
    <row r="13" spans="1:20" s="140" customFormat="1" ht="12" hidden="1" customHeight="1" thickBot="1" x14ac:dyDescent="0.25">
      <c r="A13" s="145" t="s">
        <v>10</v>
      </c>
      <c r="B13" s="146"/>
      <c r="C13" s="481" t="s">
        <v>130</v>
      </c>
      <c r="D13" s="470">
        <f t="shared" ref="D13:M13" si="1">SUM(D14:D15)</f>
        <v>0</v>
      </c>
      <c r="E13" s="194">
        <f t="shared" si="1"/>
        <v>0</v>
      </c>
      <c r="F13" s="194">
        <f t="shared" si="1"/>
        <v>0</v>
      </c>
      <c r="G13" s="194">
        <f>SUM(G14:G15)</f>
        <v>0</v>
      </c>
      <c r="H13" s="535"/>
      <c r="I13" s="366"/>
      <c r="J13" s="470">
        <f t="shared" si="1"/>
        <v>0</v>
      </c>
      <c r="K13" s="194">
        <f t="shared" si="1"/>
        <v>0</v>
      </c>
      <c r="L13" s="194">
        <f t="shared" si="1"/>
        <v>0</v>
      </c>
      <c r="M13" s="194">
        <f t="shared" si="1"/>
        <v>0</v>
      </c>
      <c r="N13" s="535"/>
      <c r="O13" s="366"/>
      <c r="P13" s="470"/>
      <c r="Q13" s="194"/>
      <c r="R13" s="194"/>
      <c r="S13" s="133"/>
    </row>
    <row r="14" spans="1:20" s="134" customFormat="1" ht="12" hidden="1" customHeight="1" x14ac:dyDescent="0.2">
      <c r="A14" s="147"/>
      <c r="B14" s="148" t="s">
        <v>131</v>
      </c>
      <c r="C14" s="506" t="s">
        <v>132</v>
      </c>
      <c r="D14" s="473"/>
      <c r="E14" s="196"/>
      <c r="F14" s="196"/>
      <c r="G14" s="196"/>
      <c r="H14" s="537"/>
      <c r="I14" s="492"/>
      <c r="J14" s="473"/>
      <c r="K14" s="196"/>
      <c r="L14" s="196"/>
      <c r="M14" s="196"/>
      <c r="N14" s="537"/>
      <c r="O14" s="492"/>
      <c r="P14" s="473"/>
      <c r="Q14" s="196"/>
      <c r="R14" s="196"/>
      <c r="S14" s="150"/>
    </row>
    <row r="15" spans="1:20" s="134" customFormat="1" ht="12" hidden="1" customHeight="1" thickBot="1" x14ac:dyDescent="0.25">
      <c r="A15" s="151"/>
      <c r="B15" s="152" t="s">
        <v>133</v>
      </c>
      <c r="C15" s="507" t="s">
        <v>134</v>
      </c>
      <c r="D15" s="474"/>
      <c r="E15" s="197"/>
      <c r="F15" s="197"/>
      <c r="G15" s="197"/>
      <c r="H15" s="538"/>
      <c r="I15" s="527"/>
      <c r="J15" s="474"/>
      <c r="K15" s="197"/>
      <c r="L15" s="197"/>
      <c r="M15" s="197"/>
      <c r="N15" s="538"/>
      <c r="O15" s="527"/>
      <c r="P15" s="474"/>
      <c r="Q15" s="197"/>
      <c r="R15" s="197"/>
      <c r="S15" s="154"/>
    </row>
    <row r="16" spans="1:20" s="134" customFormat="1" ht="12" hidden="1" customHeight="1" thickBot="1" x14ac:dyDescent="0.25">
      <c r="A16" s="145" t="s">
        <v>11</v>
      </c>
      <c r="B16" s="131"/>
      <c r="C16" s="481" t="s">
        <v>135</v>
      </c>
      <c r="D16" s="475"/>
      <c r="E16" s="198"/>
      <c r="F16" s="198"/>
      <c r="G16" s="198"/>
      <c r="H16" s="539"/>
      <c r="I16" s="366"/>
      <c r="J16" s="475"/>
      <c r="K16" s="198"/>
      <c r="L16" s="198"/>
      <c r="M16" s="198"/>
      <c r="N16" s="539" t="s">
        <v>267</v>
      </c>
      <c r="O16" s="366"/>
      <c r="P16" s="475"/>
      <c r="Q16" s="198"/>
      <c r="R16" s="198"/>
      <c r="S16" s="155"/>
    </row>
    <row r="17" spans="1:19" s="134" customFormat="1" ht="12" hidden="1" customHeight="1" thickBot="1" x14ac:dyDescent="0.25">
      <c r="A17" s="125" t="s">
        <v>12</v>
      </c>
      <c r="B17" s="156"/>
      <c r="C17" s="481" t="s">
        <v>136</v>
      </c>
      <c r="D17" s="470">
        <f t="shared" ref="D17:M17" si="2">D7+D8+D13+D16</f>
        <v>0</v>
      </c>
      <c r="E17" s="194">
        <f t="shared" si="2"/>
        <v>0</v>
      </c>
      <c r="F17" s="194">
        <f t="shared" si="2"/>
        <v>0</v>
      </c>
      <c r="G17" s="194">
        <f t="shared" si="2"/>
        <v>0</v>
      </c>
      <c r="H17" s="535" t="s">
        <v>267</v>
      </c>
      <c r="I17" s="366"/>
      <c r="J17" s="470">
        <f t="shared" si="2"/>
        <v>0</v>
      </c>
      <c r="K17" s="194">
        <f t="shared" si="2"/>
        <v>0</v>
      </c>
      <c r="L17" s="194">
        <f t="shared" si="2"/>
        <v>0</v>
      </c>
      <c r="M17" s="194">
        <f t="shared" si="2"/>
        <v>0</v>
      </c>
      <c r="N17" s="535" t="s">
        <v>267</v>
      </c>
      <c r="O17" s="366"/>
      <c r="P17" s="470"/>
      <c r="Q17" s="194"/>
      <c r="R17" s="194"/>
      <c r="S17" s="133"/>
    </row>
    <row r="18" spans="1:19" s="140" customFormat="1" ht="12" hidden="1" customHeight="1" thickBot="1" x14ac:dyDescent="0.25">
      <c r="A18" s="157" t="s">
        <v>13</v>
      </c>
      <c r="B18" s="134"/>
      <c r="C18" s="508" t="s">
        <v>137</v>
      </c>
      <c r="D18" s="476">
        <f t="shared" ref="D18:M18" si="3">SUM(D19:D20)</f>
        <v>0</v>
      </c>
      <c r="E18" s="199">
        <f t="shared" si="3"/>
        <v>0</v>
      </c>
      <c r="F18" s="199">
        <f t="shared" si="3"/>
        <v>0</v>
      </c>
      <c r="G18" s="199">
        <f>SUM(G19:G20)</f>
        <v>0</v>
      </c>
      <c r="H18" s="540" t="s">
        <v>267</v>
      </c>
      <c r="I18" s="366"/>
      <c r="J18" s="476">
        <f t="shared" si="3"/>
        <v>0</v>
      </c>
      <c r="K18" s="199">
        <f t="shared" si="3"/>
        <v>0</v>
      </c>
      <c r="L18" s="199">
        <f t="shared" si="3"/>
        <v>0</v>
      </c>
      <c r="M18" s="199">
        <f t="shared" si="3"/>
        <v>0</v>
      </c>
      <c r="N18" s="540" t="s">
        <v>267</v>
      </c>
      <c r="O18" s="366"/>
      <c r="P18" s="470"/>
      <c r="Q18" s="194"/>
      <c r="R18" s="194"/>
      <c r="S18" s="133"/>
    </row>
    <row r="19" spans="1:19" s="140" customFormat="1" ht="15" hidden="1" customHeight="1" x14ac:dyDescent="0.2">
      <c r="A19" s="135"/>
      <c r="B19" s="159" t="s">
        <v>138</v>
      </c>
      <c r="C19" s="506" t="s">
        <v>139</v>
      </c>
      <c r="D19" s="473"/>
      <c r="E19" s="196"/>
      <c r="F19" s="196"/>
      <c r="G19" s="196"/>
      <c r="H19" s="537"/>
      <c r="I19" s="492"/>
      <c r="J19" s="473"/>
      <c r="K19" s="196"/>
      <c r="L19" s="196"/>
      <c r="M19" s="196"/>
      <c r="N19" s="537" t="s">
        <v>267</v>
      </c>
      <c r="O19" s="492"/>
      <c r="P19" s="479"/>
      <c r="Q19" s="480"/>
      <c r="R19" s="480"/>
      <c r="S19" s="255"/>
    </row>
    <row r="20" spans="1:19" s="140" customFormat="1" ht="15" hidden="1" customHeight="1" thickBot="1" x14ac:dyDescent="0.25">
      <c r="A20" s="160"/>
      <c r="B20" s="161" t="s">
        <v>140</v>
      </c>
      <c r="C20" s="509" t="s">
        <v>141</v>
      </c>
      <c r="D20" s="477"/>
      <c r="E20" s="200"/>
      <c r="F20" s="200"/>
      <c r="G20" s="200"/>
      <c r="H20" s="541"/>
      <c r="I20" s="527"/>
      <c r="J20" s="477"/>
      <c r="K20" s="200"/>
      <c r="L20" s="200"/>
      <c r="M20" s="200"/>
      <c r="N20" s="541"/>
      <c r="O20" s="527"/>
      <c r="P20" s="477"/>
      <c r="Q20" s="200"/>
      <c r="R20" s="200"/>
      <c r="S20" s="163"/>
    </row>
    <row r="21" spans="1:19" ht="13.5" hidden="1" thickBot="1" x14ac:dyDescent="0.25">
      <c r="A21" s="164" t="s">
        <v>61</v>
      </c>
      <c r="B21" s="295"/>
      <c r="C21" s="485" t="s">
        <v>142</v>
      </c>
      <c r="D21" s="475"/>
      <c r="E21" s="198"/>
      <c r="F21" s="198"/>
      <c r="G21" s="198"/>
      <c r="H21" s="539"/>
      <c r="I21" s="366"/>
      <c r="J21" s="475"/>
      <c r="K21" s="198"/>
      <c r="L21" s="198"/>
      <c r="M21" s="198"/>
      <c r="N21" s="539"/>
      <c r="O21" s="366"/>
      <c r="P21" s="475"/>
      <c r="Q21" s="198"/>
      <c r="R21" s="198"/>
      <c r="S21" s="155"/>
    </row>
    <row r="22" spans="1:19" s="128" customFormat="1" ht="16.5" hidden="1" customHeight="1" thickBot="1" x14ac:dyDescent="0.25">
      <c r="A22" s="164" t="s">
        <v>62</v>
      </c>
      <c r="B22" s="296"/>
      <c r="C22" s="510" t="s">
        <v>143</v>
      </c>
      <c r="D22" s="478">
        <f t="shared" ref="D22:M22" si="4">D17+D21+D18</f>
        <v>0</v>
      </c>
      <c r="E22" s="201">
        <f t="shared" si="4"/>
        <v>0</v>
      </c>
      <c r="F22" s="201">
        <f t="shared" si="4"/>
        <v>0</v>
      </c>
      <c r="G22" s="201">
        <f t="shared" si="4"/>
        <v>0</v>
      </c>
      <c r="H22" s="542" t="s">
        <v>267</v>
      </c>
      <c r="I22" s="366"/>
      <c r="J22" s="478">
        <f t="shared" si="4"/>
        <v>0</v>
      </c>
      <c r="K22" s="201">
        <f t="shared" si="4"/>
        <v>0</v>
      </c>
      <c r="L22" s="201">
        <f t="shared" si="4"/>
        <v>0</v>
      </c>
      <c r="M22" s="201">
        <f t="shared" si="4"/>
        <v>0</v>
      </c>
      <c r="N22" s="542" t="s">
        <v>267</v>
      </c>
      <c r="O22" s="366"/>
      <c r="P22" s="478"/>
      <c r="Q22" s="201"/>
      <c r="R22" s="201"/>
      <c r="S22" s="187"/>
    </row>
    <row r="23" spans="1:19" s="173" customFormat="1" ht="12" hidden="1" customHeight="1" x14ac:dyDescent="0.2">
      <c r="A23" s="170"/>
      <c r="B23" s="170"/>
      <c r="C23" s="171"/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</row>
    <row r="24" spans="1:19" ht="12" hidden="1" customHeight="1" thickBot="1" x14ac:dyDescent="0.25">
      <c r="A24" s="174"/>
      <c r="B24" s="175"/>
      <c r="C24" s="175"/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  <c r="R24" s="176"/>
    </row>
    <row r="25" spans="1:19" ht="12" hidden="1" customHeight="1" thickBot="1" x14ac:dyDescent="0.25">
      <c r="A25" s="177"/>
      <c r="B25" s="178"/>
      <c r="C25" s="179" t="s">
        <v>144</v>
      </c>
      <c r="D25" s="192"/>
      <c r="E25" s="192"/>
      <c r="F25" s="192"/>
      <c r="G25" s="192"/>
      <c r="H25" s="192"/>
      <c r="I25" s="192"/>
      <c r="J25" s="201"/>
      <c r="K25" s="201"/>
      <c r="L25" s="192"/>
      <c r="M25" s="192"/>
      <c r="N25" s="192"/>
      <c r="O25" s="192"/>
      <c r="P25" s="169"/>
      <c r="Q25" s="169"/>
      <c r="R25" s="169"/>
      <c r="S25" s="169"/>
    </row>
    <row r="26" spans="1:19" ht="12" hidden="1" customHeight="1" thickBot="1" x14ac:dyDescent="0.25">
      <c r="A26" s="145" t="s">
        <v>28</v>
      </c>
      <c r="B26" s="180"/>
      <c r="C26" s="481" t="s">
        <v>145</v>
      </c>
      <c r="D26" s="470">
        <f t="shared" ref="D26:M26" si="5">SUM(D27:D31)</f>
        <v>0</v>
      </c>
      <c r="E26" s="194">
        <f t="shared" si="5"/>
        <v>0</v>
      </c>
      <c r="F26" s="194">
        <f t="shared" si="5"/>
        <v>0</v>
      </c>
      <c r="G26" s="194">
        <f>SUM(G27:G31)</f>
        <v>0</v>
      </c>
      <c r="H26" s="543" t="s">
        <v>267</v>
      </c>
      <c r="I26" s="466"/>
      <c r="J26" s="470">
        <f t="shared" si="5"/>
        <v>0</v>
      </c>
      <c r="K26" s="194">
        <f t="shared" si="5"/>
        <v>0</v>
      </c>
      <c r="L26" s="194">
        <f t="shared" si="5"/>
        <v>0</v>
      </c>
      <c r="M26" s="194">
        <f t="shared" si="5"/>
        <v>0</v>
      </c>
      <c r="N26" s="543" t="s">
        <v>267</v>
      </c>
      <c r="O26" s="466"/>
      <c r="P26" s="528"/>
      <c r="Q26" s="462"/>
      <c r="R26" s="133"/>
      <c r="S26" s="133"/>
    </row>
    <row r="27" spans="1:19" ht="12" hidden="1" customHeight="1" x14ac:dyDescent="0.2">
      <c r="A27" s="181"/>
      <c r="B27" s="182" t="s">
        <v>119</v>
      </c>
      <c r="C27" s="482" t="s">
        <v>146</v>
      </c>
      <c r="D27" s="488"/>
      <c r="E27" s="203"/>
      <c r="F27" s="203"/>
      <c r="G27" s="203"/>
      <c r="H27" s="544"/>
      <c r="I27" s="467"/>
      <c r="J27" s="488"/>
      <c r="K27" s="203"/>
      <c r="L27" s="203"/>
      <c r="M27" s="203"/>
      <c r="N27" s="544"/>
      <c r="O27" s="467"/>
      <c r="P27" s="529"/>
      <c r="Q27" s="496"/>
      <c r="R27" s="139"/>
      <c r="S27" s="139"/>
    </row>
    <row r="28" spans="1:19" ht="12" hidden="1" customHeight="1" x14ac:dyDescent="0.2">
      <c r="A28" s="183"/>
      <c r="B28" s="184" t="s">
        <v>120</v>
      </c>
      <c r="C28" s="483" t="s">
        <v>52</v>
      </c>
      <c r="D28" s="490"/>
      <c r="E28" s="204"/>
      <c r="F28" s="204"/>
      <c r="G28" s="204"/>
      <c r="H28" s="545"/>
      <c r="I28" s="517"/>
      <c r="J28" s="490"/>
      <c r="K28" s="204"/>
      <c r="L28" s="204"/>
      <c r="M28" s="204"/>
      <c r="N28" s="545"/>
      <c r="O28" s="517"/>
      <c r="P28" s="529"/>
      <c r="Q28" s="496"/>
      <c r="R28" s="139"/>
      <c r="S28" s="139"/>
    </row>
    <row r="29" spans="1:19" ht="12" hidden="1" customHeight="1" x14ac:dyDescent="0.2">
      <c r="A29" s="183"/>
      <c r="B29" s="184" t="s">
        <v>121</v>
      </c>
      <c r="C29" s="483" t="s">
        <v>147</v>
      </c>
      <c r="D29" s="490"/>
      <c r="E29" s="204"/>
      <c r="F29" s="204"/>
      <c r="G29" s="204"/>
      <c r="H29" s="545"/>
      <c r="I29" s="517"/>
      <c r="J29" s="490"/>
      <c r="K29" s="204"/>
      <c r="L29" s="204"/>
      <c r="M29" s="204"/>
      <c r="N29" s="545"/>
      <c r="O29" s="517"/>
      <c r="P29" s="529"/>
      <c r="Q29" s="496"/>
      <c r="R29" s="139"/>
      <c r="S29" s="139"/>
    </row>
    <row r="30" spans="1:19" s="173" customFormat="1" ht="12" hidden="1" customHeight="1" x14ac:dyDescent="0.2">
      <c r="A30" s="183"/>
      <c r="B30" s="184" t="s">
        <v>122</v>
      </c>
      <c r="C30" s="483" t="s">
        <v>90</v>
      </c>
      <c r="D30" s="490"/>
      <c r="E30" s="204"/>
      <c r="F30" s="204"/>
      <c r="G30" s="204"/>
      <c r="H30" s="545"/>
      <c r="I30" s="518"/>
      <c r="J30" s="490"/>
      <c r="K30" s="204"/>
      <c r="L30" s="204"/>
      <c r="M30" s="204"/>
      <c r="N30" s="545"/>
      <c r="O30" s="518"/>
      <c r="P30" s="529"/>
      <c r="Q30" s="496"/>
      <c r="R30" s="139"/>
      <c r="S30" s="139"/>
    </row>
    <row r="31" spans="1:19" ht="12" hidden="1" customHeight="1" thickBot="1" x14ac:dyDescent="0.25">
      <c r="A31" s="183"/>
      <c r="B31" s="184" t="s">
        <v>51</v>
      </c>
      <c r="C31" s="483" t="s">
        <v>92</v>
      </c>
      <c r="D31" s="490"/>
      <c r="E31" s="204"/>
      <c r="F31" s="204"/>
      <c r="G31" s="204"/>
      <c r="H31" s="545"/>
      <c r="I31" s="519"/>
      <c r="J31" s="490"/>
      <c r="K31" s="204"/>
      <c r="L31" s="204"/>
      <c r="M31" s="204"/>
      <c r="N31" s="545"/>
      <c r="O31" s="519"/>
      <c r="P31" s="530"/>
      <c r="Q31" s="497"/>
      <c r="R31" s="185"/>
      <c r="S31" s="185"/>
    </row>
    <row r="32" spans="1:19" ht="12" hidden="1" customHeight="1" thickBot="1" x14ac:dyDescent="0.25">
      <c r="A32" s="145" t="s">
        <v>29</v>
      </c>
      <c r="B32" s="180"/>
      <c r="C32" s="481" t="s">
        <v>148</v>
      </c>
      <c r="D32" s="470">
        <f>SUM(D33:D36)</f>
        <v>0</v>
      </c>
      <c r="E32" s="194">
        <f>SUM(E33:E36)</f>
        <v>0</v>
      </c>
      <c r="F32" s="194">
        <f>SUM(F33:F36)</f>
        <v>0</v>
      </c>
      <c r="G32" s="194">
        <f>SUM(G33:G36)</f>
        <v>0</v>
      </c>
      <c r="H32" s="543"/>
      <c r="I32" s="468"/>
      <c r="J32" s="470"/>
      <c r="K32" s="194"/>
      <c r="L32" s="194">
        <f>SUM(L33:L36)</f>
        <v>0</v>
      </c>
      <c r="M32" s="194">
        <f>SUM(M33:M36)</f>
        <v>0</v>
      </c>
      <c r="N32" s="543"/>
      <c r="O32" s="468"/>
      <c r="P32" s="528"/>
      <c r="Q32" s="462"/>
      <c r="R32" s="133"/>
      <c r="S32" s="133"/>
    </row>
    <row r="33" spans="1:19" ht="12" hidden="1" customHeight="1" x14ac:dyDescent="0.2">
      <c r="A33" s="181"/>
      <c r="B33" s="182" t="s">
        <v>149</v>
      </c>
      <c r="C33" s="482" t="s">
        <v>102</v>
      </c>
      <c r="D33" s="488"/>
      <c r="E33" s="203"/>
      <c r="F33" s="203"/>
      <c r="G33" s="203"/>
      <c r="H33" s="544"/>
      <c r="I33" s="518"/>
      <c r="J33" s="488"/>
      <c r="K33" s="203"/>
      <c r="L33" s="203"/>
      <c r="M33" s="203"/>
      <c r="N33" s="544"/>
      <c r="O33" s="518"/>
      <c r="P33" s="529"/>
      <c r="Q33" s="496"/>
      <c r="R33" s="139"/>
      <c r="S33" s="139"/>
    </row>
    <row r="34" spans="1:19" ht="12" hidden="1" customHeight="1" x14ac:dyDescent="0.2">
      <c r="A34" s="183"/>
      <c r="B34" s="184" t="s">
        <v>150</v>
      </c>
      <c r="C34" s="483" t="s">
        <v>103</v>
      </c>
      <c r="D34" s="490">
        <v>0</v>
      </c>
      <c r="E34" s="204">
        <v>0</v>
      </c>
      <c r="F34" s="204">
        <v>0</v>
      </c>
      <c r="G34" s="204">
        <v>0</v>
      </c>
      <c r="H34" s="545"/>
      <c r="I34" s="519"/>
      <c r="J34" s="490"/>
      <c r="K34" s="204"/>
      <c r="L34" s="204">
        <v>0</v>
      </c>
      <c r="M34" s="204">
        <v>0</v>
      </c>
      <c r="N34" s="545"/>
      <c r="O34" s="519"/>
      <c r="P34" s="530"/>
      <c r="Q34" s="497"/>
      <c r="R34" s="185"/>
      <c r="S34" s="185"/>
    </row>
    <row r="35" spans="1:19" ht="15" hidden="1" customHeight="1" x14ac:dyDescent="0.2">
      <c r="A35" s="183"/>
      <c r="B35" s="184" t="s">
        <v>151</v>
      </c>
      <c r="C35" s="483" t="s">
        <v>152</v>
      </c>
      <c r="D35" s="490"/>
      <c r="E35" s="204"/>
      <c r="F35" s="204"/>
      <c r="G35" s="204"/>
      <c r="H35" s="545"/>
      <c r="I35" s="519"/>
      <c r="J35" s="490"/>
      <c r="K35" s="204"/>
      <c r="L35" s="204"/>
      <c r="M35" s="204"/>
      <c r="N35" s="545"/>
      <c r="O35" s="519"/>
      <c r="P35" s="530"/>
      <c r="Q35" s="497"/>
      <c r="R35" s="185"/>
      <c r="S35" s="185"/>
    </row>
    <row r="36" spans="1:19" ht="13.5" hidden="1" thickBot="1" x14ac:dyDescent="0.25">
      <c r="A36" s="183"/>
      <c r="B36" s="184" t="s">
        <v>153</v>
      </c>
      <c r="C36" s="483" t="s">
        <v>154</v>
      </c>
      <c r="D36" s="490"/>
      <c r="E36" s="204"/>
      <c r="F36" s="204"/>
      <c r="G36" s="204"/>
      <c r="H36" s="545"/>
      <c r="I36" s="519"/>
      <c r="J36" s="490"/>
      <c r="K36" s="204"/>
      <c r="L36" s="204"/>
      <c r="M36" s="204"/>
      <c r="N36" s="545"/>
      <c r="O36" s="519"/>
      <c r="P36" s="530"/>
      <c r="Q36" s="497"/>
      <c r="R36" s="185"/>
      <c r="S36" s="185"/>
    </row>
    <row r="37" spans="1:19" ht="15" hidden="1" customHeight="1" thickBot="1" x14ac:dyDescent="0.25">
      <c r="A37" s="145" t="s">
        <v>9</v>
      </c>
      <c r="B37" s="180"/>
      <c r="C37" s="484" t="s">
        <v>248</v>
      </c>
      <c r="D37" s="475"/>
      <c r="E37" s="198"/>
      <c r="F37" s="198"/>
      <c r="G37" s="198"/>
      <c r="H37" s="546" t="s">
        <v>267</v>
      </c>
      <c r="I37" s="466"/>
      <c r="J37" s="475"/>
      <c r="K37" s="198"/>
      <c r="L37" s="198"/>
      <c r="M37" s="198"/>
      <c r="N37" s="546" t="s">
        <v>267</v>
      </c>
      <c r="O37" s="466"/>
      <c r="P37" s="531"/>
      <c r="Q37" s="464"/>
      <c r="R37" s="155"/>
      <c r="S37" s="155"/>
    </row>
    <row r="38" spans="1:19" ht="14.25" hidden="1" customHeight="1" thickBot="1" x14ac:dyDescent="0.25">
      <c r="A38" s="164" t="s">
        <v>10</v>
      </c>
      <c r="B38" s="295"/>
      <c r="C38" s="485" t="s">
        <v>156</v>
      </c>
      <c r="D38" s="475"/>
      <c r="E38" s="198"/>
      <c r="F38" s="198"/>
      <c r="G38" s="198"/>
      <c r="H38" s="546"/>
      <c r="I38" s="466"/>
      <c r="J38" s="475"/>
      <c r="K38" s="198"/>
      <c r="L38" s="198"/>
      <c r="M38" s="198"/>
      <c r="N38" s="546"/>
      <c r="O38" s="466"/>
      <c r="P38" s="531"/>
      <c r="Q38" s="464"/>
      <c r="R38" s="155"/>
      <c r="S38" s="155"/>
    </row>
    <row r="39" spans="1:19" ht="13.5" hidden="1" thickBot="1" x14ac:dyDescent="0.25">
      <c r="A39" s="145" t="s">
        <v>11</v>
      </c>
      <c r="B39" s="186"/>
      <c r="C39" s="486" t="s">
        <v>157</v>
      </c>
      <c r="D39" s="478">
        <f t="shared" ref="D39:M39" si="6">D26+D32+D37+D38</f>
        <v>0</v>
      </c>
      <c r="E39" s="201">
        <f t="shared" si="6"/>
        <v>0</v>
      </c>
      <c r="F39" s="201">
        <f t="shared" si="6"/>
        <v>0</v>
      </c>
      <c r="G39" s="201">
        <f t="shared" si="6"/>
        <v>0</v>
      </c>
      <c r="H39" s="547" t="s">
        <v>267</v>
      </c>
      <c r="I39" s="466"/>
      <c r="J39" s="478">
        <f t="shared" si="6"/>
        <v>0</v>
      </c>
      <c r="K39" s="201">
        <f t="shared" si="6"/>
        <v>0</v>
      </c>
      <c r="L39" s="201">
        <f t="shared" si="6"/>
        <v>0</v>
      </c>
      <c r="M39" s="201">
        <f t="shared" si="6"/>
        <v>0</v>
      </c>
      <c r="N39" s="547" t="s">
        <v>267</v>
      </c>
      <c r="O39" s="466"/>
      <c r="P39" s="532"/>
      <c r="Q39" s="169"/>
      <c r="R39" s="187"/>
      <c r="S39" s="187"/>
    </row>
    <row r="40" spans="1:19" ht="13.5" hidden="1" thickBot="1" x14ac:dyDescent="0.25">
      <c r="D40" s="523"/>
      <c r="E40" s="524"/>
      <c r="F40" s="524"/>
      <c r="G40" s="524"/>
      <c r="H40" s="548"/>
      <c r="I40" s="298"/>
      <c r="J40" s="523"/>
      <c r="K40" s="524"/>
      <c r="L40" s="524"/>
      <c r="M40" s="524"/>
      <c r="N40" s="548"/>
      <c r="O40" s="298"/>
      <c r="P40" s="533"/>
      <c r="Q40" s="298"/>
      <c r="R40" s="298"/>
      <c r="S40" s="298"/>
    </row>
    <row r="41" spans="1:19" ht="13.5" hidden="1" thickBot="1" x14ac:dyDescent="0.25">
      <c r="A41" s="190" t="s">
        <v>158</v>
      </c>
      <c r="B41" s="191"/>
      <c r="C41" s="487"/>
      <c r="D41" s="503"/>
      <c r="E41" s="207"/>
      <c r="F41" s="207"/>
      <c r="G41" s="207"/>
      <c r="H41" s="549"/>
      <c r="I41" s="466"/>
      <c r="J41" s="503"/>
      <c r="K41" s="207"/>
      <c r="L41" s="207"/>
      <c r="M41" s="207"/>
      <c r="N41" s="549"/>
      <c r="O41" s="466"/>
      <c r="P41" s="534"/>
      <c r="Q41" s="206"/>
      <c r="R41" s="206"/>
      <c r="S41" s="206"/>
    </row>
    <row r="42" spans="1:19" ht="13.5" hidden="1" thickBot="1" x14ac:dyDescent="0.25">
      <c r="A42" s="190" t="s">
        <v>159</v>
      </c>
      <c r="B42" s="191"/>
      <c r="C42" s="487"/>
      <c r="D42" s="503"/>
      <c r="E42" s="207"/>
      <c r="F42" s="207"/>
      <c r="G42" s="207"/>
      <c r="H42" s="549"/>
      <c r="I42" s="466"/>
      <c r="J42" s="503"/>
      <c r="K42" s="207"/>
      <c r="L42" s="207"/>
      <c r="M42" s="207"/>
      <c r="N42" s="549"/>
      <c r="O42" s="466"/>
      <c r="P42" s="534"/>
      <c r="Q42" s="206"/>
      <c r="R42" s="206"/>
      <c r="S42" s="206"/>
    </row>
    <row r="43" spans="1:19" hidden="1" x14ac:dyDescent="0.2"/>
    <row r="44" spans="1:19" hidden="1" x14ac:dyDescent="0.2">
      <c r="A44" s="1052" t="s">
        <v>160</v>
      </c>
      <c r="B44" s="1052"/>
      <c r="C44" s="1052"/>
      <c r="D44" s="1052"/>
      <c r="E44" s="273"/>
      <c r="F44" s="273"/>
      <c r="G44" s="273"/>
      <c r="H44" s="273"/>
      <c r="I44" s="273"/>
    </row>
    <row r="45" spans="1:19" hidden="1" x14ac:dyDescent="0.2">
      <c r="A45" s="1052"/>
      <c r="B45" s="1052"/>
      <c r="C45" s="1052"/>
      <c r="E45" s="299"/>
      <c r="F45" s="299"/>
      <c r="G45" s="299"/>
      <c r="H45" s="299"/>
      <c r="I45" s="299"/>
    </row>
    <row r="46" spans="1:19" hidden="1" x14ac:dyDescent="0.2">
      <c r="D46" s="299">
        <v>0</v>
      </c>
      <c r="E46" s="299"/>
      <c r="F46" s="299"/>
      <c r="G46" s="299"/>
      <c r="H46" s="299"/>
      <c r="I46" s="299"/>
    </row>
    <row r="47" spans="1:19" hidden="1" x14ac:dyDescent="0.2"/>
  </sheetData>
  <mergeCells count="8">
    <mergeCell ref="A4:B4"/>
    <mergeCell ref="A2:P2"/>
    <mergeCell ref="J1:P1"/>
    <mergeCell ref="A45:C45"/>
    <mergeCell ref="A44:D44"/>
    <mergeCell ref="P3:S3"/>
    <mergeCell ref="D3:I3"/>
    <mergeCell ref="J3:O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63"/>
  <sheetViews>
    <sheetView topLeftCell="A25" zoomScale="70" zoomScaleNormal="70" workbookViewId="0">
      <selection activeCell="F29" sqref="F29"/>
    </sheetView>
  </sheetViews>
  <sheetFormatPr defaultRowHeight="15.75" x14ac:dyDescent="0.25"/>
  <cols>
    <col min="1" max="1" width="2.85546875" style="97" customWidth="1"/>
    <col min="2" max="2" width="3.85546875" style="39" customWidth="1"/>
    <col min="3" max="3" width="5.28515625" style="39" customWidth="1"/>
    <col min="4" max="4" width="74.5703125" style="18" customWidth="1"/>
    <col min="5" max="5" width="27.140625" style="1" customWidth="1"/>
    <col min="6" max="6" width="21" style="1" customWidth="1"/>
    <col min="7" max="7" width="20.42578125" style="1" hidden="1" customWidth="1"/>
    <col min="8" max="8" width="22" style="1" hidden="1" customWidth="1"/>
    <col min="9" max="9" width="14.42578125" style="1" hidden="1" customWidth="1"/>
    <col min="10" max="10" width="14.5703125" style="1" hidden="1" customWidth="1"/>
    <col min="11" max="11" width="23.140625" style="52" customWidth="1"/>
    <col min="12" max="12" width="18.140625" style="52" customWidth="1"/>
    <col min="13" max="13" width="21.42578125" style="52" hidden="1" customWidth="1"/>
    <col min="14" max="14" width="22" style="52" hidden="1" customWidth="1"/>
    <col min="15" max="15" width="14.42578125" style="52" hidden="1" customWidth="1"/>
    <col min="16" max="16" width="14.140625" style="52" hidden="1" customWidth="1"/>
    <col min="17" max="17" width="22.42578125" style="52" customWidth="1"/>
    <col min="18" max="18" width="23.140625" style="52" customWidth="1"/>
    <col min="19" max="19" width="19.42578125" style="52" hidden="1" customWidth="1"/>
    <col min="20" max="20" width="21.140625" style="52" hidden="1" customWidth="1"/>
    <col min="21" max="21" width="14.42578125" style="52" hidden="1" customWidth="1"/>
    <col min="22" max="22" width="12.28515625" style="52" hidden="1" customWidth="1"/>
    <col min="23" max="23" width="22.28515625" style="52" customWidth="1"/>
    <col min="24" max="24" width="10.5703125" style="1" customWidth="1"/>
    <col min="25" max="27" width="10.5703125" style="1" hidden="1" customWidth="1"/>
    <col min="28" max="28" width="12.5703125" style="1" hidden="1" customWidth="1"/>
    <col min="29" max="29" width="11.7109375" style="1" hidden="1" customWidth="1"/>
    <col min="30" max="30" width="9.140625" style="1"/>
    <col min="31" max="31" width="11.140625" style="1" bestFit="1" customWidth="1"/>
    <col min="32" max="16384" width="9.140625" style="1"/>
  </cols>
  <sheetData>
    <row r="1" spans="1:31" ht="24.75" customHeight="1" x14ac:dyDescent="0.2">
      <c r="A1" s="1023" t="s">
        <v>7</v>
      </c>
      <c r="B1" s="1023"/>
      <c r="C1" s="1023"/>
      <c r="D1" s="1023"/>
      <c r="E1" s="1023"/>
      <c r="F1" s="1023"/>
      <c r="G1" s="1023"/>
      <c r="H1" s="1023"/>
      <c r="I1" s="1023"/>
      <c r="J1" s="1023"/>
      <c r="K1" s="1023"/>
      <c r="L1" s="1023"/>
      <c r="M1" s="1023"/>
      <c r="N1" s="1023"/>
      <c r="O1" s="1023"/>
      <c r="P1" s="1023"/>
      <c r="Q1" s="1023"/>
      <c r="R1" s="1023"/>
      <c r="S1" s="1023"/>
      <c r="T1" s="1023"/>
      <c r="U1" s="1023"/>
      <c r="V1" s="1023"/>
      <c r="W1" s="1023"/>
    </row>
    <row r="2" spans="1:31" ht="14.25" customHeight="1" thickBot="1" x14ac:dyDescent="0.3">
      <c r="A2" s="1025" t="s">
        <v>208</v>
      </c>
      <c r="B2" s="1025"/>
      <c r="C2" s="96"/>
      <c r="D2" s="102"/>
      <c r="W2" s="108" t="s">
        <v>433</v>
      </c>
    </row>
    <row r="3" spans="1:31" s="2" customFormat="1" ht="48.75" customHeight="1" thickBot="1" x14ac:dyDescent="0.25">
      <c r="A3" s="1024" t="s">
        <v>3</v>
      </c>
      <c r="B3" s="993"/>
      <c r="C3" s="993"/>
      <c r="D3" s="993"/>
      <c r="E3" s="428" t="s">
        <v>4</v>
      </c>
      <c r="F3" s="375"/>
      <c r="G3" s="375"/>
      <c r="H3" s="375"/>
      <c r="I3" s="375"/>
      <c r="J3" s="376"/>
      <c r="K3" s="428" t="s">
        <v>69</v>
      </c>
      <c r="L3" s="375"/>
      <c r="M3" s="375"/>
      <c r="N3" s="375"/>
      <c r="O3" s="375"/>
      <c r="P3" s="376"/>
      <c r="Q3" s="428" t="s">
        <v>70</v>
      </c>
      <c r="R3" s="375"/>
      <c r="S3" s="375"/>
      <c r="T3" s="375"/>
      <c r="U3" s="375"/>
      <c r="V3" s="376"/>
      <c r="W3" s="1024" t="s">
        <v>76</v>
      </c>
      <c r="X3" s="993"/>
      <c r="Y3" s="993"/>
      <c r="Z3" s="993"/>
      <c r="AA3" s="993"/>
      <c r="AB3" s="993"/>
      <c r="AC3" s="1026"/>
    </row>
    <row r="4" spans="1:31" s="2" customFormat="1" ht="32.25" thickBot="1" x14ac:dyDescent="0.25">
      <c r="A4" s="272"/>
      <c r="B4" s="270"/>
      <c r="C4" s="270"/>
      <c r="D4" s="270"/>
      <c r="E4" s="330" t="s">
        <v>75</v>
      </c>
      <c r="F4" s="331" t="s">
        <v>239</v>
      </c>
      <c r="G4" s="331" t="s">
        <v>243</v>
      </c>
      <c r="H4" s="331" t="s">
        <v>245</v>
      </c>
      <c r="I4" s="331" t="s">
        <v>263</v>
      </c>
      <c r="J4" s="332" t="s">
        <v>294</v>
      </c>
      <c r="K4" s="330" t="s">
        <v>75</v>
      </c>
      <c r="L4" s="331" t="s">
        <v>239</v>
      </c>
      <c r="M4" s="331" t="s">
        <v>243</v>
      </c>
      <c r="N4" s="331" t="s">
        <v>245</v>
      </c>
      <c r="O4" s="331" t="s">
        <v>263</v>
      </c>
      <c r="P4" s="332" t="s">
        <v>294</v>
      </c>
      <c r="Q4" s="330" t="s">
        <v>75</v>
      </c>
      <c r="R4" s="331" t="s">
        <v>239</v>
      </c>
      <c r="S4" s="331" t="s">
        <v>243</v>
      </c>
      <c r="T4" s="331" t="s">
        <v>245</v>
      </c>
      <c r="U4" s="331" t="s">
        <v>263</v>
      </c>
      <c r="V4" s="332" t="s">
        <v>294</v>
      </c>
      <c r="W4" s="330" t="s">
        <v>75</v>
      </c>
      <c r="X4" s="331" t="s">
        <v>239</v>
      </c>
      <c r="Y4" s="331" t="s">
        <v>243</v>
      </c>
      <c r="Z4" s="331" t="s">
        <v>245</v>
      </c>
      <c r="AA4" s="331" t="s">
        <v>263</v>
      </c>
      <c r="AB4" s="332" t="s">
        <v>294</v>
      </c>
      <c r="AC4" s="332" t="s">
        <v>294</v>
      </c>
    </row>
    <row r="5" spans="1:31" s="51" customFormat="1" ht="33" customHeight="1" thickBot="1" x14ac:dyDescent="0.25">
      <c r="A5" s="89" t="s">
        <v>28</v>
      </c>
      <c r="B5" s="1013" t="s">
        <v>87</v>
      </c>
      <c r="C5" s="1013"/>
      <c r="D5" s="1013"/>
      <c r="E5" s="333">
        <f t="shared" ref="E5:P5" si="0">SUM(E6:E10)</f>
        <v>59265363</v>
      </c>
      <c r="F5" s="333">
        <f t="shared" ref="F5" si="1">SUM(F6:F10)</f>
        <v>66090993</v>
      </c>
      <c r="G5" s="50">
        <f t="shared" si="0"/>
        <v>62858763</v>
      </c>
      <c r="H5" s="50">
        <f t="shared" si="0"/>
        <v>92230846</v>
      </c>
      <c r="I5" s="50">
        <f t="shared" si="0"/>
        <v>0</v>
      </c>
      <c r="J5" s="50">
        <f t="shared" si="0"/>
        <v>0</v>
      </c>
      <c r="K5" s="333">
        <f t="shared" si="0"/>
        <v>57364187</v>
      </c>
      <c r="L5" s="333">
        <f t="shared" ref="L5" si="2">SUM(L6:L10)</f>
        <v>64189817</v>
      </c>
      <c r="M5" s="50">
        <f t="shared" si="0"/>
        <v>60965363</v>
      </c>
      <c r="N5" s="50">
        <f t="shared" si="0"/>
        <v>90665744</v>
      </c>
      <c r="O5" s="50">
        <f t="shared" si="0"/>
        <v>0</v>
      </c>
      <c r="P5" s="50">
        <f t="shared" si="0"/>
        <v>0</v>
      </c>
      <c r="Q5" s="333">
        <f t="shared" ref="Q5:Z5" si="3">SUM(Q6:Q10)</f>
        <v>1901176</v>
      </c>
      <c r="R5" s="333">
        <f t="shared" ref="R5" si="4">SUM(R6:R10)</f>
        <v>1901176</v>
      </c>
      <c r="S5" s="50">
        <f t="shared" si="3"/>
        <v>1893400</v>
      </c>
      <c r="T5" s="50">
        <f t="shared" si="3"/>
        <v>1565102</v>
      </c>
      <c r="U5" s="50">
        <f>SUM(U6:U10)</f>
        <v>0</v>
      </c>
      <c r="V5" s="50">
        <f>SUM(V6:V10)</f>
        <v>0</v>
      </c>
      <c r="W5" s="333">
        <f t="shared" si="3"/>
        <v>0</v>
      </c>
      <c r="X5" s="50">
        <f t="shared" si="3"/>
        <v>0</v>
      </c>
      <c r="Y5" s="50">
        <f t="shared" si="3"/>
        <v>0</v>
      </c>
      <c r="Z5" s="50">
        <f t="shared" si="3"/>
        <v>0</v>
      </c>
      <c r="AA5" s="50">
        <f>SUM(AA6:AA10)</f>
        <v>0</v>
      </c>
      <c r="AB5" s="50">
        <f>SUM(AB6:AB10)</f>
        <v>0</v>
      </c>
      <c r="AC5" s="50">
        <f>SUM(AC6:AC10)</f>
        <v>0</v>
      </c>
    </row>
    <row r="6" spans="1:31" s="4" customFormat="1" ht="33" customHeight="1" x14ac:dyDescent="0.2">
      <c r="A6" s="88"/>
      <c r="B6" s="93" t="s">
        <v>36</v>
      </c>
      <c r="C6" s="93"/>
      <c r="D6" s="324" t="s">
        <v>0</v>
      </c>
      <c r="E6" s="334">
        <f>'4.sz.m.ÖNK kiadás'!E7+'üres lap2'!D31+'5 sz. m Idősek otthona'!D34+'üres lap'!D27</f>
        <v>31617208</v>
      </c>
      <c r="F6" s="334">
        <f>'4.sz.m.ÖNK kiadás'!F7+'üres lap2'!E31+'5 sz. m Idősek otthona'!E34+'üres lap'!E27</f>
        <v>32982208</v>
      </c>
      <c r="G6" s="334">
        <f>'4.sz.m.ÖNK kiadás'!G7+'üres lap2'!F31+'5 sz. m Idősek otthona'!F34+'üres lap'!F27</f>
        <v>30587611</v>
      </c>
      <c r="H6" s="268">
        <f>'4.sz.m.ÖNK kiadás'!H7+'üres lap2'!G31+'5 sz. m Idősek otthona'!G34+'üres lap'!G27</f>
        <v>30100087</v>
      </c>
      <c r="I6" s="268">
        <f>'4.sz.m.ÖNK kiadás'!I7+'üres lap2'!H31+'5 sz. m Idősek otthona'!H34+'üres lap'!H27</f>
        <v>0</v>
      </c>
      <c r="J6" s="268">
        <f>'4.sz.m.ÖNK kiadás'!J7+'üres lap2'!I31+'5 sz. m Idősek otthona'!I34+'üres lap'!I27</f>
        <v>0</v>
      </c>
      <c r="K6" s="334">
        <f>'4.sz.m.ÖNK kiadás'!K7+'5 sz. m Idősek otthona'!D34</f>
        <v>31617208</v>
      </c>
      <c r="L6" s="334">
        <f>'4.sz.m.ÖNK kiadás'!L7+'5 sz. m Idősek otthona'!E34</f>
        <v>32982208</v>
      </c>
      <c r="M6" s="268">
        <f t="shared" ref="M6:N13" si="5">G6-S6</f>
        <v>30587611</v>
      </c>
      <c r="N6" s="268">
        <f t="shared" si="5"/>
        <v>30100087</v>
      </c>
      <c r="O6" s="268">
        <f>I6-U6</f>
        <v>0</v>
      </c>
      <c r="P6" s="268">
        <f>J6-V6</f>
        <v>0</v>
      </c>
      <c r="Q6" s="334"/>
      <c r="R6" s="334"/>
      <c r="S6" s="334"/>
      <c r="T6" s="268">
        <f>'4.sz.m.ÖNK kiadás'!T7</f>
        <v>0</v>
      </c>
      <c r="U6" s="268">
        <f>'4.sz.m.ÖNK kiadás'!U7</f>
        <v>0</v>
      </c>
      <c r="V6" s="268">
        <f>'4.sz.m.ÖNK kiadás'!V7</f>
        <v>0</v>
      </c>
      <c r="W6" s="334"/>
      <c r="X6" s="268">
        <f>'üres lap2'!Q31</f>
        <v>0</v>
      </c>
      <c r="Y6" s="268">
        <f>'üres lap2'!R31</f>
        <v>0</v>
      </c>
      <c r="Z6" s="268">
        <f>'üres lap2'!S31</f>
        <v>0</v>
      </c>
      <c r="AA6" s="268">
        <f>'üres lap2'!T31</f>
        <v>0</v>
      </c>
      <c r="AB6" s="268">
        <f>'üres lap2'!U31</f>
        <v>0</v>
      </c>
      <c r="AC6" s="268">
        <f>'üres lap2'!V31</f>
        <v>0</v>
      </c>
    </row>
    <row r="7" spans="1:31" s="4" customFormat="1" ht="33" customHeight="1" x14ac:dyDescent="0.2">
      <c r="A7" s="71"/>
      <c r="B7" s="80" t="s">
        <v>37</v>
      </c>
      <c r="C7" s="80"/>
      <c r="D7" s="325" t="s">
        <v>88</v>
      </c>
      <c r="E7" s="334">
        <f>'4.sz.m.ÖNK kiadás'!E8+'üres lap2'!D32+'5 sz. m Idősek otthona'!D35+'üres lap'!D28</f>
        <v>5763052</v>
      </c>
      <c r="F7" s="334">
        <f>'4.sz.m.ÖNK kiadás'!F8+'üres lap2'!E32+'5 sz. m Idősek otthona'!E35+'üres lap'!E28</f>
        <v>6029227</v>
      </c>
      <c r="G7" s="334">
        <f>'4.sz.m.ÖNK kiadás'!G8+'üres lap2'!F32+'5 sz. m Idősek otthona'!F35+'üres lap'!F28</f>
        <v>5693102</v>
      </c>
      <c r="H7" s="268">
        <f>'4.sz.m.ÖNK kiadás'!H8+'üres lap2'!G32+'5 sz. m Idősek otthona'!G35+'üres lap'!G28</f>
        <v>5889326</v>
      </c>
      <c r="I7" s="268">
        <f>'4.sz.m.ÖNK kiadás'!I8+'üres lap2'!H32+'5 sz. m Idősek otthona'!H35+'üres lap'!H28</f>
        <v>0</v>
      </c>
      <c r="J7" s="268">
        <f>'4.sz.m.ÖNK kiadás'!J8+'üres lap2'!I32+'5 sz. m Idősek otthona'!I35+'üres lap'!I28</f>
        <v>0</v>
      </c>
      <c r="K7" s="334">
        <f>'4.sz.m.ÖNK kiadás'!K8+'5 sz. m Idősek otthona'!D35</f>
        <v>5763052</v>
      </c>
      <c r="L7" s="334">
        <f>'4.sz.m.ÖNK kiadás'!L8+'5 sz. m Idősek otthona'!E35</f>
        <v>6029227</v>
      </c>
      <c r="M7" s="268">
        <f t="shared" si="5"/>
        <v>5693102</v>
      </c>
      <c r="N7" s="268">
        <f t="shared" si="5"/>
        <v>5889326</v>
      </c>
      <c r="O7" s="268">
        <f t="shared" ref="O7:P13" si="6">I7-U7</f>
        <v>0</v>
      </c>
      <c r="P7" s="268">
        <f t="shared" si="6"/>
        <v>0</v>
      </c>
      <c r="Q7" s="334"/>
      <c r="R7" s="334"/>
      <c r="S7" s="334"/>
      <c r="T7" s="268">
        <f>'4.sz.m.ÖNK kiadás'!T8</f>
        <v>0</v>
      </c>
      <c r="U7" s="268">
        <f>'4.sz.m.ÖNK kiadás'!U8</f>
        <v>0</v>
      </c>
      <c r="V7" s="268">
        <f>'4.sz.m.ÖNK kiadás'!V8</f>
        <v>0</v>
      </c>
      <c r="W7" s="334"/>
      <c r="X7" s="268">
        <f>'üres lap2'!Q32</f>
        <v>0</v>
      </c>
      <c r="Y7" s="268">
        <f>'üres lap2'!R32</f>
        <v>0</v>
      </c>
      <c r="Z7" s="268">
        <f>'üres lap2'!S32</f>
        <v>0</v>
      </c>
      <c r="AA7" s="268">
        <f>'üres lap2'!T32</f>
        <v>0</v>
      </c>
      <c r="AB7" s="268">
        <f>'üres lap2'!U32</f>
        <v>0</v>
      </c>
      <c r="AC7" s="268">
        <f>'üres lap2'!V32</f>
        <v>0</v>
      </c>
    </row>
    <row r="8" spans="1:31" s="4" customFormat="1" ht="33" customHeight="1" x14ac:dyDescent="0.2">
      <c r="A8" s="71"/>
      <c r="B8" s="80" t="s">
        <v>38</v>
      </c>
      <c r="C8" s="80"/>
      <c r="D8" s="325" t="s">
        <v>89</v>
      </c>
      <c r="E8" s="334">
        <f>'4.sz.m.ÖNK kiadás'!E9+'üres lap2'!D33+'5 sz. m Idősek otthona'!D36+'üres lap'!D29</f>
        <v>17748296</v>
      </c>
      <c r="F8" s="334">
        <f>'4.sz.m.ÖNK kiadás'!F9+'üres lap2'!E33+'5 sz. m Idősek otthona'!E36+'üres lap'!E29</f>
        <v>17943467</v>
      </c>
      <c r="G8" s="334">
        <f>'4.sz.m.ÖNK kiadás'!G9+'üres lap2'!F33+'5 sz. m Idősek otthona'!F36+'üres lap'!F29</f>
        <v>22284019</v>
      </c>
      <c r="H8" s="268">
        <f>'4.sz.m.ÖNK kiadás'!H9+'üres lap2'!G33+'5 sz. m Idősek otthona'!G36+'üres lap'!G29</f>
        <v>51215788</v>
      </c>
      <c r="I8" s="268">
        <f>'4.sz.m.ÖNK kiadás'!I9+'üres lap2'!H33+'5 sz. m Idősek otthona'!H36+'üres lap'!H29</f>
        <v>0</v>
      </c>
      <c r="J8" s="268">
        <f>'4.sz.m.ÖNK kiadás'!J9+'üres lap2'!I33+'5 sz. m Idősek otthona'!I36+'üres lap'!I29</f>
        <v>0</v>
      </c>
      <c r="K8" s="334">
        <f>'4.sz.m.ÖNK kiadás'!K9+'5 sz. m Idősek otthona'!D36</f>
        <v>17748296</v>
      </c>
      <c r="L8" s="334">
        <f>'4.sz.m.ÖNK kiadás'!L9+'5 sz. m Idősek otthona'!E36</f>
        <v>17943467</v>
      </c>
      <c r="M8" s="268">
        <f t="shared" si="5"/>
        <v>22284019</v>
      </c>
      <c r="N8" s="268">
        <f t="shared" si="5"/>
        <v>51215788</v>
      </c>
      <c r="O8" s="268">
        <f t="shared" si="6"/>
        <v>0</v>
      </c>
      <c r="P8" s="268">
        <f t="shared" si="6"/>
        <v>0</v>
      </c>
      <c r="Q8" s="334"/>
      <c r="R8" s="334"/>
      <c r="S8" s="334"/>
      <c r="T8" s="268">
        <f>+'4.sz.m.ÖNK kiadás'!T9</f>
        <v>0</v>
      </c>
      <c r="U8" s="268">
        <f>'4.sz.m.ÖNK kiadás'!U9</f>
        <v>0</v>
      </c>
      <c r="V8" s="268">
        <f>'4.sz.m.ÖNK kiadás'!V9</f>
        <v>0</v>
      </c>
      <c r="W8" s="334"/>
      <c r="X8" s="268">
        <f>'üres lap2'!Q33</f>
        <v>0</v>
      </c>
      <c r="Y8" s="268">
        <f>'üres lap2'!R33</f>
        <v>0</v>
      </c>
      <c r="Z8" s="268">
        <f>'üres lap2'!S33</f>
        <v>0</v>
      </c>
      <c r="AA8" s="268">
        <f>'üres lap2'!T33</f>
        <v>0</v>
      </c>
      <c r="AB8" s="268">
        <f>'üres lap2'!U33</f>
        <v>0</v>
      </c>
      <c r="AC8" s="268">
        <f>'üres lap2'!V33</f>
        <v>0</v>
      </c>
    </row>
    <row r="9" spans="1:31" s="4" customFormat="1" ht="33" customHeight="1" x14ac:dyDescent="0.2">
      <c r="A9" s="71"/>
      <c r="B9" s="80" t="s">
        <v>50</v>
      </c>
      <c r="C9" s="80"/>
      <c r="D9" s="325" t="s">
        <v>90</v>
      </c>
      <c r="E9" s="334">
        <f>'4.sz.m.ÖNK kiadás'!E10+'üres lap2'!D34+'5 sz. m Idősek otthona'!D37+'üres lap'!D30</f>
        <v>1816000</v>
      </c>
      <c r="F9" s="334">
        <f>'4.sz.m.ÖNK kiadás'!F10+'üres lap2'!E34+'5 sz. m Idősek otthona'!E37+'üres lap'!E30</f>
        <v>1816000</v>
      </c>
      <c r="G9" s="268">
        <f>'4.sz.m.ÖNK kiadás'!G10+'üres lap2'!F34+'5 sz. m Idősek otthona'!F37+'üres lap'!F30</f>
        <v>1816000</v>
      </c>
      <c r="H9" s="268">
        <f>'4.sz.m.ÖNK kiadás'!H10+'üres lap2'!G34+'5 sz. m Idősek otthona'!G37+'üres lap'!G30</f>
        <v>2776000</v>
      </c>
      <c r="I9" s="268">
        <f>'4.sz.m.ÖNK kiadás'!I10+'üres lap2'!H34+'5 sz. m Idősek otthona'!H37+'üres lap'!H30</f>
        <v>0</v>
      </c>
      <c r="J9" s="268">
        <f>'4.sz.m.ÖNK kiadás'!J10+'üres lap2'!I34+'5 sz. m Idősek otthona'!I37+'üres lap'!I30</f>
        <v>0</v>
      </c>
      <c r="K9" s="334">
        <f>'4.sz.m.ÖNK kiadás'!K10</f>
        <v>1816000</v>
      </c>
      <c r="L9" s="334">
        <f>'4.sz.m.ÖNK kiadás'!L10</f>
        <v>1816000</v>
      </c>
      <c r="M9" s="268">
        <f t="shared" si="5"/>
        <v>1816000</v>
      </c>
      <c r="N9" s="268">
        <f t="shared" si="5"/>
        <v>2776000</v>
      </c>
      <c r="O9" s="268">
        <f t="shared" si="6"/>
        <v>0</v>
      </c>
      <c r="P9" s="268">
        <f t="shared" si="6"/>
        <v>0</v>
      </c>
      <c r="Q9" s="334">
        <f>'4.sz.m.ÖNK kiadás'!Q10</f>
        <v>0</v>
      </c>
      <c r="R9" s="334">
        <f>'4.sz.m.ÖNK kiadás'!R10</f>
        <v>0</v>
      </c>
      <c r="S9" s="268">
        <f>'4.sz.m.ÖNK kiadás'!S10</f>
        <v>0</v>
      </c>
      <c r="T9" s="268">
        <f>'4.sz.m.ÖNK kiadás'!T10</f>
        <v>0</v>
      </c>
      <c r="U9" s="268">
        <f>'4.sz.m.ÖNK kiadás'!U10</f>
        <v>0</v>
      </c>
      <c r="V9" s="268">
        <f>'4.sz.m.ÖNK kiadás'!V10</f>
        <v>0</v>
      </c>
      <c r="W9" s="334"/>
      <c r="X9" s="268"/>
      <c r="Y9" s="268"/>
      <c r="Z9" s="268"/>
      <c r="AA9" s="268"/>
      <c r="AB9" s="268"/>
      <c r="AC9" s="268"/>
    </row>
    <row r="10" spans="1:31" s="4" customFormat="1" ht="33" customHeight="1" x14ac:dyDescent="0.2">
      <c r="A10" s="71"/>
      <c r="B10" s="80" t="s">
        <v>51</v>
      </c>
      <c r="C10" s="80"/>
      <c r="D10" s="326" t="s">
        <v>92</v>
      </c>
      <c r="E10" s="334">
        <f>SUM(E11:E15)</f>
        <v>2320807</v>
      </c>
      <c r="F10" s="334">
        <f>SUM(F11:F15)</f>
        <v>7320091</v>
      </c>
      <c r="G10" s="268">
        <f t="shared" ref="G10:J10" si="7">SUM(G11:G15)</f>
        <v>2478031</v>
      </c>
      <c r="H10" s="268">
        <f t="shared" si="7"/>
        <v>2249645</v>
      </c>
      <c r="I10" s="268">
        <f t="shared" si="7"/>
        <v>0</v>
      </c>
      <c r="J10" s="268">
        <f t="shared" si="7"/>
        <v>0</v>
      </c>
      <c r="K10" s="334">
        <f>'4.sz.m.ÖNK kiadás'!K11</f>
        <v>419631</v>
      </c>
      <c r="L10" s="334">
        <f>'4.sz.m.ÖNK kiadás'!L11</f>
        <v>5418915</v>
      </c>
      <c r="M10" s="268">
        <f t="shared" si="5"/>
        <v>584631</v>
      </c>
      <c r="N10" s="268">
        <f t="shared" si="5"/>
        <v>684543</v>
      </c>
      <c r="O10" s="268">
        <f t="shared" si="6"/>
        <v>0</v>
      </c>
      <c r="P10" s="268">
        <f t="shared" si="6"/>
        <v>0</v>
      </c>
      <c r="Q10" s="334">
        <f>'4.sz.m.ÖNK kiadás'!Q11</f>
        <v>1901176</v>
      </c>
      <c r="R10" s="334">
        <f>'4.sz.m.ÖNK kiadás'!R11</f>
        <v>1901176</v>
      </c>
      <c r="S10" s="268">
        <f>'4.sz.m.ÖNK kiadás'!S11</f>
        <v>1893400</v>
      </c>
      <c r="T10" s="268">
        <f>'4.sz.m.ÖNK kiadás'!T11</f>
        <v>1565102</v>
      </c>
      <c r="U10" s="268">
        <f>'4.sz.m.ÖNK kiadás'!U11</f>
        <v>0</v>
      </c>
      <c r="V10" s="268">
        <f>'4.sz.m.ÖNK kiadás'!V11</f>
        <v>0</v>
      </c>
      <c r="W10" s="334"/>
      <c r="X10" s="268"/>
      <c r="Y10" s="268"/>
      <c r="Z10" s="268"/>
      <c r="AA10" s="268"/>
      <c r="AB10" s="268"/>
      <c r="AC10" s="268"/>
      <c r="AE10" s="5"/>
    </row>
    <row r="11" spans="1:31" s="4" customFormat="1" ht="33" customHeight="1" x14ac:dyDescent="0.2">
      <c r="A11" s="71"/>
      <c r="B11" s="101"/>
      <c r="C11" s="80" t="s">
        <v>91</v>
      </c>
      <c r="D11" s="325" t="s">
        <v>323</v>
      </c>
      <c r="E11" s="334">
        <f>'4.sz.m.ÖNK kiadás'!E12</f>
        <v>0</v>
      </c>
      <c r="F11" s="334">
        <f>'4.sz.m.ÖNK kiadás'!F12</f>
        <v>4999284</v>
      </c>
      <c r="G11" s="268">
        <f>'4.sz.m.ÖNK kiadás'!G12</f>
        <v>115000</v>
      </c>
      <c r="H11" s="268">
        <f>'4.sz.m.ÖNK kiadás'!H12</f>
        <v>115000</v>
      </c>
      <c r="I11" s="268">
        <f>'4.sz.m.ÖNK kiadás'!I12</f>
        <v>0</v>
      </c>
      <c r="J11" s="268">
        <f>'4.sz.m.ÖNK kiadás'!J12</f>
        <v>0</v>
      </c>
      <c r="K11" s="334">
        <f>'4.sz.m.ÖNK kiadás'!K12</f>
        <v>0</v>
      </c>
      <c r="L11" s="334">
        <f>'4.sz.m.ÖNK kiadás'!L12</f>
        <v>4999284</v>
      </c>
      <c r="M11" s="268">
        <f t="shared" si="5"/>
        <v>115000</v>
      </c>
      <c r="N11" s="268">
        <f t="shared" si="5"/>
        <v>115000</v>
      </c>
      <c r="O11" s="268">
        <f t="shared" si="6"/>
        <v>0</v>
      </c>
      <c r="P11" s="268">
        <f t="shared" si="6"/>
        <v>0</v>
      </c>
      <c r="Q11" s="334">
        <f>'4.sz.m.ÖNK kiadás'!Q12</f>
        <v>0</v>
      </c>
      <c r="R11" s="334">
        <f>'4.sz.m.ÖNK kiadás'!R12</f>
        <v>0</v>
      </c>
      <c r="S11" s="268">
        <f>'4.sz.m.ÖNK kiadás'!S12</f>
        <v>0</v>
      </c>
      <c r="T11" s="268">
        <f>'4.sz.m.ÖNK kiadás'!T12</f>
        <v>0</v>
      </c>
      <c r="U11" s="268">
        <f>'4.sz.m.ÖNK kiadás'!U12</f>
        <v>0</v>
      </c>
      <c r="V11" s="268">
        <f>'4.sz.m.ÖNK kiadás'!V12</f>
        <v>0</v>
      </c>
      <c r="W11" s="334"/>
      <c r="X11" s="268"/>
      <c r="Y11" s="268"/>
      <c r="Z11" s="268"/>
      <c r="AA11" s="268"/>
      <c r="AB11" s="268"/>
      <c r="AC11" s="268"/>
    </row>
    <row r="12" spans="1:31" s="4" customFormat="1" ht="57.75" customHeight="1" x14ac:dyDescent="0.2">
      <c r="A12" s="71"/>
      <c r="B12" s="80"/>
      <c r="C12" s="80" t="s">
        <v>93</v>
      </c>
      <c r="D12" s="325" t="s">
        <v>324</v>
      </c>
      <c r="E12" s="334">
        <f>'4.sz.m.ÖNK kiadás'!E13</f>
        <v>1780000</v>
      </c>
      <c r="F12" s="334">
        <f>'4.sz.m.ÖNK kiadás'!F13</f>
        <v>1780000</v>
      </c>
      <c r="G12" s="268">
        <f>'4.sz.m.ÖNK kiadás'!G13</f>
        <v>1780000</v>
      </c>
      <c r="H12" s="268">
        <f>'4.sz.m.ÖNK kiadás'!H13</f>
        <v>1451000</v>
      </c>
      <c r="I12" s="268">
        <f>'4.sz.m.ÖNK kiadás'!I13</f>
        <v>0</v>
      </c>
      <c r="J12" s="268">
        <f>'4.sz.m.ÖNK kiadás'!J13</f>
        <v>0</v>
      </c>
      <c r="K12" s="334">
        <f>'4.sz.m.ÖNK kiadás'!K13</f>
        <v>0</v>
      </c>
      <c r="L12" s="334">
        <f>'4.sz.m.ÖNK kiadás'!L13</f>
        <v>0</v>
      </c>
      <c r="M12" s="268">
        <f t="shared" si="5"/>
        <v>0</v>
      </c>
      <c r="N12" s="268">
        <f t="shared" si="5"/>
        <v>0</v>
      </c>
      <c r="O12" s="268">
        <f t="shared" si="6"/>
        <v>0</v>
      </c>
      <c r="P12" s="268">
        <f t="shared" si="6"/>
        <v>0</v>
      </c>
      <c r="Q12" s="334">
        <f>'4.sz.m.ÖNK kiadás'!Q13</f>
        <v>1780000</v>
      </c>
      <c r="R12" s="334">
        <f>'4.sz.m.ÖNK kiadás'!R13</f>
        <v>1780000</v>
      </c>
      <c r="S12" s="268">
        <f>'4.sz.m.ÖNK kiadás'!S13</f>
        <v>1780000</v>
      </c>
      <c r="T12" s="268">
        <f>'4.sz.m.ÖNK kiadás'!T13</f>
        <v>1451000</v>
      </c>
      <c r="U12" s="268">
        <f>'4.sz.m.ÖNK kiadás'!U13</f>
        <v>0</v>
      </c>
      <c r="V12" s="268">
        <f>'4.sz.m.ÖNK kiadás'!V13</f>
        <v>0</v>
      </c>
      <c r="W12" s="334"/>
      <c r="X12" s="268"/>
      <c r="Y12" s="268"/>
      <c r="Z12" s="268"/>
      <c r="AA12" s="268"/>
      <c r="AB12" s="268"/>
      <c r="AC12" s="268"/>
    </row>
    <row r="13" spans="1:31" s="4" customFormat="1" ht="54.75" customHeight="1" thickBot="1" x14ac:dyDescent="0.25">
      <c r="A13" s="98"/>
      <c r="B13" s="99"/>
      <c r="C13" s="80" t="s">
        <v>94</v>
      </c>
      <c r="D13" s="325" t="s">
        <v>450</v>
      </c>
      <c r="E13" s="334">
        <f>'4.sz.m.ÖNK kiadás'!E14</f>
        <v>540807</v>
      </c>
      <c r="F13" s="334">
        <f>'4.sz.m.ÖNK kiadás'!F14</f>
        <v>540807</v>
      </c>
      <c r="G13" s="268">
        <f>'4.sz.m.ÖNK kiadás'!G14</f>
        <v>583031</v>
      </c>
      <c r="H13" s="268">
        <f>'4.sz.m.ÖNK kiadás'!H14</f>
        <v>683645</v>
      </c>
      <c r="I13" s="268">
        <f>'4.sz.m.ÖNK kiadás'!I14</f>
        <v>0</v>
      </c>
      <c r="J13" s="268">
        <f>'4.sz.m.ÖNK kiadás'!J14</f>
        <v>0</v>
      </c>
      <c r="K13" s="334">
        <f>'4.sz.m.ÖNK kiadás'!K14</f>
        <v>419631</v>
      </c>
      <c r="L13" s="334">
        <f>'4.sz.m.ÖNK kiadás'!L14</f>
        <v>419631</v>
      </c>
      <c r="M13" s="268">
        <f t="shared" si="5"/>
        <v>469631</v>
      </c>
      <c r="N13" s="268">
        <f t="shared" si="5"/>
        <v>569543</v>
      </c>
      <c r="O13" s="268">
        <f t="shared" si="6"/>
        <v>0</v>
      </c>
      <c r="P13" s="268">
        <f t="shared" si="6"/>
        <v>0</v>
      </c>
      <c r="Q13" s="334">
        <f>'4.sz.m.ÖNK kiadás'!Q14</f>
        <v>121176</v>
      </c>
      <c r="R13" s="334">
        <f>'4.sz.m.ÖNK kiadás'!R14</f>
        <v>121176</v>
      </c>
      <c r="S13" s="268">
        <f>'4.sz.m.ÖNK kiadás'!S14</f>
        <v>113400</v>
      </c>
      <c r="T13" s="268">
        <f>'4.sz.m.ÖNK kiadás'!T14</f>
        <v>114102</v>
      </c>
      <c r="U13" s="268">
        <f>'4.sz.m.ÖNK kiadás'!U14</f>
        <v>0</v>
      </c>
      <c r="V13" s="268">
        <f>'4.sz.m.ÖNK kiadás'!V14</f>
        <v>0</v>
      </c>
      <c r="W13" s="334"/>
      <c r="X13" s="268"/>
      <c r="Y13" s="268"/>
      <c r="Z13" s="268"/>
      <c r="AA13" s="268"/>
      <c r="AB13" s="268"/>
      <c r="AC13" s="268"/>
    </row>
    <row r="14" spans="1:31" s="4" customFormat="1" ht="33" hidden="1" customHeight="1" x14ac:dyDescent="0.2">
      <c r="A14" s="71"/>
      <c r="B14" s="80"/>
      <c r="C14" s="80" t="s">
        <v>97</v>
      </c>
      <c r="D14" s="325" t="s">
        <v>99</v>
      </c>
      <c r="E14" s="334"/>
      <c r="F14" s="334"/>
      <c r="G14" s="268"/>
      <c r="H14" s="268"/>
      <c r="I14" s="268"/>
      <c r="J14" s="268"/>
      <c r="K14" s="334"/>
      <c r="L14" s="334"/>
      <c r="M14" s="268"/>
      <c r="N14" s="268"/>
      <c r="O14" s="268"/>
      <c r="P14" s="268"/>
      <c r="Q14" s="334">
        <f>'4.sz.m.ÖNK kiadás'!Q15</f>
        <v>0</v>
      </c>
      <c r="R14" s="334">
        <f>'4.sz.m.ÖNK kiadás'!R15</f>
        <v>0</v>
      </c>
      <c r="S14" s="268">
        <f>'4.sz.m.ÖNK kiadás'!S15</f>
        <v>0</v>
      </c>
      <c r="T14" s="268">
        <f>'4.sz.m.ÖNK kiadás'!T15</f>
        <v>0</v>
      </c>
      <c r="U14" s="268">
        <f>'4.sz.m.ÖNK kiadás'!U15</f>
        <v>0</v>
      </c>
      <c r="V14" s="268">
        <f>'4.sz.m.ÖNK kiadás'!V15</f>
        <v>0</v>
      </c>
      <c r="W14" s="334"/>
      <c r="X14" s="268"/>
      <c r="Y14" s="268"/>
      <c r="Z14" s="268"/>
      <c r="AA14" s="268"/>
      <c r="AB14" s="268"/>
      <c r="AC14" s="268"/>
    </row>
    <row r="15" spans="1:31" s="4" customFormat="1" ht="33" hidden="1" customHeight="1" thickBot="1" x14ac:dyDescent="0.25">
      <c r="A15" s="103"/>
      <c r="B15" s="94"/>
      <c r="C15" s="94" t="s">
        <v>98</v>
      </c>
      <c r="D15" s="327" t="s">
        <v>100</v>
      </c>
      <c r="E15" s="334"/>
      <c r="F15" s="334"/>
      <c r="G15" s="268"/>
      <c r="H15" s="268"/>
      <c r="I15" s="268"/>
      <c r="J15" s="268"/>
      <c r="K15" s="334"/>
      <c r="L15" s="334"/>
      <c r="M15" s="268"/>
      <c r="N15" s="268"/>
      <c r="O15" s="268"/>
      <c r="P15" s="268"/>
      <c r="Q15" s="334">
        <f>'4.sz.m.ÖNK kiadás'!Q16</f>
        <v>0</v>
      </c>
      <c r="R15" s="334">
        <f>'4.sz.m.ÖNK kiadás'!R16</f>
        <v>0</v>
      </c>
      <c r="S15" s="268">
        <f>'4.sz.m.ÖNK kiadás'!S16</f>
        <v>0</v>
      </c>
      <c r="T15" s="268">
        <f>'4.sz.m.ÖNK kiadás'!T16</f>
        <v>0</v>
      </c>
      <c r="U15" s="268">
        <f>'4.sz.m.ÖNK kiadás'!U16</f>
        <v>0</v>
      </c>
      <c r="V15" s="268">
        <f>'4.sz.m.ÖNK kiadás'!V16</f>
        <v>0</v>
      </c>
      <c r="W15" s="334"/>
      <c r="X15" s="268"/>
      <c r="Y15" s="268"/>
      <c r="Z15" s="268"/>
      <c r="AA15" s="268"/>
      <c r="AB15" s="268"/>
      <c r="AC15" s="268"/>
    </row>
    <row r="16" spans="1:31" s="4" customFormat="1" ht="33" customHeight="1" thickBot="1" x14ac:dyDescent="0.25">
      <c r="A16" s="89" t="s">
        <v>29</v>
      </c>
      <c r="B16" s="1013" t="s">
        <v>101</v>
      </c>
      <c r="C16" s="1013"/>
      <c r="D16" s="1013"/>
      <c r="E16" s="333">
        <f t="shared" ref="E16:P16" si="8">SUM(E17:E19)</f>
        <v>2692927</v>
      </c>
      <c r="F16" s="333">
        <f t="shared" ref="F16" si="9">SUM(F17:F19)</f>
        <v>2715916</v>
      </c>
      <c r="G16" s="50">
        <f t="shared" si="8"/>
        <v>28766952</v>
      </c>
      <c r="H16" s="50">
        <f t="shared" si="8"/>
        <v>20023676</v>
      </c>
      <c r="I16" s="50">
        <f t="shared" si="8"/>
        <v>0</v>
      </c>
      <c r="J16" s="50">
        <f t="shared" si="8"/>
        <v>0</v>
      </c>
      <c r="K16" s="333">
        <f t="shared" si="8"/>
        <v>2692927</v>
      </c>
      <c r="L16" s="333">
        <f t="shared" ref="L16" si="10">SUM(L17:L19)</f>
        <v>2715916</v>
      </c>
      <c r="M16" s="50">
        <f t="shared" si="8"/>
        <v>28766952</v>
      </c>
      <c r="N16" s="50">
        <f t="shared" si="8"/>
        <v>20023676</v>
      </c>
      <c r="O16" s="50">
        <f t="shared" si="8"/>
        <v>0</v>
      </c>
      <c r="P16" s="50">
        <f t="shared" si="8"/>
        <v>0</v>
      </c>
      <c r="Q16" s="333">
        <f>SUM(Q17:Q19)</f>
        <v>0</v>
      </c>
      <c r="R16" s="333">
        <f>SUM(R17:R19)</f>
        <v>0</v>
      </c>
      <c r="S16" s="50">
        <f t="shared" ref="S16:Z16" si="11">SUM(S17:S19)</f>
        <v>0</v>
      </c>
      <c r="T16" s="50">
        <f t="shared" si="11"/>
        <v>0</v>
      </c>
      <c r="U16" s="50">
        <f>SUM(U17:U19)</f>
        <v>0</v>
      </c>
      <c r="V16" s="50">
        <f>SUM(V17:V19)</f>
        <v>0</v>
      </c>
      <c r="W16" s="333">
        <f t="shared" si="11"/>
        <v>0</v>
      </c>
      <c r="X16" s="50">
        <f t="shared" si="11"/>
        <v>0</v>
      </c>
      <c r="Y16" s="50">
        <f t="shared" si="11"/>
        <v>0</v>
      </c>
      <c r="Z16" s="50">
        <f t="shared" si="11"/>
        <v>0</v>
      </c>
      <c r="AA16" s="50">
        <f>SUM(AA17:AA19)</f>
        <v>0</v>
      </c>
      <c r="AB16" s="50">
        <f>SUM(AB17:AB19)</f>
        <v>0</v>
      </c>
      <c r="AC16" s="50">
        <f>SUM(AC17:AC19)</f>
        <v>0</v>
      </c>
    </row>
    <row r="17" spans="1:29" s="4" customFormat="1" ht="33" customHeight="1" x14ac:dyDescent="0.2">
      <c r="A17" s="88"/>
      <c r="B17" s="93" t="s">
        <v>39</v>
      </c>
      <c r="C17" s="1014" t="s">
        <v>102</v>
      </c>
      <c r="D17" s="1014"/>
      <c r="E17" s="334">
        <f>'4.sz.m.ÖNK kiadás'!E18+'üres lap2'!D37+'5 sz. m Idősek otthona'!D40+'üres lap'!D33</f>
        <v>270000</v>
      </c>
      <c r="F17" s="334">
        <f>'4.sz.m.ÖNK kiadás'!F18+'üres lap2'!E37+'5 sz. m Idősek otthona'!E40+'üres lap'!E33</f>
        <v>292989</v>
      </c>
      <c r="G17" s="268">
        <f>'4.sz.m.ÖNK kiadás'!G18+'üres lap2'!F37+'5 sz. m Idősek otthona'!F40+'üres lap'!F33</f>
        <v>1764765</v>
      </c>
      <c r="H17" s="268">
        <f>'4.sz.m.ÖNK kiadás'!H18+'üres lap2'!G37+'5 sz. m Idősek otthona'!G40+'üres lap'!G33</f>
        <v>1830270</v>
      </c>
      <c r="I17" s="268">
        <f>'4.sz.m.ÖNK kiadás'!I18+'üres lap2'!H37+'5 sz. m Idősek otthona'!H40+'üres lap'!H33</f>
        <v>0</v>
      </c>
      <c r="J17" s="268">
        <f>'4.sz.m.ÖNK kiadás'!J18+'üres lap2'!I37+'5 sz. m Idősek otthona'!I40+'üres lap'!I33</f>
        <v>0</v>
      </c>
      <c r="K17" s="334">
        <f>'4.sz.m.ÖNK kiadás'!K18</f>
        <v>270000</v>
      </c>
      <c r="L17" s="334">
        <f>'4.sz.m.ÖNK kiadás'!L18+'5 sz. m Idősek otthona'!E40</f>
        <v>292989</v>
      </c>
      <c r="M17" s="268">
        <f>'4.sz.m.ÖNK kiadás'!M18+'üres lap2'!L37+'5 sz. m Idősek otthona'!L40+'üres lap'!L33</f>
        <v>1764765</v>
      </c>
      <c r="N17" s="268">
        <f>'4.sz.m.ÖNK kiadás'!N18+'üres lap2'!M37+'5 sz. m Idősek otthona'!M40+'üres lap'!M33</f>
        <v>1830270</v>
      </c>
      <c r="O17" s="268">
        <f>'4.sz.m.ÖNK kiadás'!O18+'üres lap2'!M37+'5 sz. m Idősek otthona'!N40+'üres lap'!N33</f>
        <v>0</v>
      </c>
      <c r="P17" s="268">
        <f>'4.sz.m.ÖNK kiadás'!P18+'üres lap2'!N37+'5 sz. m Idősek otthona'!O40+'üres lap'!O33</f>
        <v>0</v>
      </c>
      <c r="Q17" s="334">
        <f>'4.sz.m.ÖNK kiadás'!Q18</f>
        <v>0</v>
      </c>
      <c r="R17" s="334">
        <f>'4.sz.m.ÖNK kiadás'!R18</f>
        <v>0</v>
      </c>
      <c r="S17" s="334">
        <f>'4.sz.m.ÖNK kiadás'!S18</f>
        <v>0</v>
      </c>
      <c r="T17" s="268">
        <f>+'4.sz.m.ÖNK kiadás'!T18</f>
        <v>0</v>
      </c>
      <c r="U17" s="268"/>
      <c r="V17" s="268"/>
      <c r="W17" s="334"/>
      <c r="X17" s="268"/>
      <c r="Y17" s="268"/>
      <c r="Z17" s="268"/>
      <c r="AA17" s="268"/>
      <c r="AB17" s="268"/>
      <c r="AC17" s="268"/>
    </row>
    <row r="18" spans="1:29" s="4" customFormat="1" ht="33" customHeight="1" x14ac:dyDescent="0.2">
      <c r="A18" s="71"/>
      <c r="B18" s="80" t="s">
        <v>40</v>
      </c>
      <c r="C18" s="1010" t="s">
        <v>103</v>
      </c>
      <c r="D18" s="1010"/>
      <c r="E18" s="334">
        <f>'4.sz.m.ÖNK kiadás'!E19+'5 sz. m Idősek otthona'!D41</f>
        <v>2422927</v>
      </c>
      <c r="F18" s="334">
        <f>'4.sz.m.ÖNK kiadás'!F19+'5 sz. m Idősek otthona'!E41</f>
        <v>2422927</v>
      </c>
      <c r="G18" s="334">
        <f>'4.sz.m.ÖNK kiadás'!G19+'5 sz. m Idősek otthona'!F41</f>
        <v>27002187</v>
      </c>
      <c r="H18" s="268">
        <f>'4.sz.m.ÖNK kiadás'!H19</f>
        <v>18193406</v>
      </c>
      <c r="I18" s="268">
        <f>'4.sz.m.ÖNK kiadás'!I19</f>
        <v>0</v>
      </c>
      <c r="J18" s="268">
        <f>'4.sz.m.ÖNK kiadás'!J19</f>
        <v>0</v>
      </c>
      <c r="K18" s="334">
        <f>'4.sz.m.ÖNK kiadás'!K19</f>
        <v>2422927</v>
      </c>
      <c r="L18" s="334">
        <f>'4.sz.m.ÖNK kiadás'!L19</f>
        <v>2422927</v>
      </c>
      <c r="M18" s="268">
        <f>'4.sz.m.ÖNK kiadás'!M19</f>
        <v>27002187</v>
      </c>
      <c r="N18" s="268">
        <f>'4.sz.m.ÖNK kiadás'!N19</f>
        <v>18193406</v>
      </c>
      <c r="O18" s="268">
        <f>'4.sz.m.ÖNK kiadás'!O19</f>
        <v>0</v>
      </c>
      <c r="P18" s="268">
        <f>'4.sz.m.ÖNK kiadás'!P19</f>
        <v>0</v>
      </c>
      <c r="Q18" s="334">
        <f>'4.sz.m.ÖNK kiadás'!Q19+'5 sz. m Idősek otthona'!J41</f>
        <v>0</v>
      </c>
      <c r="R18" s="334">
        <f>'4.sz.m.ÖNK kiadás'!R19+'5 sz. m Idősek otthona'!K41</f>
        <v>0</v>
      </c>
      <c r="S18" s="334">
        <f>'4.sz.m.ÖNK kiadás'!S19+'5 sz. m Idősek otthona'!L41</f>
        <v>0</v>
      </c>
      <c r="T18" s="268"/>
      <c r="U18" s="268"/>
      <c r="V18" s="268"/>
      <c r="W18" s="334"/>
      <c r="X18" s="268"/>
      <c r="Y18" s="268"/>
      <c r="Z18" s="268"/>
      <c r="AA18" s="268"/>
      <c r="AB18" s="268"/>
      <c r="AC18" s="268"/>
    </row>
    <row r="19" spans="1:29" s="4" customFormat="1" ht="33" customHeight="1" x14ac:dyDescent="0.2">
      <c r="A19" s="100"/>
      <c r="B19" s="80" t="s">
        <v>41</v>
      </c>
      <c r="C19" s="981" t="s">
        <v>104</v>
      </c>
      <c r="D19" s="981"/>
      <c r="E19" s="334">
        <f>'4.sz.m.ÖNK kiadás'!E20</f>
        <v>0</v>
      </c>
      <c r="F19" s="334">
        <f>'4.sz.m.ÖNK kiadás'!F20</f>
        <v>0</v>
      </c>
      <c r="G19" s="268">
        <f>'4.sz.m.ÖNK kiadás'!G20</f>
        <v>0</v>
      </c>
      <c r="H19" s="268">
        <f>'4.sz.m.ÖNK kiadás'!H20</f>
        <v>0</v>
      </c>
      <c r="I19" s="268">
        <f>'4.sz.m.ÖNK kiadás'!I20</f>
        <v>0</v>
      </c>
      <c r="J19" s="268">
        <f>'4.sz.m.ÖNK kiadás'!J20</f>
        <v>0</v>
      </c>
      <c r="K19" s="334">
        <f>'4.sz.m.ÖNK kiadás'!K20</f>
        <v>0</v>
      </c>
      <c r="L19" s="334">
        <f>'4.sz.m.ÖNK kiadás'!L20</f>
        <v>0</v>
      </c>
      <c r="M19" s="268">
        <f>'4.sz.m.ÖNK kiadás'!M20</f>
        <v>0</v>
      </c>
      <c r="N19" s="268">
        <f>'4.sz.m.ÖNK kiadás'!N20</f>
        <v>0</v>
      </c>
      <c r="O19" s="268">
        <f>'4.sz.m.ÖNK kiadás'!O20</f>
        <v>0</v>
      </c>
      <c r="P19" s="268">
        <f>'4.sz.m.ÖNK kiadás'!P20</f>
        <v>0</v>
      </c>
      <c r="Q19" s="334">
        <f>'4.sz.m.ÖNK kiadás'!Q20</f>
        <v>0</v>
      </c>
      <c r="R19" s="334">
        <f>'4.sz.m.ÖNK kiadás'!R20</f>
        <v>0</v>
      </c>
      <c r="S19" s="268">
        <f>'4.sz.m.ÖNK kiadás'!S20</f>
        <v>0</v>
      </c>
      <c r="T19" s="268">
        <f>'4.sz.m.ÖNK kiadás'!T20</f>
        <v>0</v>
      </c>
      <c r="U19" s="268">
        <f>'4.sz.m.ÖNK kiadás'!U20</f>
        <v>0</v>
      </c>
      <c r="V19" s="268">
        <f>'4.sz.m.ÖNK kiadás'!V20</f>
        <v>0</v>
      </c>
      <c r="W19" s="334"/>
      <c r="X19" s="268"/>
      <c r="Y19" s="268"/>
      <c r="Z19" s="268"/>
      <c r="AA19" s="268"/>
      <c r="AB19" s="268"/>
      <c r="AC19" s="268"/>
    </row>
    <row r="20" spans="1:29" s="4" customFormat="1" ht="33" customHeight="1" x14ac:dyDescent="0.2">
      <c r="A20" s="77"/>
      <c r="B20" s="81"/>
      <c r="C20" s="81" t="s">
        <v>105</v>
      </c>
      <c r="D20" s="223" t="s">
        <v>95</v>
      </c>
      <c r="E20" s="334">
        <f>'4.sz.m.ÖNK kiadás'!E21</f>
        <v>0</v>
      </c>
      <c r="F20" s="334">
        <f>'4.sz.m.ÖNK kiadás'!F21</f>
        <v>0</v>
      </c>
      <c r="G20" s="268">
        <f>'4.sz.m.ÖNK kiadás'!G21</f>
        <v>0</v>
      </c>
      <c r="H20" s="268">
        <f>'4.sz.m.ÖNK kiadás'!H21</f>
        <v>0</v>
      </c>
      <c r="I20" s="268">
        <f>'4.sz.m.ÖNK kiadás'!I21</f>
        <v>0</v>
      </c>
      <c r="J20" s="268">
        <f>'4.sz.m.ÖNK kiadás'!J21</f>
        <v>0</v>
      </c>
      <c r="K20" s="334">
        <f>'4.sz.m.ÖNK kiadás'!K21</f>
        <v>0</v>
      </c>
      <c r="L20" s="334">
        <f>'4.sz.m.ÖNK kiadás'!L21</f>
        <v>0</v>
      </c>
      <c r="M20" s="268">
        <f>'4.sz.m.ÖNK kiadás'!M21</f>
        <v>0</v>
      </c>
      <c r="N20" s="268" t="str">
        <f>'4.sz.m.ÖNK kiadás'!N21</f>
        <v xml:space="preserve"> </v>
      </c>
      <c r="O20" s="268">
        <f>'4.sz.m.ÖNK kiadás'!O21</f>
        <v>0</v>
      </c>
      <c r="P20" s="268">
        <f>'4.sz.m.ÖNK kiadás'!P21</f>
        <v>0</v>
      </c>
      <c r="Q20" s="334">
        <f>'4.sz.m.ÖNK kiadás'!Q21</f>
        <v>0</v>
      </c>
      <c r="R20" s="334">
        <f>'4.sz.m.ÖNK kiadás'!R21</f>
        <v>0</v>
      </c>
      <c r="S20" s="268">
        <f>'4.sz.m.ÖNK kiadás'!S21</f>
        <v>0</v>
      </c>
      <c r="T20" s="268">
        <f>'4.sz.m.ÖNK kiadás'!T21</f>
        <v>0</v>
      </c>
      <c r="U20" s="268">
        <f>'4.sz.m.ÖNK kiadás'!U21</f>
        <v>0</v>
      </c>
      <c r="V20" s="268">
        <f>'4.sz.m.ÖNK kiadás'!V21</f>
        <v>0</v>
      </c>
      <c r="W20" s="334"/>
      <c r="X20" s="268"/>
      <c r="Y20" s="268"/>
      <c r="Z20" s="268"/>
      <c r="AA20" s="268"/>
      <c r="AB20" s="268"/>
      <c r="AC20" s="268"/>
    </row>
    <row r="21" spans="1:29" s="4" customFormat="1" ht="33" customHeight="1" x14ac:dyDescent="0.2">
      <c r="A21" s="77"/>
      <c r="B21" s="81"/>
      <c r="C21" s="81" t="s">
        <v>106</v>
      </c>
      <c r="D21" s="223" t="s">
        <v>96</v>
      </c>
      <c r="E21" s="334">
        <f>'4.sz.m.ÖNK kiadás'!E22</f>
        <v>0</v>
      </c>
      <c r="F21" s="334">
        <f>'4.sz.m.ÖNK kiadás'!F22</f>
        <v>0</v>
      </c>
      <c r="G21" s="268">
        <f>'4.sz.m.ÖNK kiadás'!G22</f>
        <v>0</v>
      </c>
      <c r="H21" s="268">
        <f>'4.sz.m.ÖNK kiadás'!H22</f>
        <v>0</v>
      </c>
      <c r="I21" s="268">
        <f>'4.sz.m.ÖNK kiadás'!I22</f>
        <v>0</v>
      </c>
      <c r="J21" s="268">
        <f>'4.sz.m.ÖNK kiadás'!J22</f>
        <v>0</v>
      </c>
      <c r="K21" s="334">
        <f>'4.sz.m.ÖNK kiadás'!K22</f>
        <v>0</v>
      </c>
      <c r="L21" s="334">
        <f>'4.sz.m.ÖNK kiadás'!L22</f>
        <v>0</v>
      </c>
      <c r="M21" s="268">
        <f>'4.sz.m.ÖNK kiadás'!M22</f>
        <v>0</v>
      </c>
      <c r="N21" s="268">
        <f>'4.sz.m.ÖNK kiadás'!N22</f>
        <v>0</v>
      </c>
      <c r="O21" s="268">
        <f>'4.sz.m.ÖNK kiadás'!O22</f>
        <v>0</v>
      </c>
      <c r="P21" s="268">
        <f>'4.sz.m.ÖNK kiadás'!P22</f>
        <v>0</v>
      </c>
      <c r="Q21" s="334">
        <f>'4.sz.m.ÖNK kiadás'!Q22</f>
        <v>0</v>
      </c>
      <c r="R21" s="334">
        <f>'4.sz.m.ÖNK kiadás'!R22</f>
        <v>0</v>
      </c>
      <c r="S21" s="268"/>
      <c r="T21" s="268"/>
      <c r="U21" s="268"/>
      <c r="V21" s="268"/>
      <c r="W21" s="334"/>
      <c r="X21" s="268"/>
      <c r="Y21" s="268"/>
      <c r="Z21" s="268"/>
      <c r="AA21" s="268"/>
      <c r="AB21" s="268"/>
      <c r="AC21" s="268"/>
    </row>
    <row r="22" spans="1:29" s="4" customFormat="1" ht="33" customHeight="1" x14ac:dyDescent="0.2">
      <c r="A22" s="100"/>
      <c r="B22" s="223"/>
      <c r="C22" s="81" t="s">
        <v>107</v>
      </c>
      <c r="D22" s="223" t="s">
        <v>99</v>
      </c>
      <c r="E22" s="334">
        <f>'4.sz.m.ÖNK kiadás'!E23</f>
        <v>0</v>
      </c>
      <c r="F22" s="334">
        <f>'4.sz.m.ÖNK kiadás'!F23</f>
        <v>0</v>
      </c>
      <c r="G22" s="268">
        <f>'4.sz.m.ÖNK kiadás'!G23</f>
        <v>0</v>
      </c>
      <c r="H22" s="268">
        <f>'4.sz.m.ÖNK kiadás'!H23</f>
        <v>0</v>
      </c>
      <c r="I22" s="268">
        <f>'4.sz.m.ÖNK kiadás'!I23</f>
        <v>0</v>
      </c>
      <c r="J22" s="268">
        <f>'4.sz.m.ÖNK kiadás'!J23</f>
        <v>0</v>
      </c>
      <c r="K22" s="334">
        <f>'4.sz.m.ÖNK kiadás'!K23</f>
        <v>0</v>
      </c>
      <c r="L22" s="334">
        <f>'4.sz.m.ÖNK kiadás'!L23</f>
        <v>0</v>
      </c>
      <c r="M22" s="268">
        <f>'4.sz.m.ÖNK kiadás'!M23</f>
        <v>0</v>
      </c>
      <c r="N22" s="268">
        <f>'4.sz.m.ÖNK kiadás'!N23</f>
        <v>0</v>
      </c>
      <c r="O22" s="268">
        <f>'4.sz.m.ÖNK kiadás'!O23</f>
        <v>0</v>
      </c>
      <c r="P22" s="268">
        <f>'4.sz.m.ÖNK kiadás'!P23</f>
        <v>0</v>
      </c>
      <c r="Q22" s="334">
        <f>'4.sz.m.ÖNK kiadás'!Q23</f>
        <v>0</v>
      </c>
      <c r="R22" s="334">
        <f>'4.sz.m.ÖNK kiadás'!R23</f>
        <v>0</v>
      </c>
      <c r="S22" s="268"/>
      <c r="T22" s="268"/>
      <c r="U22" s="268"/>
      <c r="V22" s="268"/>
      <c r="W22" s="334"/>
      <c r="X22" s="268"/>
      <c r="Y22" s="268"/>
      <c r="Z22" s="268"/>
      <c r="AA22" s="268"/>
      <c r="AB22" s="268"/>
      <c r="AC22" s="268"/>
    </row>
    <row r="23" spans="1:29" s="4" customFormat="1" ht="33" customHeight="1" thickBot="1" x14ac:dyDescent="0.25">
      <c r="A23" s="247"/>
      <c r="B23" s="248"/>
      <c r="C23" s="249" t="s">
        <v>221</v>
      </c>
      <c r="D23" s="248" t="s">
        <v>222</v>
      </c>
      <c r="E23" s="334">
        <f>'4.sz.m.ÖNK kiadás'!E24</f>
        <v>0</v>
      </c>
      <c r="F23" s="334">
        <f>'4.sz.m.ÖNK kiadás'!F24</f>
        <v>0</v>
      </c>
      <c r="G23" s="268">
        <f>'4.sz.m.ÖNK kiadás'!G24</f>
        <v>0</v>
      </c>
      <c r="H23" s="268">
        <f>'4.sz.m.ÖNK kiadás'!H24</f>
        <v>0</v>
      </c>
      <c r="I23" s="268">
        <f>'4.sz.m.ÖNK kiadás'!I24</f>
        <v>0</v>
      </c>
      <c r="J23" s="268">
        <f>'4.sz.m.ÖNK kiadás'!J24</f>
        <v>0</v>
      </c>
      <c r="K23" s="334">
        <f>'4.sz.m.ÖNK kiadás'!K24</f>
        <v>0</v>
      </c>
      <c r="L23" s="334">
        <f>'4.sz.m.ÖNK kiadás'!L24</f>
        <v>0</v>
      </c>
      <c r="M23" s="268">
        <f>'4.sz.m.ÖNK kiadás'!M24</f>
        <v>0</v>
      </c>
      <c r="N23" s="268">
        <f>'4.sz.m.ÖNK kiadás'!N24</f>
        <v>0</v>
      </c>
      <c r="O23" s="268">
        <f>'4.sz.m.ÖNK kiadás'!O24</f>
        <v>0</v>
      </c>
      <c r="P23" s="268">
        <f>'4.sz.m.ÖNK kiadás'!P24</f>
        <v>0</v>
      </c>
      <c r="Q23" s="334">
        <f>'4.sz.m.ÖNK kiadás'!Q24</f>
        <v>0</v>
      </c>
      <c r="R23" s="334">
        <f>'4.sz.m.ÖNK kiadás'!R24</f>
        <v>0</v>
      </c>
      <c r="S23" s="268"/>
      <c r="T23" s="268"/>
      <c r="U23" s="268"/>
      <c r="V23" s="268"/>
      <c r="W23" s="334"/>
      <c r="X23" s="268"/>
      <c r="Y23" s="268"/>
      <c r="Z23" s="268"/>
      <c r="AA23" s="268"/>
      <c r="AB23" s="268"/>
      <c r="AC23" s="268"/>
    </row>
    <row r="24" spans="1:29" s="4" customFormat="1" ht="33" customHeight="1" thickBot="1" x14ac:dyDescent="0.25">
      <c r="A24" s="89" t="s">
        <v>9</v>
      </c>
      <c r="B24" s="1013" t="s">
        <v>108</v>
      </c>
      <c r="C24" s="1013"/>
      <c r="D24" s="1013"/>
      <c r="E24" s="333">
        <f t="shared" ref="E24:P24" si="12">SUM(E25:E27)</f>
        <v>34604355</v>
      </c>
      <c r="F24" s="333">
        <f t="shared" ref="F24" si="13">SUM(F25:F27)</f>
        <v>27810216</v>
      </c>
      <c r="G24" s="50">
        <f t="shared" si="12"/>
        <v>8276281</v>
      </c>
      <c r="H24" s="50">
        <f t="shared" si="12"/>
        <v>0</v>
      </c>
      <c r="I24" s="50">
        <f t="shared" si="12"/>
        <v>0</v>
      </c>
      <c r="J24" s="50">
        <f t="shared" si="12"/>
        <v>0</v>
      </c>
      <c r="K24" s="333">
        <f t="shared" si="12"/>
        <v>34604355</v>
      </c>
      <c r="L24" s="333">
        <f t="shared" ref="L24" si="14">SUM(L25:L27)</f>
        <v>27810216</v>
      </c>
      <c r="M24" s="50">
        <f t="shared" si="12"/>
        <v>8276281</v>
      </c>
      <c r="N24" s="50">
        <f t="shared" si="12"/>
        <v>0</v>
      </c>
      <c r="O24" s="50">
        <f t="shared" si="12"/>
        <v>0</v>
      </c>
      <c r="P24" s="50">
        <f t="shared" si="12"/>
        <v>0</v>
      </c>
      <c r="Q24" s="333">
        <f t="shared" ref="Q24:Z24" si="15">SUM(Q25:Q27)</f>
        <v>0</v>
      </c>
      <c r="R24" s="333">
        <f t="shared" ref="R24" si="16">SUM(R25:R27)</f>
        <v>0</v>
      </c>
      <c r="S24" s="50">
        <f t="shared" si="15"/>
        <v>0</v>
      </c>
      <c r="T24" s="50">
        <f t="shared" si="15"/>
        <v>0</v>
      </c>
      <c r="U24" s="50">
        <f>SUM(U25:U27)</f>
        <v>0</v>
      </c>
      <c r="V24" s="50">
        <f>SUM(V25:V27)</f>
        <v>0</v>
      </c>
      <c r="W24" s="333">
        <f t="shared" si="15"/>
        <v>0</v>
      </c>
      <c r="X24" s="50">
        <f t="shared" si="15"/>
        <v>0</v>
      </c>
      <c r="Y24" s="50">
        <f t="shared" si="15"/>
        <v>0</v>
      </c>
      <c r="Z24" s="50">
        <f t="shared" si="15"/>
        <v>0</v>
      </c>
      <c r="AA24" s="50">
        <f>SUM(AA25:AA27)</f>
        <v>0</v>
      </c>
      <c r="AB24" s="50">
        <f>SUM(AB25:AB27)</f>
        <v>0</v>
      </c>
      <c r="AC24" s="50">
        <f>SUM(AC25:AC27)</f>
        <v>0</v>
      </c>
    </row>
    <row r="25" spans="1:29" s="4" customFormat="1" ht="33" customHeight="1" x14ac:dyDescent="0.2">
      <c r="A25" s="88"/>
      <c r="B25" s="93" t="s">
        <v>42</v>
      </c>
      <c r="C25" s="1014" t="s">
        <v>2</v>
      </c>
      <c r="D25" s="1014"/>
      <c r="E25" s="334">
        <f>'4.sz.m.ÖNK kiadás'!E26</f>
        <v>34604355</v>
      </c>
      <c r="F25" s="334">
        <f>'4.sz.m.ÖNK kiadás'!F26</f>
        <v>27810216</v>
      </c>
      <c r="G25" s="334">
        <f>'4.sz.m.ÖNK kiadás'!G26</f>
        <v>8276281</v>
      </c>
      <c r="H25" s="334">
        <f>'4.sz.m.ÖNK kiadás'!H26</f>
        <v>0</v>
      </c>
      <c r="I25" s="334">
        <f>'4.sz.m.ÖNK kiadás'!I26</f>
        <v>0</v>
      </c>
      <c r="J25" s="334">
        <f>'4.sz.m.ÖNK kiadás'!J26</f>
        <v>0</v>
      </c>
      <c r="K25" s="334">
        <f>'4.sz.m.ÖNK kiadás'!K26</f>
        <v>34604355</v>
      </c>
      <c r="L25" s="334">
        <f>'4.sz.m.ÖNK kiadás'!L26</f>
        <v>27810216</v>
      </c>
      <c r="M25" s="268">
        <f>'4.sz.m.ÖNK kiadás'!M26</f>
        <v>8276281</v>
      </c>
      <c r="N25" s="268">
        <f>'4.sz.m.ÖNK kiadás'!N26+'üres lap'!G37</f>
        <v>0</v>
      </c>
      <c r="O25" s="268">
        <f>'4.sz.m.ÖNK kiadás'!O26+'üres lap'!H37</f>
        <v>0</v>
      </c>
      <c r="P25" s="268">
        <f>'4.sz.m.ÖNK kiadás'!P26+'üres lap'!I37</f>
        <v>0</v>
      </c>
      <c r="Q25" s="334"/>
      <c r="R25" s="334"/>
      <c r="S25" s="268"/>
      <c r="T25" s="268"/>
      <c r="U25" s="268"/>
      <c r="V25" s="268"/>
      <c r="W25" s="334"/>
      <c r="X25" s="268"/>
      <c r="Y25" s="268"/>
      <c r="Z25" s="268"/>
      <c r="AA25" s="268"/>
      <c r="AB25" s="268"/>
      <c r="AC25" s="268"/>
    </row>
    <row r="26" spans="1:29" s="7" customFormat="1" ht="33" customHeight="1" x14ac:dyDescent="0.2">
      <c r="A26" s="98"/>
      <c r="B26" s="80" t="s">
        <v>43</v>
      </c>
      <c r="C26" s="1009" t="s">
        <v>325</v>
      </c>
      <c r="D26" s="1009"/>
      <c r="E26" s="334"/>
      <c r="F26" s="334"/>
      <c r="G26" s="268"/>
      <c r="H26" s="268"/>
      <c r="I26" s="268"/>
      <c r="J26" s="268"/>
      <c r="K26" s="334"/>
      <c r="L26" s="334"/>
      <c r="M26" s="268"/>
      <c r="N26" s="268"/>
      <c r="O26" s="268"/>
      <c r="P26" s="268"/>
      <c r="Q26" s="334"/>
      <c r="R26" s="334"/>
      <c r="S26" s="268"/>
      <c r="T26" s="268"/>
      <c r="U26" s="268"/>
      <c r="V26" s="268"/>
      <c r="W26" s="334"/>
      <c r="X26" s="268"/>
      <c r="Y26" s="268"/>
      <c r="Z26" s="268"/>
      <c r="AA26" s="268"/>
      <c r="AB26" s="268"/>
      <c r="AC26" s="268"/>
    </row>
    <row r="27" spans="1:29" s="7" customFormat="1" ht="33" customHeight="1" thickBot="1" x14ac:dyDescent="0.25">
      <c r="A27" s="104"/>
      <c r="B27" s="94" t="s">
        <v>77</v>
      </c>
      <c r="C27" s="105" t="s">
        <v>109</v>
      </c>
      <c r="D27" s="105"/>
      <c r="E27" s="334"/>
      <c r="F27" s="334"/>
      <c r="G27" s="268"/>
      <c r="H27" s="268"/>
      <c r="I27" s="268"/>
      <c r="J27" s="268"/>
      <c r="K27" s="334"/>
      <c r="L27" s="334"/>
      <c r="M27" s="268"/>
      <c r="N27" s="268"/>
      <c r="O27" s="268"/>
      <c r="P27" s="268"/>
      <c r="Q27" s="334"/>
      <c r="R27" s="334"/>
      <c r="S27" s="268"/>
      <c r="T27" s="268"/>
      <c r="U27" s="268"/>
      <c r="V27" s="268"/>
      <c r="W27" s="334"/>
      <c r="X27" s="268"/>
      <c r="Y27" s="268"/>
      <c r="Z27" s="268"/>
      <c r="AA27" s="268"/>
      <c r="AB27" s="268"/>
      <c r="AC27" s="268"/>
    </row>
    <row r="28" spans="1:29" s="7" customFormat="1" ht="33" customHeight="1" thickBot="1" x14ac:dyDescent="0.25">
      <c r="A28" s="67" t="s">
        <v>10</v>
      </c>
      <c r="B28" s="95" t="s">
        <v>110</v>
      </c>
      <c r="C28" s="95"/>
      <c r="D28" s="95"/>
      <c r="E28" s="335">
        <v>0</v>
      </c>
      <c r="F28" s="335">
        <v>0</v>
      </c>
      <c r="G28" s="336">
        <v>0</v>
      </c>
      <c r="H28" s="336">
        <v>0</v>
      </c>
      <c r="I28" s="336">
        <v>0</v>
      </c>
      <c r="J28" s="336">
        <v>0</v>
      </c>
      <c r="K28" s="335">
        <v>0</v>
      </c>
      <c r="L28" s="335">
        <v>0</v>
      </c>
      <c r="M28" s="336">
        <v>0</v>
      </c>
      <c r="N28" s="336">
        <v>0</v>
      </c>
      <c r="O28" s="336">
        <v>0</v>
      </c>
      <c r="P28" s="336">
        <v>0</v>
      </c>
      <c r="Q28" s="335"/>
      <c r="R28" s="335"/>
      <c r="S28" s="336"/>
      <c r="T28" s="336"/>
      <c r="U28" s="336"/>
      <c r="V28" s="336"/>
      <c r="W28" s="335"/>
      <c r="X28" s="336"/>
      <c r="Y28" s="336"/>
      <c r="Z28" s="336"/>
      <c r="AA28" s="336"/>
      <c r="AB28" s="336"/>
      <c r="AC28" s="336"/>
    </row>
    <row r="29" spans="1:29" s="7" customFormat="1" ht="33" customHeight="1" thickBot="1" x14ac:dyDescent="0.25">
      <c r="A29" s="89" t="s">
        <v>11</v>
      </c>
      <c r="B29" s="985" t="s">
        <v>111</v>
      </c>
      <c r="C29" s="985"/>
      <c r="D29" s="985"/>
      <c r="E29" s="333">
        <f>E5+E16+E24+E28</f>
        <v>96562645</v>
      </c>
      <c r="F29" s="333">
        <f>F5+F16+F24+F28</f>
        <v>96617125</v>
      </c>
      <c r="G29" s="333">
        <f>G5+G16+G24+G28</f>
        <v>99901996</v>
      </c>
      <c r="H29" s="50">
        <f>H5+H16+H24+H28</f>
        <v>112254522</v>
      </c>
      <c r="I29" s="50">
        <f t="shared" ref="I29:AC29" si="17">I5+I16+I24+I28</f>
        <v>0</v>
      </c>
      <c r="J29" s="50">
        <f t="shared" si="17"/>
        <v>0</v>
      </c>
      <c r="K29" s="333">
        <f>K5+K16+K24+K28</f>
        <v>94661469</v>
      </c>
      <c r="L29" s="333">
        <f>L5+L16+L24+L28</f>
        <v>94715949</v>
      </c>
      <c r="M29" s="333">
        <f t="shared" ref="M29:P29" si="18">M5+M16+M24+M28</f>
        <v>98008596</v>
      </c>
      <c r="N29" s="333">
        <f t="shared" si="18"/>
        <v>110689420</v>
      </c>
      <c r="O29" s="333">
        <f t="shared" si="18"/>
        <v>0</v>
      </c>
      <c r="P29" s="333">
        <f t="shared" si="18"/>
        <v>0</v>
      </c>
      <c r="Q29" s="333">
        <f t="shared" si="17"/>
        <v>1901176</v>
      </c>
      <c r="R29" s="333">
        <f t="shared" ref="R29" si="19">R5+R16+R24+R28</f>
        <v>1901176</v>
      </c>
      <c r="S29" s="50">
        <f t="shared" si="17"/>
        <v>1893400</v>
      </c>
      <c r="T29" s="50">
        <f t="shared" si="17"/>
        <v>1565102</v>
      </c>
      <c r="U29" s="50">
        <f t="shared" si="17"/>
        <v>0</v>
      </c>
      <c r="V29" s="50">
        <f t="shared" si="17"/>
        <v>0</v>
      </c>
      <c r="W29" s="333">
        <f t="shared" si="17"/>
        <v>0</v>
      </c>
      <c r="X29" s="50">
        <f t="shared" si="17"/>
        <v>0</v>
      </c>
      <c r="Y29" s="50">
        <f t="shared" si="17"/>
        <v>0</v>
      </c>
      <c r="Z29" s="50">
        <f t="shared" si="17"/>
        <v>0</v>
      </c>
      <c r="AA29" s="50">
        <f t="shared" si="17"/>
        <v>0</v>
      </c>
      <c r="AB29" s="50">
        <f t="shared" si="17"/>
        <v>0</v>
      </c>
      <c r="AC29" s="50">
        <f t="shared" si="17"/>
        <v>0</v>
      </c>
    </row>
    <row r="30" spans="1:29" s="7" customFormat="1" ht="33" customHeight="1" thickBot="1" x14ac:dyDescent="0.25">
      <c r="A30" s="89" t="s">
        <v>12</v>
      </c>
      <c r="B30" s="985" t="s">
        <v>223</v>
      </c>
      <c r="C30" s="985"/>
      <c r="D30" s="985"/>
      <c r="E30" s="333">
        <f>SUM(E31:E32)</f>
        <v>1250863</v>
      </c>
      <c r="F30" s="333">
        <f>SUM(F31:F32)</f>
        <v>1250863</v>
      </c>
      <c r="G30" s="333">
        <f>SUM(G31:G32)</f>
        <v>1319483</v>
      </c>
      <c r="H30" s="333">
        <f>SUM(H31:H32)</f>
        <v>1319483</v>
      </c>
      <c r="I30" s="50"/>
      <c r="J30" s="50"/>
      <c r="K30" s="333">
        <f>SUM(K31:K32)</f>
        <v>1250863</v>
      </c>
      <c r="L30" s="333">
        <f>SUM(L31:L32)</f>
        <v>1250863</v>
      </c>
      <c r="M30" s="333">
        <f>SUM(M31:M32)</f>
        <v>1319483</v>
      </c>
      <c r="N30" s="50">
        <f>+N31+N32</f>
        <v>1319483</v>
      </c>
      <c r="O30" s="50">
        <f>'4.sz.m.ÖNK kiadás'!O32</f>
        <v>0</v>
      </c>
      <c r="P30" s="50">
        <f>'4.sz.m.ÖNK kiadás'!P32</f>
        <v>0</v>
      </c>
      <c r="Q30" s="333"/>
      <c r="R30" s="333"/>
      <c r="S30" s="50"/>
      <c r="T30" s="50"/>
      <c r="U30" s="50"/>
      <c r="V30" s="50"/>
      <c r="W30" s="333"/>
      <c r="X30" s="50"/>
      <c r="Y30" s="50"/>
      <c r="Z30" s="50"/>
      <c r="AA30" s="50"/>
      <c r="AB30" s="50"/>
      <c r="AC30" s="50"/>
    </row>
    <row r="31" spans="1:29" s="4" customFormat="1" ht="33" customHeight="1" x14ac:dyDescent="0.2">
      <c r="A31" s="103"/>
      <c r="B31" s="94" t="s">
        <v>47</v>
      </c>
      <c r="C31" s="1012" t="s">
        <v>452</v>
      </c>
      <c r="D31" s="1012"/>
      <c r="E31" s="338">
        <f>+'4.sz.m.ÖNK kiadás'!E33</f>
        <v>1250863</v>
      </c>
      <c r="F31" s="338">
        <f>+'4.sz.m.ÖNK kiadás'!F33</f>
        <v>1250863</v>
      </c>
      <c r="G31" s="338">
        <f>+'4.sz.m.ÖNK kiadás'!G33</f>
        <v>1319483</v>
      </c>
      <c r="H31" s="106">
        <f>+'4.sz.m.ÖNK kiadás'!H33</f>
        <v>1319483</v>
      </c>
      <c r="I31" s="106"/>
      <c r="J31" s="106"/>
      <c r="K31" s="338">
        <f>+'4.sz.m.ÖNK kiadás'!K33</f>
        <v>1250863</v>
      </c>
      <c r="L31" s="338">
        <f>+'4.sz.m.ÖNK kiadás'!L33</f>
        <v>1250863</v>
      </c>
      <c r="M31" s="338">
        <f>+'4.sz.m.ÖNK kiadás'!M33</f>
        <v>1319483</v>
      </c>
      <c r="N31" s="338">
        <f>+'4.sz.m.ÖNK kiadás'!N33</f>
        <v>1319483</v>
      </c>
      <c r="O31" s="106"/>
      <c r="P31" s="106"/>
      <c r="Q31" s="338"/>
      <c r="R31" s="338"/>
      <c r="S31" s="106"/>
      <c r="T31" s="106"/>
      <c r="U31" s="106"/>
      <c r="V31" s="106"/>
      <c r="W31" s="338"/>
      <c r="X31" s="106"/>
      <c r="Y31" s="106"/>
      <c r="Z31" s="106"/>
      <c r="AA31" s="106"/>
      <c r="AB31" s="106"/>
      <c r="AC31" s="106"/>
    </row>
    <row r="32" spans="1:29" s="4" customFormat="1" ht="33" customHeight="1" thickBot="1" x14ac:dyDescent="0.25">
      <c r="A32" s="103"/>
      <c r="B32" s="94" t="s">
        <v>60</v>
      </c>
      <c r="C32" s="1012" t="s">
        <v>327</v>
      </c>
      <c r="D32" s="1012"/>
      <c r="E32" s="338"/>
      <c r="F32" s="338"/>
      <c r="G32" s="106"/>
      <c r="H32" s="106"/>
      <c r="I32" s="106"/>
      <c r="J32" s="106"/>
      <c r="K32" s="338"/>
      <c r="L32" s="338"/>
      <c r="M32" s="106"/>
      <c r="N32" s="106"/>
      <c r="O32" s="106"/>
      <c r="P32" s="106"/>
      <c r="Q32" s="338"/>
      <c r="R32" s="338"/>
      <c r="S32" s="106"/>
      <c r="T32" s="106"/>
      <c r="U32" s="106"/>
      <c r="V32" s="106"/>
      <c r="W32" s="338"/>
      <c r="X32" s="106"/>
      <c r="Y32" s="106"/>
      <c r="Z32" s="106"/>
      <c r="AA32" s="106"/>
      <c r="AB32" s="106"/>
      <c r="AC32" s="106"/>
    </row>
    <row r="33" spans="1:29" s="4" customFormat="1" ht="33" customHeight="1" x14ac:dyDescent="0.2">
      <c r="A33" s="356" t="s">
        <v>13</v>
      </c>
      <c r="B33" s="1015" t="s">
        <v>253</v>
      </c>
      <c r="C33" s="1015"/>
      <c r="D33" s="1015"/>
      <c r="E33" s="357">
        <f>E29+E30</f>
        <v>97813508</v>
      </c>
      <c r="F33" s="357">
        <f>F29+F30</f>
        <v>97867988</v>
      </c>
      <c r="G33" s="358">
        <f t="shared" ref="G33:P33" si="20">G29+G30</f>
        <v>101221479</v>
      </c>
      <c r="H33" s="358">
        <f t="shared" si="20"/>
        <v>113574005</v>
      </c>
      <c r="I33" s="358">
        <f t="shared" si="20"/>
        <v>0</v>
      </c>
      <c r="J33" s="358">
        <f t="shared" si="20"/>
        <v>0</v>
      </c>
      <c r="K33" s="357">
        <f>K29+K30</f>
        <v>95912332</v>
      </c>
      <c r="L33" s="357">
        <f>L29+L30</f>
        <v>95966812</v>
      </c>
      <c r="M33" s="358">
        <f t="shared" si="20"/>
        <v>99328079</v>
      </c>
      <c r="N33" s="358">
        <f t="shared" si="20"/>
        <v>112008903</v>
      </c>
      <c r="O33" s="358">
        <f t="shared" si="20"/>
        <v>0</v>
      </c>
      <c r="P33" s="358">
        <f t="shared" si="20"/>
        <v>0</v>
      </c>
      <c r="Q33" s="357">
        <f t="shared" ref="Q33:Z33" si="21">Q29+Q30</f>
        <v>1901176</v>
      </c>
      <c r="R33" s="357">
        <f t="shared" ref="R33" si="22">R29+R30</f>
        <v>1901176</v>
      </c>
      <c r="S33" s="358">
        <f t="shared" si="21"/>
        <v>1893400</v>
      </c>
      <c r="T33" s="358">
        <f t="shared" si="21"/>
        <v>1565102</v>
      </c>
      <c r="U33" s="358">
        <f>U29+U30</f>
        <v>0</v>
      </c>
      <c r="V33" s="358">
        <f>V29+V30</f>
        <v>0</v>
      </c>
      <c r="W33" s="357">
        <f t="shared" si="21"/>
        <v>0</v>
      </c>
      <c r="X33" s="358">
        <f t="shared" si="21"/>
        <v>0</v>
      </c>
      <c r="Y33" s="358">
        <f t="shared" si="21"/>
        <v>0</v>
      </c>
      <c r="Z33" s="358">
        <f t="shared" si="21"/>
        <v>0</v>
      </c>
      <c r="AA33" s="358">
        <f>AA29+AA30</f>
        <v>0</v>
      </c>
      <c r="AB33" s="358">
        <f>AB29+AB30</f>
        <v>0</v>
      </c>
      <c r="AC33" s="358">
        <f>AC29+AC30</f>
        <v>0</v>
      </c>
    </row>
    <row r="34" spans="1:29" s="4" customFormat="1" ht="33" customHeight="1" thickBot="1" x14ac:dyDescent="0.25">
      <c r="A34" s="1020" t="s">
        <v>254</v>
      </c>
      <c r="B34" s="1021"/>
      <c r="C34" s="1021"/>
      <c r="D34" s="1021"/>
      <c r="E34" s="429"/>
      <c r="F34" s="429"/>
      <c r="G34" s="359"/>
      <c r="H34" s="359"/>
      <c r="I34" s="106"/>
      <c r="J34" s="106"/>
      <c r="K34" s="429"/>
      <c r="L34" s="429"/>
      <c r="M34" s="359"/>
      <c r="N34" s="359"/>
      <c r="O34" s="106"/>
      <c r="P34" s="106"/>
      <c r="Q34" s="429"/>
      <c r="R34" s="429"/>
      <c r="S34" s="359"/>
      <c r="T34" s="359"/>
      <c r="U34" s="106"/>
      <c r="V34" s="106"/>
      <c r="W34" s="429"/>
      <c r="X34" s="359"/>
      <c r="Y34" s="359"/>
      <c r="Z34" s="359"/>
      <c r="AA34" s="106"/>
      <c r="AB34" s="106"/>
      <c r="AC34" s="106"/>
    </row>
    <row r="35" spans="1:29" s="4" customFormat="1" ht="33" customHeight="1" thickBot="1" x14ac:dyDescent="0.25">
      <c r="A35" s="984" t="s">
        <v>113</v>
      </c>
      <c r="B35" s="985"/>
      <c r="C35" s="985"/>
      <c r="D35" s="985"/>
      <c r="E35" s="333">
        <f t="shared" ref="E35:K35" si="23">E33+E34</f>
        <v>97813508</v>
      </c>
      <c r="F35" s="333">
        <f t="shared" ref="F35" si="24">F33+F34</f>
        <v>97867988</v>
      </c>
      <c r="G35" s="50">
        <f t="shared" si="23"/>
        <v>101221479</v>
      </c>
      <c r="H35" s="50">
        <f t="shared" si="23"/>
        <v>113574005</v>
      </c>
      <c r="I35" s="50">
        <f t="shared" si="23"/>
        <v>0</v>
      </c>
      <c r="J35" s="50">
        <f t="shared" si="23"/>
        <v>0</v>
      </c>
      <c r="K35" s="333">
        <f t="shared" si="23"/>
        <v>95912332</v>
      </c>
      <c r="L35" s="333">
        <f t="shared" ref="L35" si="25">L33+L34</f>
        <v>95966812</v>
      </c>
      <c r="M35" s="50">
        <f t="shared" ref="M35:AC35" si="26">M33+M34</f>
        <v>99328079</v>
      </c>
      <c r="N35" s="50">
        <f t="shared" si="26"/>
        <v>112008903</v>
      </c>
      <c r="O35" s="50">
        <f t="shared" si="26"/>
        <v>0</v>
      </c>
      <c r="P35" s="50">
        <f t="shared" si="26"/>
        <v>0</v>
      </c>
      <c r="Q35" s="333">
        <f t="shared" si="26"/>
        <v>1901176</v>
      </c>
      <c r="R35" s="333">
        <f t="shared" ref="R35" si="27">R33+R34</f>
        <v>1901176</v>
      </c>
      <c r="S35" s="50">
        <f t="shared" si="26"/>
        <v>1893400</v>
      </c>
      <c r="T35" s="50">
        <f t="shared" si="26"/>
        <v>1565102</v>
      </c>
      <c r="U35" s="50">
        <f t="shared" si="26"/>
        <v>0</v>
      </c>
      <c r="V35" s="50">
        <f t="shared" si="26"/>
        <v>0</v>
      </c>
      <c r="W35" s="333">
        <f t="shared" si="26"/>
        <v>0</v>
      </c>
      <c r="X35" s="50">
        <f t="shared" si="26"/>
        <v>0</v>
      </c>
      <c r="Y35" s="50">
        <f t="shared" si="26"/>
        <v>0</v>
      </c>
      <c r="Z35" s="50">
        <f t="shared" si="26"/>
        <v>0</v>
      </c>
      <c r="AA35" s="50">
        <f t="shared" si="26"/>
        <v>0</v>
      </c>
      <c r="AB35" s="50">
        <f t="shared" si="26"/>
        <v>0</v>
      </c>
      <c r="AC35" s="50">
        <f t="shared" si="26"/>
        <v>0</v>
      </c>
    </row>
    <row r="36" spans="1:29" s="4" customFormat="1" ht="19.5" customHeight="1" x14ac:dyDescent="0.2">
      <c r="A36" s="40"/>
      <c r="B36" s="96"/>
      <c r="C36" s="40"/>
      <c r="D36" s="40"/>
      <c r="E36" s="5"/>
      <c r="F36" s="5"/>
      <c r="G36" s="5"/>
      <c r="H36" s="5"/>
      <c r="I36" s="5"/>
      <c r="J36" s="5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2"/>
      <c r="X36" s="102"/>
      <c r="Y36" s="102"/>
      <c r="Z36" s="102"/>
      <c r="AA36" s="102"/>
      <c r="AB36" s="102"/>
    </row>
    <row r="37" spans="1:29" s="4" customFormat="1" ht="20.100000000000001" customHeight="1" x14ac:dyDescent="0.2">
      <c r="A37" s="40"/>
      <c r="B37" s="96"/>
      <c r="C37" s="40"/>
      <c r="D37" s="40"/>
      <c r="E37" s="5"/>
      <c r="F37" s="5"/>
      <c r="G37" s="5"/>
      <c r="H37" s="5"/>
      <c r="I37" s="5"/>
      <c r="J37" s="5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430"/>
      <c r="X37" s="430"/>
      <c r="Y37" s="430"/>
      <c r="Z37" s="430"/>
      <c r="AA37" s="430"/>
      <c r="AB37" s="430"/>
    </row>
    <row r="38" spans="1:29" s="4" customFormat="1" ht="20.100000000000001" customHeight="1" x14ac:dyDescent="0.25">
      <c r="A38" s="40"/>
      <c r="B38" s="96"/>
      <c r="C38" s="1022" t="s">
        <v>53</v>
      </c>
      <c r="D38" s="1022"/>
      <c r="E38" s="1022"/>
      <c r="F38" s="1022"/>
      <c r="G38" s="1022"/>
      <c r="H38" s="1022"/>
      <c r="I38" s="1022"/>
      <c r="J38" s="1022"/>
      <c r="K38" s="1022"/>
      <c r="L38" s="1022"/>
      <c r="M38" s="1022"/>
      <c r="N38" s="1022"/>
      <c r="O38" s="1022"/>
      <c r="P38" s="1022"/>
      <c r="Q38" s="1022"/>
      <c r="R38" s="271"/>
      <c r="S38" s="271"/>
      <c r="T38" s="271"/>
      <c r="U38" s="271"/>
      <c r="V38" s="271"/>
      <c r="W38" s="431"/>
      <c r="X38" s="431"/>
      <c r="Y38" s="431"/>
      <c r="Z38" s="431"/>
      <c r="AA38" s="431"/>
      <c r="AB38" s="432"/>
    </row>
    <row r="39" spans="1:29" s="4" customFormat="1" ht="20.100000000000001" customHeight="1" thickBot="1" x14ac:dyDescent="0.3">
      <c r="A39" s="228" t="s">
        <v>54</v>
      </c>
      <c r="B39" s="228"/>
      <c r="E39" s="209"/>
      <c r="F39" s="209"/>
      <c r="G39" s="209"/>
      <c r="H39" s="209"/>
      <c r="I39" s="209"/>
      <c r="J39" s="209"/>
      <c r="K39" s="210"/>
      <c r="L39" s="210"/>
      <c r="M39" s="210"/>
      <c r="N39" s="210"/>
      <c r="O39" s="210"/>
      <c r="P39" s="210"/>
      <c r="Q39" s="211">
        <v>0</v>
      </c>
      <c r="R39" s="211"/>
      <c r="S39" s="211"/>
      <c r="T39" s="211"/>
      <c r="U39" s="211"/>
      <c r="V39" s="211"/>
      <c r="W39" s="109"/>
      <c r="X39" s="109"/>
      <c r="Y39" s="109"/>
      <c r="Z39" s="109"/>
      <c r="AA39" s="109"/>
      <c r="AB39" s="433"/>
    </row>
    <row r="40" spans="1:29" ht="52.5" customHeight="1" thickBot="1" x14ac:dyDescent="0.25">
      <c r="A40" s="212">
        <v>1</v>
      </c>
      <c r="B40" s="1016" t="s">
        <v>162</v>
      </c>
      <c r="C40" s="1017"/>
      <c r="D40" s="1018"/>
      <c r="E40" s="227">
        <f>'1.sz.m-önk.össze.bev'!E56-'1 .sz.m.önk.össz.kiad.'!E29</f>
        <v>-30694420</v>
      </c>
      <c r="F40" s="227">
        <f>'1.sz.m-önk.össze.bev'!F56-'1 .sz.m.önk.össz.kiad.'!F29</f>
        <v>-30694420</v>
      </c>
      <c r="G40" s="227">
        <f>'1.sz.m-önk.össze.bev'!G56-'1 .sz.m.önk.össz.kiad.'!G29</f>
        <v>-22132357</v>
      </c>
      <c r="H40" s="227">
        <f>'1.sz.m-önk.össze.bev'!H56-'1 .sz.m.önk.össz.kiad.'!H29</f>
        <v>-23383220</v>
      </c>
      <c r="I40" s="227">
        <f>'1.sz.m-önk.össze.bev'!I56-'1 .sz.m.önk.össz.kiad.'!I29</f>
        <v>0</v>
      </c>
      <c r="J40" s="227">
        <f>'1.sz.m-önk.össze.bev'!J56-'1 .sz.m.önk.össz.kiad.'!J29</f>
        <v>0</v>
      </c>
      <c r="K40" s="227">
        <f>'1.sz.m-önk.össze.bev'!K56-'1 .sz.m.önk.össz.kiad.'!K29</f>
        <v>-30686644</v>
      </c>
      <c r="L40" s="227">
        <f>'1.sz.m-önk.össze.bev'!L56-'1 .sz.m.önk.össz.kiad.'!L29</f>
        <v>-30686644</v>
      </c>
      <c r="M40" s="227">
        <f>'1.sz.m-önk.össze.bev'!M56-'1 .sz.m.önk.össz.kiad.'!M29</f>
        <v>-22132357</v>
      </c>
      <c r="N40" s="227">
        <f>'1.sz.m-önk.össze.bev'!N56-'1 .sz.m.önk.össz.kiad.'!N29</f>
        <v>-23711518</v>
      </c>
      <c r="O40" s="227">
        <f>'1.sz.m-önk.össze.bev'!O56-'1 .sz.m.önk.össz.kiad.'!O29</f>
        <v>0</v>
      </c>
      <c r="P40" s="227">
        <f>'1.sz.m-önk.össze.bev'!P56-'1 .sz.m.önk.össz.kiad.'!P29</f>
        <v>0</v>
      </c>
      <c r="Q40" s="227">
        <f>'1.sz.m-önk.össze.bev'!Q56-'1 .sz.m.önk.össz.kiad.'!Q29</f>
        <v>-7776</v>
      </c>
      <c r="R40" s="227">
        <f>'1.sz.m-önk.össze.bev'!R56-'1 .sz.m.önk.össz.kiad.'!R29</f>
        <v>-7776</v>
      </c>
      <c r="S40" s="227">
        <f>'1.sz.m-önk.össze.bev'!S56-'1 .sz.m.önk.össz.kiad.'!S29</f>
        <v>0</v>
      </c>
      <c r="T40" s="227">
        <f>'1.sz.m-önk.össze.bev'!T56-'1 .sz.m.önk.össz.kiad.'!T29</f>
        <v>328298</v>
      </c>
      <c r="U40" s="227" t="e">
        <f>'1.sz.m-önk.össze.bev'!U56-'1 .sz.m.önk.össz.kiad.'!U29</f>
        <v>#REF!</v>
      </c>
      <c r="V40" s="227" t="e">
        <f>'1.sz.m-önk.össze.bev'!V56-'1 .sz.m.önk.össz.kiad.'!V29</f>
        <v>#REF!</v>
      </c>
      <c r="W40" s="227">
        <f>'1.sz.m-önk.össze.bev'!W56-'1 .sz.m.önk.össz.kiad.'!W29</f>
        <v>0</v>
      </c>
      <c r="X40" s="227">
        <f>'1.sz.m-önk.össze.bev'!X56-'1 .sz.m.önk.össz.kiad.'!X29</f>
        <v>0</v>
      </c>
      <c r="Y40" s="227" t="e">
        <f>#REF!-'1 .sz.m.önk.össz.kiad.'!Y29</f>
        <v>#REF!</v>
      </c>
      <c r="Z40" s="227"/>
      <c r="AA40" s="227" t="e">
        <f>#REF!-'1 .sz.m.önk.össz.kiad.'!AA29</f>
        <v>#REF!</v>
      </c>
      <c r="AB40" s="227" t="e">
        <f>#REF!-'1 .sz.m.önk.össz.kiad.'!AB29</f>
        <v>#REF!</v>
      </c>
      <c r="AC40" s="227" t="e">
        <f>#REF!-'1 .sz.m.önk.össz.kiad.'!AC29</f>
        <v>#REF!</v>
      </c>
    </row>
    <row r="41" spans="1:29" x14ac:dyDescent="0.25">
      <c r="C41" s="209"/>
      <c r="D41" s="209"/>
      <c r="E41" s="213"/>
      <c r="F41" s="213"/>
      <c r="G41" s="213"/>
      <c r="H41" s="213"/>
      <c r="I41" s="213"/>
      <c r="J41" s="213"/>
      <c r="K41" s="210"/>
      <c r="L41" s="210"/>
      <c r="M41" s="210"/>
      <c r="N41" s="210"/>
      <c r="O41" s="210"/>
      <c r="P41" s="210"/>
      <c r="Q41" s="211">
        <v>0</v>
      </c>
      <c r="R41" s="211"/>
      <c r="S41" s="211"/>
      <c r="T41" s="211"/>
      <c r="U41" s="211"/>
      <c r="V41" s="211"/>
    </row>
    <row r="42" spans="1:29" ht="15.75" customHeight="1" x14ac:dyDescent="0.25">
      <c r="C42" s="1011" t="s">
        <v>163</v>
      </c>
      <c r="D42" s="1011"/>
      <c r="E42" s="1011"/>
      <c r="F42" s="1011"/>
      <c r="G42" s="1011"/>
      <c r="H42" s="1011"/>
      <c r="I42" s="1011"/>
      <c r="J42" s="1011"/>
      <c r="K42" s="1011"/>
      <c r="L42" s="1011"/>
      <c r="M42" s="1011"/>
      <c r="N42" s="1011"/>
      <c r="O42" s="1011"/>
      <c r="P42" s="1011"/>
      <c r="Q42" s="1011"/>
      <c r="R42" s="217"/>
      <c r="S42" s="217"/>
      <c r="T42" s="217"/>
      <c r="U42" s="217"/>
      <c r="V42" s="217"/>
    </row>
    <row r="43" spans="1:29" ht="16.5" thickBot="1" x14ac:dyDescent="0.3">
      <c r="A43" s="228" t="s">
        <v>164</v>
      </c>
      <c r="C43" s="1019"/>
      <c r="D43" s="1019"/>
      <c r="E43" s="209"/>
      <c r="F43" s="209"/>
      <c r="G43" s="209"/>
      <c r="H43" s="209"/>
      <c r="I43" s="209"/>
      <c r="J43" s="209"/>
      <c r="K43" s="210"/>
      <c r="L43" s="210"/>
      <c r="M43" s="210"/>
      <c r="N43" s="210"/>
      <c r="O43" s="210"/>
      <c r="P43" s="210"/>
      <c r="Q43" s="211">
        <v>0</v>
      </c>
      <c r="R43" s="211"/>
      <c r="S43" s="211"/>
      <c r="T43" s="211"/>
      <c r="U43" s="211"/>
      <c r="V43" s="211"/>
    </row>
    <row r="44" spans="1:29" ht="27.95" customHeight="1" x14ac:dyDescent="0.2">
      <c r="A44" s="224" t="s">
        <v>28</v>
      </c>
      <c r="B44" s="1030" t="s">
        <v>601</v>
      </c>
      <c r="C44" s="1031"/>
      <c r="D44" s="1032"/>
      <c r="E44" s="242">
        <f>+'2.sz.m.összehasonlító'!B15</f>
        <v>31945283</v>
      </c>
      <c r="F44" s="242">
        <f>+'2.sz.m.összehasonlító'!C15</f>
        <v>31945283</v>
      </c>
      <c r="G44" s="242">
        <f>+'2.sz.m.összehasonlító'!D15</f>
        <v>22451840</v>
      </c>
      <c r="H44" s="242">
        <f>+'2.sz.m.összehasonlító'!E15</f>
        <v>24702703</v>
      </c>
      <c r="I44" s="242">
        <f>'1.sz.m-önk.össze.bev'!I60</f>
        <v>0</v>
      </c>
      <c r="J44" s="242">
        <f>'1.sz.m-önk.össze.bev'!J60</f>
        <v>0</v>
      </c>
      <c r="K44" s="242">
        <f>+'2.sz.m.összehasonlító'!B15</f>
        <v>31945283</v>
      </c>
      <c r="L44" s="242">
        <f>+'2.sz.m.összehasonlító'!C15</f>
        <v>31945283</v>
      </c>
      <c r="M44" s="242">
        <f>+'2.sz.m.összehasonlító'!D15</f>
        <v>22451840</v>
      </c>
      <c r="N44" s="242">
        <f>+'2.sz.m.összehasonlító'!E15</f>
        <v>24702703</v>
      </c>
      <c r="O44" s="242">
        <f>+'2.sz.m.összehasonlító'!F15</f>
        <v>0</v>
      </c>
      <c r="P44" s="242">
        <f>+'2.sz.m.összehasonlító'!G15</f>
        <v>0</v>
      </c>
      <c r="Q44" s="242"/>
      <c r="R44" s="242"/>
      <c r="S44" s="242"/>
      <c r="T44" s="242">
        <f>'1.sz.m-önk.össze.bev'!T60</f>
        <v>0</v>
      </c>
      <c r="U44" s="242">
        <f>'1.sz.m-önk.össze.bev'!U60</f>
        <v>0</v>
      </c>
      <c r="V44" s="242">
        <f>'1.sz.m-önk.össze.bev'!V60</f>
        <v>0</v>
      </c>
      <c r="W44" s="242">
        <f>'1.sz.m-önk.össze.bev'!W60</f>
        <v>0</v>
      </c>
      <c r="X44" s="242">
        <f>'1.sz.m-önk.össze.bev'!X60</f>
        <v>0</v>
      </c>
      <c r="Y44" s="242">
        <f>'1.sz.m-önk.össze.bev'!Y60</f>
        <v>0</v>
      </c>
      <c r="Z44" s="242">
        <f>'1.sz.m-önk.össze.bev'!Z60</f>
        <v>0</v>
      </c>
      <c r="AA44" s="242">
        <f>'1.sz.m-önk.össze.bev'!AA60</f>
        <v>0</v>
      </c>
      <c r="AB44" s="242">
        <f>'1.sz.m-önk.össze.bev'!AB60</f>
        <v>0</v>
      </c>
      <c r="AC44" s="242">
        <f>'1.sz.m-önk.össze.bev'!AC60</f>
        <v>0</v>
      </c>
    </row>
    <row r="45" spans="1:29" ht="27.95" customHeight="1" x14ac:dyDescent="0.2">
      <c r="A45" s="225" t="s">
        <v>29</v>
      </c>
      <c r="B45" s="1006" t="s">
        <v>602</v>
      </c>
      <c r="C45" s="1007"/>
      <c r="D45" s="1008"/>
      <c r="E45" s="243">
        <f>+'2.sz.m.összehasonlító'!B26</f>
        <v>0</v>
      </c>
      <c r="F45" s="243">
        <f>+'2.sz.m.összehasonlító'!C26</f>
        <v>0</v>
      </c>
      <c r="G45" s="243">
        <f>+'2.sz.m.összehasonlító'!D26</f>
        <v>1000000</v>
      </c>
      <c r="H45" s="967">
        <f>+'2.sz.m.összehasonlító'!E26</f>
        <v>0</v>
      </c>
      <c r="I45" s="243"/>
      <c r="J45" s="243"/>
      <c r="K45" s="243">
        <f>+'2.sz.m.összehasonlító'!B26</f>
        <v>0</v>
      </c>
      <c r="L45" s="243">
        <f>+'2.sz.m.összehasonlító'!C26</f>
        <v>0</v>
      </c>
      <c r="M45" s="243">
        <f>+'2.sz.m.összehasonlító'!D26</f>
        <v>1000000</v>
      </c>
      <c r="N45" s="243">
        <f>+'2.sz.m.összehasonlító'!E26</f>
        <v>0</v>
      </c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</row>
    <row r="46" spans="1:29" ht="27.95" customHeight="1" thickBot="1" x14ac:dyDescent="0.25">
      <c r="A46" s="226" t="s">
        <v>9</v>
      </c>
      <c r="B46" s="1027" t="s">
        <v>603</v>
      </c>
      <c r="C46" s="1028"/>
      <c r="D46" s="1029"/>
      <c r="E46" s="241">
        <f t="shared" ref="E46:G46" si="28">E44+E45</f>
        <v>31945283</v>
      </c>
      <c r="F46" s="241">
        <f t="shared" ref="F46" si="29">F44+F45</f>
        <v>31945283</v>
      </c>
      <c r="G46" s="241">
        <f t="shared" si="28"/>
        <v>23451840</v>
      </c>
      <c r="H46" s="241">
        <f>H44+H45</f>
        <v>24702703</v>
      </c>
      <c r="I46" s="241">
        <f t="shared" ref="I46:AC46" si="30">I44+I45</f>
        <v>0</v>
      </c>
      <c r="J46" s="241">
        <f t="shared" si="30"/>
        <v>0</v>
      </c>
      <c r="K46" s="241">
        <f t="shared" ref="K46:M46" si="31">K44+K45</f>
        <v>31945283</v>
      </c>
      <c r="L46" s="241">
        <f t="shared" ref="L46" si="32">L44+L45</f>
        <v>31945283</v>
      </c>
      <c r="M46" s="241">
        <f t="shared" si="31"/>
        <v>23451840</v>
      </c>
      <c r="N46" s="241">
        <f t="shared" si="30"/>
        <v>24702703</v>
      </c>
      <c r="O46" s="241">
        <f t="shared" si="30"/>
        <v>0</v>
      </c>
      <c r="P46" s="241">
        <f t="shared" si="30"/>
        <v>0</v>
      </c>
      <c r="Q46" s="241">
        <f t="shared" si="30"/>
        <v>0</v>
      </c>
      <c r="R46" s="241">
        <f t="shared" ref="R46:S46" si="33">R44+R45</f>
        <v>0</v>
      </c>
      <c r="S46" s="241">
        <f t="shared" si="33"/>
        <v>0</v>
      </c>
      <c r="T46" s="241">
        <f t="shared" si="30"/>
        <v>0</v>
      </c>
      <c r="U46" s="241">
        <f t="shared" si="30"/>
        <v>0</v>
      </c>
      <c r="V46" s="241">
        <f t="shared" si="30"/>
        <v>0</v>
      </c>
      <c r="W46" s="241">
        <f t="shared" si="30"/>
        <v>0</v>
      </c>
      <c r="X46" s="241">
        <f t="shared" ref="X46" si="34">X44+X45</f>
        <v>0</v>
      </c>
      <c r="Y46" s="241">
        <f t="shared" si="30"/>
        <v>0</v>
      </c>
      <c r="Z46" s="241">
        <f t="shared" si="30"/>
        <v>0</v>
      </c>
      <c r="AA46" s="241">
        <f t="shared" si="30"/>
        <v>0</v>
      </c>
      <c r="AB46" s="241">
        <f t="shared" si="30"/>
        <v>0</v>
      </c>
      <c r="AC46" s="241">
        <f t="shared" si="30"/>
        <v>0</v>
      </c>
    </row>
    <row r="47" spans="1:29" x14ac:dyDescent="0.25">
      <c r="C47" s="214"/>
      <c r="D47" s="215"/>
      <c r="E47" s="216"/>
      <c r="F47" s="216"/>
      <c r="G47" s="216"/>
      <c r="H47" s="216"/>
      <c r="I47" s="216"/>
      <c r="J47" s="216"/>
      <c r="K47" s="210"/>
      <c r="L47" s="210"/>
      <c r="M47" s="210"/>
      <c r="N47" s="210"/>
      <c r="O47" s="210"/>
      <c r="P47" s="210"/>
      <c r="Q47" s="211"/>
      <c r="R47" s="211"/>
      <c r="S47" s="211"/>
      <c r="T47" s="211"/>
      <c r="U47" s="211"/>
      <c r="V47" s="211"/>
      <c r="W47" s="1"/>
    </row>
    <row r="48" spans="1:29" ht="15.75" customHeight="1" x14ac:dyDescent="0.25">
      <c r="C48" s="1011" t="s">
        <v>165</v>
      </c>
      <c r="D48" s="1011"/>
      <c r="E48" s="1011"/>
      <c r="F48" s="1011"/>
      <c r="G48" s="1011"/>
      <c r="H48" s="1011"/>
      <c r="I48" s="1011"/>
      <c r="J48" s="1011"/>
      <c r="K48" s="1011"/>
      <c r="L48" s="1011"/>
      <c r="M48" s="1011"/>
      <c r="N48" s="1011"/>
      <c r="O48" s="1011"/>
      <c r="P48" s="1011"/>
      <c r="Q48" s="1011"/>
      <c r="R48" s="217"/>
      <c r="S48" s="217"/>
      <c r="T48" s="217"/>
      <c r="U48" s="217"/>
      <c r="V48" s="217"/>
    </row>
    <row r="49" spans="1:29" ht="16.5" thickBot="1" x14ac:dyDescent="0.3">
      <c r="A49" s="228" t="s">
        <v>166</v>
      </c>
      <c r="B49" s="228"/>
      <c r="C49" s="1041"/>
      <c r="D49" s="1041"/>
      <c r="E49" s="209"/>
      <c r="F49" s="209"/>
      <c r="G49" s="209"/>
      <c r="H49" s="209"/>
      <c r="I49" s="209"/>
      <c r="J49" s="209"/>
      <c r="K49" s="210"/>
      <c r="L49" s="210"/>
      <c r="M49" s="210"/>
      <c r="N49" s="210"/>
      <c r="O49" s="210"/>
      <c r="P49" s="210"/>
      <c r="Q49" s="211">
        <v>0</v>
      </c>
      <c r="R49" s="211"/>
      <c r="S49" s="211"/>
      <c r="T49" s="211"/>
      <c r="U49" s="211"/>
      <c r="V49" s="211"/>
    </row>
    <row r="50" spans="1:29" ht="27.75" customHeight="1" x14ac:dyDescent="0.2">
      <c r="A50" s="224" t="s">
        <v>28</v>
      </c>
      <c r="B50" s="1030" t="s">
        <v>604</v>
      </c>
      <c r="C50" s="1031"/>
      <c r="D50" s="1032"/>
      <c r="E50" s="229">
        <v>0</v>
      </c>
      <c r="F50" s="229">
        <v>0</v>
      </c>
      <c r="G50" s="229">
        <v>0</v>
      </c>
      <c r="H50" s="229">
        <v>0</v>
      </c>
      <c r="I50" s="229">
        <v>0</v>
      </c>
      <c r="J50" s="229">
        <v>0</v>
      </c>
      <c r="K50" s="229">
        <v>0</v>
      </c>
      <c r="L50" s="229">
        <v>0</v>
      </c>
      <c r="M50" s="229">
        <v>0</v>
      </c>
      <c r="N50" s="229">
        <v>0</v>
      </c>
      <c r="O50" s="229">
        <v>0</v>
      </c>
      <c r="P50" s="229">
        <v>0</v>
      </c>
      <c r="Q50" s="229">
        <v>0</v>
      </c>
      <c r="R50" s="229">
        <v>0</v>
      </c>
      <c r="S50" s="229">
        <v>0</v>
      </c>
      <c r="T50" s="229">
        <v>0</v>
      </c>
      <c r="U50" s="229">
        <v>0</v>
      </c>
      <c r="V50" s="229">
        <v>0</v>
      </c>
      <c r="W50" s="229">
        <v>0</v>
      </c>
      <c r="X50" s="229">
        <v>0</v>
      </c>
      <c r="Y50" s="229">
        <v>0</v>
      </c>
      <c r="Z50" s="229">
        <v>0</v>
      </c>
      <c r="AA50" s="229">
        <v>0</v>
      </c>
      <c r="AB50" s="229">
        <v>0</v>
      </c>
      <c r="AC50" s="229">
        <v>0</v>
      </c>
    </row>
    <row r="51" spans="1:29" ht="27.75" customHeight="1" x14ac:dyDescent="0.2">
      <c r="A51" s="225" t="s">
        <v>29</v>
      </c>
      <c r="B51" s="1006" t="s">
        <v>605</v>
      </c>
      <c r="C51" s="1007"/>
      <c r="D51" s="1008"/>
      <c r="E51" s="230">
        <f>'1.sz.m-önk.össze.bev'!E58</f>
        <v>0</v>
      </c>
      <c r="F51" s="230">
        <f>'1.sz.m-önk.össze.bev'!F58</f>
        <v>0</v>
      </c>
      <c r="G51" s="230">
        <f>'1.sz.m-önk.össze.bev'!G58</f>
        <v>0</v>
      </c>
      <c r="H51" s="230">
        <f>'1.sz.m-önk.össze.bev'!H58</f>
        <v>0</v>
      </c>
      <c r="I51" s="230">
        <f>'1.sz.m-önk.össze.bev'!I58</f>
        <v>0</v>
      </c>
      <c r="J51" s="230">
        <f>'1.sz.m-önk.össze.bev'!J58</f>
        <v>0</v>
      </c>
      <c r="K51" s="230">
        <f>'1.sz.m-önk.össze.bev'!K58</f>
        <v>0</v>
      </c>
      <c r="L51" s="230">
        <f>'1.sz.m-önk.össze.bev'!L58</f>
        <v>0</v>
      </c>
      <c r="M51" s="230">
        <f>'1.sz.m-önk.össze.bev'!M58</f>
        <v>0</v>
      </c>
      <c r="N51" s="230">
        <f>'1.sz.m-önk.össze.bev'!N58</f>
        <v>0</v>
      </c>
      <c r="O51" s="230">
        <f>'1.sz.m-önk.össze.bev'!O58</f>
        <v>0</v>
      </c>
      <c r="P51" s="230">
        <f>'1.sz.m-önk.össze.bev'!P58</f>
        <v>0</v>
      </c>
      <c r="Q51" s="230">
        <f>'1.sz.m-önk.össze.bev'!Q58</f>
        <v>0</v>
      </c>
      <c r="R51" s="230">
        <f>'1.sz.m-önk.össze.bev'!R58</f>
        <v>0</v>
      </c>
      <c r="S51" s="230">
        <f>'1.sz.m-önk.össze.bev'!S58</f>
        <v>0</v>
      </c>
      <c r="T51" s="230">
        <f>'1.sz.m-önk.össze.bev'!T58</f>
        <v>0</v>
      </c>
      <c r="U51" s="230">
        <f>'1.sz.m-önk.össze.bev'!U58</f>
        <v>0</v>
      </c>
      <c r="V51" s="230">
        <f>'1.sz.m-önk.össze.bev'!V58</f>
        <v>0</v>
      </c>
      <c r="W51" s="230">
        <f>'1.sz.m-önk.össze.bev'!W58</f>
        <v>0</v>
      </c>
      <c r="X51" s="230">
        <f>'1.sz.m-önk.össze.bev'!X58</f>
        <v>0</v>
      </c>
      <c r="Y51" s="230" t="e">
        <f>#REF!</f>
        <v>#REF!</v>
      </c>
      <c r="Z51" s="230"/>
      <c r="AA51" s="230" t="e">
        <f>#REF!</f>
        <v>#REF!</v>
      </c>
      <c r="AB51" s="230" t="e">
        <f>#REF!</f>
        <v>#REF!</v>
      </c>
      <c r="AC51" s="230" t="e">
        <f>#REF!</f>
        <v>#REF!</v>
      </c>
    </row>
    <row r="52" spans="1:29" ht="27.75" customHeight="1" thickBot="1" x14ac:dyDescent="0.25">
      <c r="A52" s="226" t="s">
        <v>9</v>
      </c>
      <c r="B52" s="1034" t="s">
        <v>606</v>
      </c>
      <c r="C52" s="1035"/>
      <c r="D52" s="1036"/>
      <c r="E52" s="231">
        <f t="shared" ref="E52:AC52" si="35">E50+E51</f>
        <v>0</v>
      </c>
      <c r="F52" s="231">
        <f t="shared" si="35"/>
        <v>0</v>
      </c>
      <c r="G52" s="231">
        <f t="shared" si="35"/>
        <v>0</v>
      </c>
      <c r="H52" s="231">
        <f t="shared" si="35"/>
        <v>0</v>
      </c>
      <c r="I52" s="231">
        <f t="shared" si="35"/>
        <v>0</v>
      </c>
      <c r="J52" s="231">
        <f t="shared" si="35"/>
        <v>0</v>
      </c>
      <c r="K52" s="231">
        <f t="shared" si="35"/>
        <v>0</v>
      </c>
      <c r="L52" s="231">
        <f t="shared" ref="L52:W52" si="36">L50+L51</f>
        <v>0</v>
      </c>
      <c r="M52" s="231">
        <f t="shared" si="36"/>
        <v>0</v>
      </c>
      <c r="N52" s="231">
        <f t="shared" si="36"/>
        <v>0</v>
      </c>
      <c r="O52" s="231">
        <f t="shared" si="36"/>
        <v>0</v>
      </c>
      <c r="P52" s="231">
        <f t="shared" si="36"/>
        <v>0</v>
      </c>
      <c r="Q52" s="231">
        <f t="shared" si="36"/>
        <v>0</v>
      </c>
      <c r="R52" s="231">
        <f t="shared" si="36"/>
        <v>0</v>
      </c>
      <c r="S52" s="231">
        <f t="shared" si="36"/>
        <v>0</v>
      </c>
      <c r="T52" s="231">
        <f t="shared" si="36"/>
        <v>0</v>
      </c>
      <c r="U52" s="231">
        <f t="shared" si="36"/>
        <v>0</v>
      </c>
      <c r="V52" s="231">
        <f t="shared" si="36"/>
        <v>0</v>
      </c>
      <c r="W52" s="231">
        <f t="shared" si="36"/>
        <v>0</v>
      </c>
      <c r="X52" s="231">
        <v>0</v>
      </c>
      <c r="Y52" s="231" t="e">
        <f t="shared" si="35"/>
        <v>#REF!</v>
      </c>
      <c r="Z52" s="231"/>
      <c r="AA52" s="231" t="e">
        <f t="shared" si="35"/>
        <v>#REF!</v>
      </c>
      <c r="AB52" s="231" t="e">
        <f t="shared" si="35"/>
        <v>#REF!</v>
      </c>
      <c r="AC52" s="231" t="e">
        <f t="shared" si="35"/>
        <v>#REF!</v>
      </c>
    </row>
    <row r="53" spans="1:29" x14ac:dyDescent="0.25">
      <c r="C53" s="214"/>
      <c r="D53" s="215"/>
      <c r="E53" s="216"/>
      <c r="F53" s="216"/>
      <c r="G53" s="216"/>
      <c r="H53" s="216"/>
      <c r="I53" s="216"/>
      <c r="J53" s="216"/>
      <c r="K53" s="210"/>
      <c r="L53" s="210"/>
      <c r="M53" s="210"/>
      <c r="N53" s="210"/>
      <c r="O53" s="210"/>
      <c r="P53" s="210"/>
      <c r="Q53" s="211"/>
      <c r="R53" s="211"/>
      <c r="S53" s="211"/>
      <c r="T53" s="211"/>
      <c r="U53" s="211"/>
      <c r="V53" s="211"/>
      <c r="AA53" s="52"/>
    </row>
    <row r="54" spans="1:29" ht="15.75" customHeight="1" x14ac:dyDescent="0.25">
      <c r="C54" s="1011" t="s">
        <v>55</v>
      </c>
      <c r="D54" s="1011"/>
      <c r="E54" s="1011"/>
      <c r="F54" s="1011"/>
      <c r="G54" s="1011"/>
      <c r="H54" s="1011"/>
      <c r="I54" s="1011"/>
      <c r="J54" s="1011"/>
      <c r="K54" s="1011"/>
      <c r="L54" s="1011"/>
      <c r="M54" s="1011"/>
      <c r="N54" s="1011"/>
      <c r="O54" s="1011"/>
      <c r="P54" s="1011"/>
      <c r="Q54" s="1011"/>
      <c r="R54" s="217"/>
      <c r="S54" s="217"/>
      <c r="T54" s="217"/>
      <c r="U54" s="217"/>
      <c r="V54" s="217"/>
    </row>
    <row r="55" spans="1:29" x14ac:dyDescent="0.25">
      <c r="C55" s="217"/>
      <c r="D55" s="217"/>
      <c r="E55" s="217"/>
      <c r="F55" s="217"/>
      <c r="G55" s="217"/>
      <c r="H55" s="217"/>
      <c r="I55" s="217"/>
      <c r="J55" s="217"/>
      <c r="K55" s="210"/>
      <c r="L55" s="210"/>
      <c r="M55" s="210"/>
      <c r="N55" s="210"/>
      <c r="O55" s="210"/>
      <c r="P55" s="210"/>
      <c r="Q55" s="218"/>
      <c r="R55" s="218"/>
      <c r="S55" s="218"/>
      <c r="T55" s="218"/>
      <c r="U55" s="218"/>
      <c r="V55" s="218"/>
    </row>
    <row r="56" spans="1:29" ht="16.5" thickBot="1" x14ac:dyDescent="0.3">
      <c r="A56" s="228" t="s">
        <v>207</v>
      </c>
      <c r="C56" s="1040"/>
      <c r="D56" s="1040"/>
      <c r="E56" s="217"/>
      <c r="F56" s="217"/>
      <c r="G56" s="217"/>
      <c r="H56" s="217"/>
      <c r="I56" s="217"/>
      <c r="J56" s="217"/>
      <c r="K56" s="210"/>
      <c r="L56" s="210"/>
      <c r="M56" s="210"/>
      <c r="N56" s="210"/>
      <c r="O56" s="210"/>
      <c r="P56" s="210"/>
      <c r="Q56" s="218"/>
      <c r="R56" s="218"/>
      <c r="S56" s="218"/>
      <c r="T56" s="218"/>
      <c r="U56" s="218"/>
      <c r="V56" s="218"/>
    </row>
    <row r="57" spans="1:29" ht="27.2" customHeight="1" x14ac:dyDescent="0.2">
      <c r="A57" s="235" t="s">
        <v>28</v>
      </c>
      <c r="B57" s="1037" t="s">
        <v>167</v>
      </c>
      <c r="C57" s="1037"/>
      <c r="D57" s="1037"/>
      <c r="E57" s="236">
        <f>E58-E61</f>
        <v>30694420</v>
      </c>
      <c r="F57" s="236">
        <f>F58-F61</f>
        <v>30694420</v>
      </c>
      <c r="G57" s="236">
        <f t="shared" ref="G57:W57" si="37">G58-G61</f>
        <v>22132357</v>
      </c>
      <c r="H57" s="236">
        <f t="shared" si="37"/>
        <v>23383220</v>
      </c>
      <c r="I57" s="236">
        <f t="shared" si="37"/>
        <v>0</v>
      </c>
      <c r="J57" s="236">
        <f t="shared" si="37"/>
        <v>0</v>
      </c>
      <c r="K57" s="236">
        <f t="shared" si="37"/>
        <v>30694420</v>
      </c>
      <c r="L57" s="236">
        <f t="shared" ref="L57" si="38">L58-L61</f>
        <v>30694420</v>
      </c>
      <c r="M57" s="236">
        <f t="shared" si="37"/>
        <v>22132357</v>
      </c>
      <c r="N57" s="236">
        <f t="shared" si="37"/>
        <v>23383220</v>
      </c>
      <c r="O57" s="236">
        <f t="shared" si="37"/>
        <v>0</v>
      </c>
      <c r="P57" s="236">
        <f t="shared" si="37"/>
        <v>0</v>
      </c>
      <c r="Q57" s="236">
        <f t="shared" si="37"/>
        <v>0</v>
      </c>
      <c r="R57" s="236">
        <f t="shared" ref="R57:S57" si="39">R58-R61</f>
        <v>0</v>
      </c>
      <c r="S57" s="236">
        <f t="shared" si="39"/>
        <v>0</v>
      </c>
      <c r="T57" s="236">
        <f t="shared" si="37"/>
        <v>0</v>
      </c>
      <c r="U57" s="236" t="e">
        <f t="shared" si="37"/>
        <v>#REF!</v>
      </c>
      <c r="V57" s="236" t="e">
        <f t="shared" si="37"/>
        <v>#REF!</v>
      </c>
      <c r="W57" s="236">
        <f t="shared" si="37"/>
        <v>0</v>
      </c>
      <c r="X57" s="236">
        <f t="shared" ref="X57" si="40">X58-X61</f>
        <v>0</v>
      </c>
      <c r="Y57" s="236" t="e">
        <f t="shared" ref="Y57:AC57" si="41">Y58-Y61</f>
        <v>#REF!</v>
      </c>
      <c r="Z57" s="236"/>
      <c r="AA57" s="236" t="e">
        <f t="shared" si="41"/>
        <v>#REF!</v>
      </c>
      <c r="AB57" s="236" t="e">
        <f t="shared" si="41"/>
        <v>#REF!</v>
      </c>
      <c r="AC57" s="236" t="e">
        <f t="shared" si="41"/>
        <v>#REF!</v>
      </c>
    </row>
    <row r="58" spans="1:29" ht="27.2" customHeight="1" x14ac:dyDescent="0.25">
      <c r="A58" s="232" t="s">
        <v>168</v>
      </c>
      <c r="B58" s="1038" t="s">
        <v>169</v>
      </c>
      <c r="C58" s="1038"/>
      <c r="D58" s="1038"/>
      <c r="E58" s="237">
        <f>'1.sz.m-önk.össze.bev'!E57</f>
        <v>31945283</v>
      </c>
      <c r="F58" s="237">
        <f>'1.sz.m-önk.össze.bev'!F57</f>
        <v>31945283</v>
      </c>
      <c r="G58" s="237">
        <f>'1.sz.m-önk.össze.bev'!G57</f>
        <v>23451840</v>
      </c>
      <c r="H58" s="237">
        <f>'1.sz.m-önk.össze.bev'!H57</f>
        <v>24702703</v>
      </c>
      <c r="I58" s="237">
        <f>'1.sz.m-önk.össze.bev'!I57</f>
        <v>0</v>
      </c>
      <c r="J58" s="237">
        <f>'1.sz.m-önk.össze.bev'!J57</f>
        <v>0</v>
      </c>
      <c r="K58" s="237">
        <f>'1.sz.m-önk.össze.bev'!K57</f>
        <v>31945283</v>
      </c>
      <c r="L58" s="237">
        <f>'1.sz.m-önk.össze.bev'!L57</f>
        <v>31945283</v>
      </c>
      <c r="M58" s="237">
        <f>'1.sz.m-önk.össze.bev'!M57</f>
        <v>23451840</v>
      </c>
      <c r="N58" s="237">
        <f>'1.sz.m-önk.össze.bev'!N57</f>
        <v>24702703</v>
      </c>
      <c r="O58" s="237">
        <f>'1.sz.m-önk.össze.bev'!O57</f>
        <v>0</v>
      </c>
      <c r="P58" s="237">
        <f>'1.sz.m-önk.össze.bev'!P57</f>
        <v>0</v>
      </c>
      <c r="Q58" s="237">
        <f>'1.sz.m-önk.össze.bev'!Q57</f>
        <v>0</v>
      </c>
      <c r="R58" s="237">
        <f>'1.sz.m-önk.össze.bev'!R57</f>
        <v>0</v>
      </c>
      <c r="S58" s="237">
        <f>'1.sz.m-önk.össze.bev'!S57</f>
        <v>0</v>
      </c>
      <c r="T58" s="237">
        <f>'1.sz.m-önk.össze.bev'!T57</f>
        <v>0</v>
      </c>
      <c r="U58" s="237" t="e">
        <f>'1.sz.m-önk.össze.bev'!U57</f>
        <v>#REF!</v>
      </c>
      <c r="V58" s="237" t="e">
        <f>'1.sz.m-önk.össze.bev'!V57</f>
        <v>#REF!</v>
      </c>
      <c r="W58" s="237">
        <f>'1.sz.m-önk.össze.bev'!W57</f>
        <v>0</v>
      </c>
      <c r="X58" s="237">
        <f>'1.sz.m-önk.össze.bev'!X57</f>
        <v>0</v>
      </c>
      <c r="Y58" s="237" t="e">
        <f>#REF!</f>
        <v>#REF!</v>
      </c>
      <c r="Z58" s="237"/>
      <c r="AA58" s="237" t="e">
        <f>#REF!</f>
        <v>#REF!</v>
      </c>
      <c r="AB58" s="237" t="e">
        <f>#REF!</f>
        <v>#REF!</v>
      </c>
      <c r="AC58" s="237" t="e">
        <f>#REF!</f>
        <v>#REF!</v>
      </c>
    </row>
    <row r="59" spans="1:29" ht="27.2" customHeight="1" x14ac:dyDescent="0.25">
      <c r="A59" s="232" t="s">
        <v>170</v>
      </c>
      <c r="B59" s="1039" t="s">
        <v>215</v>
      </c>
      <c r="C59" s="1039"/>
      <c r="D59" s="1039"/>
      <c r="E59" s="237">
        <f>'1.sz.m-önk.össze.bev'!E60</f>
        <v>31945283</v>
      </c>
      <c r="F59" s="237">
        <f>'1.sz.m-önk.össze.bev'!F60</f>
        <v>31945283</v>
      </c>
      <c r="G59" s="237">
        <v>22451840</v>
      </c>
      <c r="H59" s="237">
        <f>'1.sz.m-önk.össze.bev'!H60</f>
        <v>24702703</v>
      </c>
      <c r="I59" s="237">
        <f>'1.sz.m-önk.össze.bev'!I60</f>
        <v>0</v>
      </c>
      <c r="J59" s="237">
        <f>'1.sz.m-önk.össze.bev'!J60</f>
        <v>0</v>
      </c>
      <c r="K59" s="237">
        <f>'1.sz.m-önk.össze.bev'!K60</f>
        <v>31945283</v>
      </c>
      <c r="L59" s="237">
        <f>'1.sz.m-önk.össze.bev'!L60</f>
        <v>31945283</v>
      </c>
      <c r="M59" s="237">
        <v>22451840</v>
      </c>
      <c r="N59" s="237">
        <f>'1.sz.m-önk.össze.bev'!N60</f>
        <v>24702703</v>
      </c>
      <c r="O59" s="237">
        <f>'1.sz.m-önk.össze.bev'!O60</f>
        <v>0</v>
      </c>
      <c r="P59" s="237">
        <f>'1.sz.m-önk.össze.bev'!P60</f>
        <v>0</v>
      </c>
      <c r="Q59" s="237">
        <f>'1.sz.m-önk.össze.bev'!Q60</f>
        <v>0</v>
      </c>
      <c r="R59" s="237">
        <f>'1.sz.m-önk.össze.bev'!R60</f>
        <v>0</v>
      </c>
      <c r="S59" s="237">
        <f>'1.sz.m-önk.össze.bev'!S60</f>
        <v>0</v>
      </c>
      <c r="T59" s="237">
        <f>'1.sz.m-önk.össze.bev'!T60</f>
        <v>0</v>
      </c>
      <c r="U59" s="237">
        <f>'1.sz.m-önk.össze.bev'!U60</f>
        <v>0</v>
      </c>
      <c r="V59" s="237">
        <f>'1.sz.m-önk.össze.bev'!V60</f>
        <v>0</v>
      </c>
      <c r="W59" s="237">
        <f>'1.sz.m-önk.össze.bev'!W60</f>
        <v>0</v>
      </c>
      <c r="X59" s="237">
        <f>'1.sz.m-önk.össze.bev'!X60</f>
        <v>0</v>
      </c>
      <c r="Y59" s="237" t="e">
        <f>#REF!</f>
        <v>#REF!</v>
      </c>
      <c r="Z59" s="237"/>
      <c r="AA59" s="237" t="e">
        <f>#REF!</f>
        <v>#REF!</v>
      </c>
      <c r="AB59" s="237" t="e">
        <f>#REF!</f>
        <v>#REF!</v>
      </c>
      <c r="AC59" s="237" t="e">
        <f>#REF!</f>
        <v>#REF!</v>
      </c>
    </row>
    <row r="60" spans="1:29" ht="27.2" customHeight="1" x14ac:dyDescent="0.25">
      <c r="A60" s="233" t="s">
        <v>171</v>
      </c>
      <c r="B60" s="1039" t="s">
        <v>216</v>
      </c>
      <c r="C60" s="1039"/>
      <c r="D60" s="1039"/>
      <c r="E60" s="237">
        <f>'1.sz.m-önk.össze.bev'!E58</f>
        <v>0</v>
      </c>
      <c r="F60" s="237">
        <f>'1.sz.m-önk.össze.bev'!F58</f>
        <v>0</v>
      </c>
      <c r="G60" s="237">
        <v>1000000</v>
      </c>
      <c r="H60" s="237">
        <f>'1.sz.m-önk.össze.bev'!H58</f>
        <v>0</v>
      </c>
      <c r="I60" s="237">
        <f>'1.sz.m-önk.össze.bev'!I58</f>
        <v>0</v>
      </c>
      <c r="J60" s="237">
        <f>'1.sz.m-önk.össze.bev'!J58</f>
        <v>0</v>
      </c>
      <c r="K60" s="237">
        <f>'1.sz.m-önk.össze.bev'!K58</f>
        <v>0</v>
      </c>
      <c r="L60" s="237">
        <f>'1.sz.m-önk.össze.bev'!L58</f>
        <v>0</v>
      </c>
      <c r="M60" s="237">
        <v>1000000</v>
      </c>
      <c r="N60" s="237">
        <f>'1.sz.m-önk.össze.bev'!N58</f>
        <v>0</v>
      </c>
      <c r="O60" s="237">
        <f>'1.sz.m-önk.össze.bev'!O58</f>
        <v>0</v>
      </c>
      <c r="P60" s="237">
        <f>'1.sz.m-önk.össze.bev'!P58</f>
        <v>0</v>
      </c>
      <c r="Q60" s="237">
        <f>'1.sz.m-önk.össze.bev'!Q58</f>
        <v>0</v>
      </c>
      <c r="R60" s="237">
        <f>'1.sz.m-önk.össze.bev'!R58</f>
        <v>0</v>
      </c>
      <c r="S60" s="237">
        <f>'1.sz.m-önk.össze.bev'!S58</f>
        <v>0</v>
      </c>
      <c r="T60" s="237">
        <f>'1.sz.m-önk.össze.bev'!T58</f>
        <v>0</v>
      </c>
      <c r="U60" s="237">
        <f>'1.sz.m-önk.össze.bev'!U58</f>
        <v>0</v>
      </c>
      <c r="V60" s="237">
        <f>'1.sz.m-önk.össze.bev'!V58</f>
        <v>0</v>
      </c>
      <c r="W60" s="237">
        <f>'1.sz.m-önk.össze.bev'!W58</f>
        <v>0</v>
      </c>
      <c r="X60" s="237">
        <f>'1.sz.m-önk.össze.bev'!X58</f>
        <v>0</v>
      </c>
      <c r="Y60" s="237" t="e">
        <f>#REF!</f>
        <v>#REF!</v>
      </c>
      <c r="Z60" s="237"/>
      <c r="AA60" s="237" t="e">
        <f>#REF!</f>
        <v>#REF!</v>
      </c>
      <c r="AB60" s="237" t="e">
        <f>#REF!</f>
        <v>#REF!</v>
      </c>
      <c r="AC60" s="237" t="e">
        <f>#REF!</f>
        <v>#REF!</v>
      </c>
    </row>
    <row r="61" spans="1:29" ht="27.2" customHeight="1" x14ac:dyDescent="0.25">
      <c r="A61" s="234" t="s">
        <v>172</v>
      </c>
      <c r="B61" s="1038" t="s">
        <v>173</v>
      </c>
      <c r="C61" s="1038"/>
      <c r="D61" s="1038"/>
      <c r="E61" s="238">
        <f>E30</f>
        <v>1250863</v>
      </c>
      <c r="F61" s="238">
        <f>F30</f>
        <v>1250863</v>
      </c>
      <c r="G61" s="238">
        <f t="shared" ref="G61:W61" si="42">G30</f>
        <v>1319483</v>
      </c>
      <c r="H61" s="238">
        <f t="shared" si="42"/>
        <v>1319483</v>
      </c>
      <c r="I61" s="238">
        <f t="shared" si="42"/>
        <v>0</v>
      </c>
      <c r="J61" s="238">
        <f t="shared" si="42"/>
        <v>0</v>
      </c>
      <c r="K61" s="238">
        <f t="shared" si="42"/>
        <v>1250863</v>
      </c>
      <c r="L61" s="238">
        <f t="shared" ref="L61" si="43">L30</f>
        <v>1250863</v>
      </c>
      <c r="M61" s="238">
        <f t="shared" ref="M61" si="44">M30</f>
        <v>1319483</v>
      </c>
      <c r="N61" s="238">
        <f t="shared" si="42"/>
        <v>1319483</v>
      </c>
      <c r="O61" s="238">
        <f t="shared" si="42"/>
        <v>0</v>
      </c>
      <c r="P61" s="238">
        <f t="shared" si="42"/>
        <v>0</v>
      </c>
      <c r="Q61" s="238"/>
      <c r="R61" s="238"/>
      <c r="S61" s="238">
        <f t="shared" si="42"/>
        <v>0</v>
      </c>
      <c r="T61" s="238">
        <f t="shared" si="42"/>
        <v>0</v>
      </c>
      <c r="U61" s="238">
        <f t="shared" si="42"/>
        <v>0</v>
      </c>
      <c r="V61" s="238">
        <f t="shared" si="42"/>
        <v>0</v>
      </c>
      <c r="W61" s="238">
        <f t="shared" si="42"/>
        <v>0</v>
      </c>
      <c r="X61" s="238">
        <f t="shared" ref="X61" si="45">X30</f>
        <v>0</v>
      </c>
      <c r="Y61" s="238">
        <f t="shared" ref="Y61:AC61" si="46">Y30</f>
        <v>0</v>
      </c>
      <c r="Z61" s="238">
        <f t="shared" si="46"/>
        <v>0</v>
      </c>
      <c r="AA61" s="238">
        <f t="shared" si="46"/>
        <v>0</v>
      </c>
      <c r="AB61" s="238">
        <f t="shared" si="46"/>
        <v>0</v>
      </c>
      <c r="AC61" s="238">
        <f t="shared" si="46"/>
        <v>0</v>
      </c>
    </row>
    <row r="62" spans="1:29" ht="27.2" customHeight="1" x14ac:dyDescent="0.25">
      <c r="A62" s="232" t="s">
        <v>174</v>
      </c>
      <c r="B62" s="1039" t="s">
        <v>217</v>
      </c>
      <c r="C62" s="1039"/>
      <c r="D62" s="1039"/>
      <c r="E62" s="237">
        <v>0</v>
      </c>
      <c r="F62" s="237">
        <v>0</v>
      </c>
      <c r="G62" s="237">
        <v>0</v>
      </c>
      <c r="H62" s="237">
        <v>0</v>
      </c>
      <c r="I62" s="237">
        <v>0</v>
      </c>
      <c r="J62" s="237">
        <v>0</v>
      </c>
      <c r="K62" s="237">
        <v>0</v>
      </c>
      <c r="L62" s="237">
        <v>0</v>
      </c>
      <c r="M62" s="237">
        <v>0</v>
      </c>
      <c r="N62" s="237">
        <v>0</v>
      </c>
      <c r="O62" s="237">
        <v>0</v>
      </c>
      <c r="P62" s="237">
        <v>0</v>
      </c>
      <c r="Q62" s="237">
        <v>0</v>
      </c>
      <c r="R62" s="237">
        <v>0</v>
      </c>
      <c r="S62" s="237">
        <v>0</v>
      </c>
      <c r="T62" s="237">
        <v>0</v>
      </c>
      <c r="U62" s="237">
        <v>0</v>
      </c>
      <c r="V62" s="237">
        <v>0</v>
      </c>
      <c r="W62" s="237">
        <v>0</v>
      </c>
      <c r="X62" s="237">
        <v>0</v>
      </c>
      <c r="Y62" s="237">
        <v>0</v>
      </c>
      <c r="Z62" s="237">
        <v>0</v>
      </c>
      <c r="AA62" s="237">
        <v>0</v>
      </c>
      <c r="AB62" s="237">
        <v>0</v>
      </c>
      <c r="AC62" s="237">
        <v>0</v>
      </c>
    </row>
    <row r="63" spans="1:29" ht="27.2" customHeight="1" thickBot="1" x14ac:dyDescent="0.3">
      <c r="A63" s="239" t="s">
        <v>175</v>
      </c>
      <c r="B63" s="1033" t="s">
        <v>218</v>
      </c>
      <c r="C63" s="1033"/>
      <c r="D63" s="1033"/>
      <c r="E63" s="240">
        <v>0</v>
      </c>
      <c r="F63" s="240">
        <v>0</v>
      </c>
      <c r="G63" s="240">
        <v>0</v>
      </c>
      <c r="H63" s="240">
        <v>0</v>
      </c>
      <c r="I63" s="240">
        <v>0</v>
      </c>
      <c r="J63" s="240">
        <v>0</v>
      </c>
      <c r="K63" s="240">
        <v>0</v>
      </c>
      <c r="L63" s="240">
        <v>0</v>
      </c>
      <c r="M63" s="240">
        <v>0</v>
      </c>
      <c r="N63" s="240">
        <v>0</v>
      </c>
      <c r="O63" s="240">
        <v>0</v>
      </c>
      <c r="P63" s="240">
        <v>0</v>
      </c>
      <c r="Q63" s="240">
        <v>0</v>
      </c>
      <c r="R63" s="240">
        <v>0</v>
      </c>
      <c r="S63" s="240">
        <v>0</v>
      </c>
      <c r="T63" s="240">
        <v>0</v>
      </c>
      <c r="U63" s="240">
        <v>0</v>
      </c>
      <c r="V63" s="240">
        <v>0</v>
      </c>
      <c r="W63" s="240">
        <v>0</v>
      </c>
      <c r="X63" s="240">
        <v>0</v>
      </c>
      <c r="Y63" s="240">
        <v>0</v>
      </c>
      <c r="Z63" s="240">
        <v>0</v>
      </c>
      <c r="AA63" s="240">
        <v>0</v>
      </c>
      <c r="AB63" s="240">
        <v>0</v>
      </c>
      <c r="AC63" s="240">
        <v>0</v>
      </c>
    </row>
  </sheetData>
  <mergeCells count="40">
    <mergeCell ref="B46:D46"/>
    <mergeCell ref="B44:D44"/>
    <mergeCell ref="B63:D63"/>
    <mergeCell ref="B51:D51"/>
    <mergeCell ref="B52:D52"/>
    <mergeCell ref="B57:D57"/>
    <mergeCell ref="B58:D58"/>
    <mergeCell ref="B59:D59"/>
    <mergeCell ref="C54:Q54"/>
    <mergeCell ref="C56:D56"/>
    <mergeCell ref="B62:D62"/>
    <mergeCell ref="B61:D61"/>
    <mergeCell ref="B60:D60"/>
    <mergeCell ref="B50:D50"/>
    <mergeCell ref="C48:Q48"/>
    <mergeCell ref="C49:D49"/>
    <mergeCell ref="A1:W1"/>
    <mergeCell ref="A3:D3"/>
    <mergeCell ref="A2:B2"/>
    <mergeCell ref="B5:D5"/>
    <mergeCell ref="W3:AC3"/>
    <mergeCell ref="B16:D16"/>
    <mergeCell ref="C17:D17"/>
    <mergeCell ref="B33:D33"/>
    <mergeCell ref="B40:D40"/>
    <mergeCell ref="C43:D43"/>
    <mergeCell ref="A35:D35"/>
    <mergeCell ref="C19:D19"/>
    <mergeCell ref="B24:D24"/>
    <mergeCell ref="C25:D25"/>
    <mergeCell ref="A34:D34"/>
    <mergeCell ref="C31:D31"/>
    <mergeCell ref="C38:Q38"/>
    <mergeCell ref="B45:D45"/>
    <mergeCell ref="C26:D26"/>
    <mergeCell ref="B29:D29"/>
    <mergeCell ref="C18:D18"/>
    <mergeCell ref="B30:D30"/>
    <mergeCell ref="C42:Q42"/>
    <mergeCell ref="C32:D32"/>
  </mergeCells>
  <phoneticPr fontId="0" type="noConversion"/>
  <printOptions horizontalCentered="1"/>
  <pageMargins left="0.7" right="0.7" top="0.75" bottom="0.75" header="0.3" footer="0.3"/>
  <pageSetup paperSize="9" scale="47" orientation="landscape" r:id="rId1"/>
  <headerFooter differentOddEven="1" alignWithMargins="0">
    <oddHeader xml:space="preserve">&amp;C&amp;"Algerian,Normál"&amp;16RÉPCESZEMERE KÖZSÉGI ÖNKORMÁNYZATA
2019. ÉVI KÖLTSÉGVETÉSÉNEK ÖSSZEVONT MÉRLEGE&amp;R&amp;"MS Sans Serif,Félkövér dőlt"1. számú melléklet
</oddHeader>
    <oddFooter>&amp;C2. oldal</oddFooter>
    <evenHeader>&amp;R1. számú melléklet</evenHeader>
    <evenFooter>&amp;C3. oldal</evenFooter>
    <firstFooter>&amp;C2[Oldal]</firstFooter>
  </headerFooter>
  <rowBreaks count="1" manualBreakCount="1">
    <brk id="36" max="22" man="1"/>
  </rowBreaks>
  <colBreaks count="1" manualBreakCount="1">
    <brk id="23" max="64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V49"/>
  <sheetViews>
    <sheetView topLeftCell="X1" zoomScale="110" zoomScaleNormal="110" workbookViewId="0">
      <selection activeCell="AD32" sqref="AD32"/>
    </sheetView>
  </sheetViews>
  <sheetFormatPr defaultRowHeight="12.75" x14ac:dyDescent="0.2"/>
  <cols>
    <col min="1" max="1" width="4.28515625" style="188" hidden="1" customWidth="1"/>
    <col min="2" max="2" width="4.7109375" style="124" hidden="1" customWidth="1"/>
    <col min="3" max="3" width="45.42578125" style="124" hidden="1" customWidth="1"/>
    <col min="4" max="4" width="15" style="124" hidden="1" customWidth="1"/>
    <col min="5" max="9" width="8.28515625" style="124" hidden="1" customWidth="1"/>
    <col min="10" max="10" width="15.42578125" style="124" hidden="1" customWidth="1"/>
    <col min="11" max="15" width="8.28515625" style="124" hidden="1" customWidth="1"/>
    <col min="16" max="16" width="14.140625" style="124" hidden="1" customWidth="1"/>
    <col min="17" max="17" width="6.5703125" style="124" hidden="1" customWidth="1"/>
    <col min="18" max="18" width="6.7109375" style="124" hidden="1" customWidth="1"/>
    <col min="19" max="19" width="10" style="124" hidden="1" customWidth="1"/>
    <col min="20" max="23" width="0" style="124" hidden="1" customWidth="1"/>
    <col min="24" max="16384" width="9.140625" style="124"/>
  </cols>
  <sheetData>
    <row r="1" spans="1:22" s="114" customFormat="1" ht="21" customHeight="1" x14ac:dyDescent="0.2">
      <c r="A1" s="113"/>
      <c r="C1" s="115"/>
      <c r="D1" s="116"/>
      <c r="E1" s="116"/>
      <c r="F1" s="116"/>
      <c r="G1" s="116"/>
      <c r="H1" s="116"/>
      <c r="I1" s="116"/>
      <c r="J1" s="1051" t="s">
        <v>209</v>
      </c>
      <c r="K1" s="1051"/>
      <c r="L1" s="1051"/>
      <c r="M1" s="1051"/>
      <c r="N1" s="1051"/>
      <c r="O1" s="1051"/>
      <c r="P1" s="1051"/>
    </row>
    <row r="2" spans="1:22" s="114" customFormat="1" ht="21" customHeight="1" x14ac:dyDescent="0.2">
      <c r="A2" s="113"/>
      <c r="C2" s="118"/>
      <c r="D2" s="117"/>
      <c r="E2" s="117"/>
      <c r="F2" s="117"/>
      <c r="G2" s="117"/>
      <c r="H2" s="117"/>
      <c r="I2" s="117"/>
    </row>
    <row r="3" spans="1:22" s="119" customFormat="1" ht="25.5" customHeight="1" x14ac:dyDescent="0.2">
      <c r="A3" s="1050" t="s">
        <v>230</v>
      </c>
      <c r="B3" s="1050"/>
      <c r="C3" s="1050"/>
      <c r="D3" s="1050"/>
      <c r="E3" s="1050"/>
      <c r="F3" s="1050"/>
      <c r="G3" s="1050"/>
      <c r="H3" s="1050"/>
      <c r="I3" s="1050"/>
      <c r="J3" s="1050"/>
      <c r="K3" s="1050"/>
      <c r="L3" s="1050"/>
      <c r="M3" s="1050"/>
      <c r="N3" s="1050"/>
      <c r="O3" s="1050"/>
      <c r="P3" s="1050"/>
    </row>
    <row r="4" spans="1:22" s="122" customFormat="1" ht="15.95" customHeight="1" thickBot="1" x14ac:dyDescent="0.3">
      <c r="A4" s="120"/>
      <c r="B4" s="120"/>
      <c r="C4" s="120"/>
      <c r="P4" s="121" t="s">
        <v>59</v>
      </c>
    </row>
    <row r="5" spans="1:22" ht="36.75" customHeight="1" thickBot="1" x14ac:dyDescent="0.25">
      <c r="A5" s="1053" t="s">
        <v>115</v>
      </c>
      <c r="B5" s="1054"/>
      <c r="C5" s="123" t="s">
        <v>116</v>
      </c>
      <c r="D5" s="1202" t="s">
        <v>4</v>
      </c>
      <c r="E5" s="1203"/>
      <c r="F5" s="1203"/>
      <c r="G5" s="1203"/>
      <c r="H5" s="1203"/>
      <c r="I5" s="1203"/>
      <c r="J5" s="1204" t="s">
        <v>114</v>
      </c>
      <c r="K5" s="1205"/>
      <c r="L5" s="1205"/>
      <c r="M5" s="1205"/>
      <c r="N5" s="1205"/>
      <c r="O5" s="1202"/>
      <c r="P5" s="1204" t="s">
        <v>161</v>
      </c>
      <c r="Q5" s="1205"/>
      <c r="R5" s="1205"/>
      <c r="S5" s="1205"/>
      <c r="T5" s="1205"/>
      <c r="U5" s="1206"/>
    </row>
    <row r="6" spans="1:22" ht="13.5" thickBot="1" x14ac:dyDescent="0.25">
      <c r="A6" s="281"/>
      <c r="B6" s="282"/>
      <c r="C6" s="123"/>
      <c r="D6" s="123" t="s">
        <v>242</v>
      </c>
      <c r="E6" s="123" t="s">
        <v>239</v>
      </c>
      <c r="F6" s="123" t="s">
        <v>243</v>
      </c>
      <c r="G6" s="123" t="s">
        <v>245</v>
      </c>
      <c r="H6" s="123" t="s">
        <v>263</v>
      </c>
      <c r="I6" s="461" t="s">
        <v>294</v>
      </c>
      <c r="J6" s="493" t="s">
        <v>242</v>
      </c>
      <c r="K6" s="123" t="s">
        <v>239</v>
      </c>
      <c r="L6" s="123" t="s">
        <v>243</v>
      </c>
      <c r="M6" s="123" t="s">
        <v>245</v>
      </c>
      <c r="N6" s="123" t="s">
        <v>263</v>
      </c>
      <c r="O6" s="465" t="s">
        <v>294</v>
      </c>
      <c r="P6" s="493" t="s">
        <v>242</v>
      </c>
      <c r="Q6" s="123" t="s">
        <v>239</v>
      </c>
      <c r="R6" s="123" t="s">
        <v>243</v>
      </c>
      <c r="S6" s="123" t="s">
        <v>243</v>
      </c>
      <c r="T6" s="123" t="s">
        <v>263</v>
      </c>
      <c r="U6" s="461" t="s">
        <v>251</v>
      </c>
      <c r="V6" s="123" t="s">
        <v>294</v>
      </c>
    </row>
    <row r="7" spans="1:22" s="128" customFormat="1" ht="12.95" customHeight="1" thickBot="1" x14ac:dyDescent="0.25">
      <c r="A7" s="125">
        <v>1</v>
      </c>
      <c r="B7" s="126">
        <v>2</v>
      </c>
      <c r="C7" s="126">
        <v>3</v>
      </c>
      <c r="D7" s="126"/>
      <c r="E7" s="126"/>
      <c r="F7" s="126"/>
      <c r="G7" s="126"/>
      <c r="H7" s="126"/>
      <c r="I7" s="127"/>
      <c r="J7" s="125"/>
      <c r="K7" s="126"/>
      <c r="L7" s="126"/>
      <c r="M7" s="126"/>
      <c r="N7" s="126"/>
      <c r="O7" s="274"/>
      <c r="P7" s="125"/>
      <c r="Q7" s="126"/>
      <c r="R7" s="126"/>
      <c r="S7" s="126"/>
      <c r="T7" s="126"/>
      <c r="U7" s="127"/>
      <c r="V7" s="126"/>
    </row>
    <row r="8" spans="1:22" s="128" customFormat="1" ht="15.95" customHeight="1" thickBot="1" x14ac:dyDescent="0.25">
      <c r="A8" s="129"/>
      <c r="B8" s="130"/>
      <c r="C8" s="130" t="s">
        <v>117</v>
      </c>
      <c r="D8" s="257"/>
      <c r="E8" s="193"/>
      <c r="F8" s="193"/>
      <c r="G8" s="193"/>
      <c r="H8" s="193"/>
      <c r="I8" s="258"/>
      <c r="J8" s="469"/>
      <c r="K8" s="193"/>
      <c r="L8" s="193"/>
      <c r="M8" s="193"/>
      <c r="N8" s="193"/>
      <c r="O8" s="275"/>
      <c r="P8" s="469"/>
      <c r="Q8" s="193"/>
      <c r="R8" s="193"/>
      <c r="S8" s="193"/>
      <c r="T8" s="193"/>
      <c r="U8" s="258"/>
      <c r="V8" s="193"/>
    </row>
    <row r="9" spans="1:22" s="134" customFormat="1" ht="12" customHeight="1" thickBot="1" x14ac:dyDescent="0.25">
      <c r="A9" s="125" t="s">
        <v>28</v>
      </c>
      <c r="B9" s="131"/>
      <c r="C9" s="132" t="s">
        <v>388</v>
      </c>
      <c r="D9" s="194"/>
      <c r="E9" s="194"/>
      <c r="F9" s="194"/>
      <c r="G9" s="194"/>
      <c r="H9" s="194"/>
      <c r="I9" s="133"/>
      <c r="J9" s="470"/>
      <c r="K9" s="194"/>
      <c r="L9" s="194"/>
      <c r="M9" s="194"/>
      <c r="N9" s="194"/>
      <c r="O9" s="133"/>
      <c r="P9" s="470"/>
      <c r="Q9" s="194"/>
      <c r="R9" s="194"/>
      <c r="S9" s="194"/>
      <c r="T9" s="194"/>
      <c r="U9" s="133"/>
      <c r="V9" s="194"/>
    </row>
    <row r="10" spans="1:22" s="140" customFormat="1" ht="12" hidden="1" customHeight="1" thickBot="1" x14ac:dyDescent="0.25">
      <c r="A10" s="141" t="s">
        <v>29</v>
      </c>
      <c r="B10" s="142"/>
      <c r="C10" s="143" t="s">
        <v>123</v>
      </c>
      <c r="D10" s="205"/>
      <c r="E10" s="205"/>
      <c r="F10" s="205"/>
      <c r="G10" s="205"/>
      <c r="H10" s="205"/>
      <c r="I10" s="259"/>
      <c r="J10" s="471"/>
      <c r="K10" s="205"/>
      <c r="L10" s="205"/>
      <c r="M10" s="205"/>
      <c r="N10" s="205"/>
      <c r="O10" s="259"/>
      <c r="P10" s="471"/>
      <c r="Q10" s="205"/>
      <c r="R10" s="205"/>
      <c r="S10" s="205"/>
      <c r="T10" s="205"/>
      <c r="U10" s="259"/>
      <c r="V10" s="205"/>
    </row>
    <row r="11" spans="1:22" s="134" customFormat="1" ht="12" customHeight="1" thickBot="1" x14ac:dyDescent="0.25">
      <c r="A11" s="125" t="s">
        <v>29</v>
      </c>
      <c r="B11" s="131"/>
      <c r="C11" s="132" t="s">
        <v>124</v>
      </c>
      <c r="D11" s="194">
        <f t="shared" ref="D11:L11" si="0">SUM(D12:D15)</f>
        <v>0</v>
      </c>
      <c r="E11" s="194">
        <f t="shared" si="0"/>
        <v>0</v>
      </c>
      <c r="F11" s="194">
        <f t="shared" si="0"/>
        <v>0</v>
      </c>
      <c r="G11" s="194">
        <f>SUM(G12:G15)</f>
        <v>0</v>
      </c>
      <c r="H11" s="194">
        <f>SUM(H12:H15)</f>
        <v>0</v>
      </c>
      <c r="I11" s="133">
        <f>SUM(I12:I15)</f>
        <v>0</v>
      </c>
      <c r="J11" s="470">
        <f t="shared" si="0"/>
        <v>0</v>
      </c>
      <c r="K11" s="194">
        <f t="shared" si="0"/>
        <v>0</v>
      </c>
      <c r="L11" s="194">
        <f t="shared" si="0"/>
        <v>0</v>
      </c>
      <c r="M11" s="194">
        <f>SUM(M12:M15)</f>
        <v>0</v>
      </c>
      <c r="N11" s="194">
        <f>SUM(N12:N15)</f>
        <v>0</v>
      </c>
      <c r="O11" s="133">
        <f>SUM(O12:O15)</f>
        <v>0</v>
      </c>
      <c r="P11" s="470"/>
      <c r="Q11" s="194"/>
      <c r="R11" s="194"/>
      <c r="S11" s="194"/>
      <c r="T11" s="194"/>
      <c r="U11" s="133"/>
      <c r="V11" s="194"/>
    </row>
    <row r="12" spans="1:22" s="140" customFormat="1" ht="12" customHeight="1" x14ac:dyDescent="0.2">
      <c r="A12" s="137"/>
      <c r="B12" s="136" t="s">
        <v>39</v>
      </c>
      <c r="C12" s="144" t="s">
        <v>81</v>
      </c>
      <c r="D12" s="195"/>
      <c r="E12" s="195"/>
      <c r="F12" s="195"/>
      <c r="G12" s="195"/>
      <c r="H12" s="195"/>
      <c r="I12" s="139"/>
      <c r="J12" s="472"/>
      <c r="K12" s="195"/>
      <c r="L12" s="195"/>
      <c r="M12" s="195"/>
      <c r="N12" s="195"/>
      <c r="O12" s="139"/>
      <c r="P12" s="472"/>
      <c r="Q12" s="195"/>
      <c r="R12" s="195"/>
      <c r="S12" s="195"/>
      <c r="T12" s="195"/>
      <c r="U12" s="139"/>
      <c r="V12" s="195"/>
    </row>
    <row r="13" spans="1:22" s="140" customFormat="1" ht="12" customHeight="1" x14ac:dyDescent="0.2">
      <c r="A13" s="137"/>
      <c r="B13" s="136" t="s">
        <v>40</v>
      </c>
      <c r="C13" s="138" t="s">
        <v>127</v>
      </c>
      <c r="D13" s="195"/>
      <c r="E13" s="195"/>
      <c r="F13" s="195"/>
      <c r="G13" s="195"/>
      <c r="H13" s="195"/>
      <c r="I13" s="139"/>
      <c r="J13" s="472"/>
      <c r="K13" s="195"/>
      <c r="L13" s="195"/>
      <c r="M13" s="195"/>
      <c r="N13" s="195"/>
      <c r="O13" s="139"/>
      <c r="P13" s="472"/>
      <c r="Q13" s="195"/>
      <c r="R13" s="195"/>
      <c r="S13" s="195"/>
      <c r="T13" s="195"/>
      <c r="U13" s="139"/>
      <c r="V13" s="195"/>
    </row>
    <row r="14" spans="1:22" s="140" customFormat="1" ht="12" customHeight="1" x14ac:dyDescent="0.2">
      <c r="A14" s="137"/>
      <c r="B14" s="136" t="s">
        <v>41</v>
      </c>
      <c r="C14" s="138" t="s">
        <v>82</v>
      </c>
      <c r="D14" s="195"/>
      <c r="E14" s="195"/>
      <c r="F14" s="195"/>
      <c r="G14" s="195"/>
      <c r="H14" s="195"/>
      <c r="I14" s="139"/>
      <c r="J14" s="472"/>
      <c r="K14" s="195"/>
      <c r="L14" s="195"/>
      <c r="M14" s="195"/>
      <c r="N14" s="195"/>
      <c r="O14" s="139"/>
      <c r="P14" s="472"/>
      <c r="Q14" s="195"/>
      <c r="R14" s="195"/>
      <c r="S14" s="195"/>
      <c r="T14" s="195"/>
      <c r="U14" s="139"/>
      <c r="V14" s="195"/>
    </row>
    <row r="15" spans="1:22" s="140" customFormat="1" ht="12" customHeight="1" thickBot="1" x14ac:dyDescent="0.25">
      <c r="A15" s="137"/>
      <c r="B15" s="136" t="s">
        <v>317</v>
      </c>
      <c r="C15" s="138" t="s">
        <v>127</v>
      </c>
      <c r="D15" s="195"/>
      <c r="E15" s="195"/>
      <c r="F15" s="195"/>
      <c r="G15" s="195"/>
      <c r="H15" s="195"/>
      <c r="I15" s="139"/>
      <c r="J15" s="472"/>
      <c r="K15" s="195"/>
      <c r="L15" s="195"/>
      <c r="M15" s="195"/>
      <c r="N15" s="195"/>
      <c r="O15" s="139"/>
      <c r="P15" s="472"/>
      <c r="Q15" s="195"/>
      <c r="R15" s="195"/>
      <c r="S15" s="195"/>
      <c r="T15" s="195"/>
      <c r="U15" s="139"/>
      <c r="V15" s="195"/>
    </row>
    <row r="16" spans="1:22" s="140" customFormat="1" ht="12" customHeight="1" thickBot="1" x14ac:dyDescent="0.25">
      <c r="A16" s="145" t="s">
        <v>9</v>
      </c>
      <c r="B16" s="146"/>
      <c r="C16" s="146" t="s">
        <v>130</v>
      </c>
      <c r="D16" s="194">
        <f t="shared" ref="D16:L16" si="1">SUM(D17:D18)</f>
        <v>0</v>
      </c>
      <c r="E16" s="194">
        <f t="shared" si="1"/>
        <v>0</v>
      </c>
      <c r="F16" s="194">
        <f t="shared" si="1"/>
        <v>0</v>
      </c>
      <c r="G16" s="194">
        <f>SUM(G17:G18)</f>
        <v>0</v>
      </c>
      <c r="H16" s="194"/>
      <c r="I16" s="133"/>
      <c r="J16" s="470">
        <f t="shared" si="1"/>
        <v>0</v>
      </c>
      <c r="K16" s="194">
        <f t="shared" si="1"/>
        <v>0</v>
      </c>
      <c r="L16" s="194">
        <f t="shared" si="1"/>
        <v>0</v>
      </c>
      <c r="M16" s="194">
        <f>SUM(M17:M18)</f>
        <v>0</v>
      </c>
      <c r="N16" s="194">
        <f>SUM(N17:N18)</f>
        <v>0</v>
      </c>
      <c r="O16" s="133"/>
      <c r="P16" s="470"/>
      <c r="Q16" s="194"/>
      <c r="R16" s="194"/>
      <c r="S16" s="194"/>
      <c r="T16" s="194"/>
      <c r="U16" s="133"/>
      <c r="V16" s="194"/>
    </row>
    <row r="17" spans="1:22" s="134" customFormat="1" ht="12" customHeight="1" x14ac:dyDescent="0.2">
      <c r="A17" s="147"/>
      <c r="B17" s="148" t="s">
        <v>42</v>
      </c>
      <c r="C17" s="149" t="s">
        <v>132</v>
      </c>
      <c r="D17" s="196"/>
      <c r="E17" s="196"/>
      <c r="F17" s="196"/>
      <c r="G17" s="196"/>
      <c r="H17" s="196"/>
      <c r="I17" s="150"/>
      <c r="J17" s="473"/>
      <c r="K17" s="196"/>
      <c r="L17" s="196"/>
      <c r="M17" s="196"/>
      <c r="N17" s="196"/>
      <c r="O17" s="150"/>
      <c r="P17" s="473"/>
      <c r="Q17" s="196"/>
      <c r="R17" s="196"/>
      <c r="S17" s="196"/>
      <c r="T17" s="196"/>
      <c r="U17" s="150"/>
      <c r="V17" s="196"/>
    </row>
    <row r="18" spans="1:22" s="134" customFormat="1" ht="12" customHeight="1" thickBot="1" x14ac:dyDescent="0.25">
      <c r="A18" s="151"/>
      <c r="B18" s="152" t="s">
        <v>43</v>
      </c>
      <c r="C18" s="153" t="s">
        <v>134</v>
      </c>
      <c r="D18" s="197"/>
      <c r="E18" s="197"/>
      <c r="F18" s="197"/>
      <c r="G18" s="197"/>
      <c r="H18" s="197"/>
      <c r="I18" s="154"/>
      <c r="J18" s="474"/>
      <c r="K18" s="197"/>
      <c r="L18" s="197"/>
      <c r="M18" s="197"/>
      <c r="N18" s="197"/>
      <c r="O18" s="154"/>
      <c r="P18" s="474"/>
      <c r="Q18" s="197"/>
      <c r="R18" s="197"/>
      <c r="S18" s="197"/>
      <c r="T18" s="197"/>
      <c r="U18" s="154"/>
      <c r="V18" s="197"/>
    </row>
    <row r="19" spans="1:22" s="134" customFormat="1" ht="12" hidden="1" customHeight="1" thickBot="1" x14ac:dyDescent="0.25">
      <c r="A19" s="145" t="s">
        <v>10</v>
      </c>
      <c r="B19" s="131"/>
      <c r="D19" s="198"/>
      <c r="E19" s="198"/>
      <c r="F19" s="198"/>
      <c r="G19" s="198"/>
      <c r="H19" s="198"/>
      <c r="I19" s="155"/>
      <c r="J19" s="475"/>
      <c r="K19" s="198"/>
      <c r="L19" s="198"/>
      <c r="M19" s="198"/>
      <c r="N19" s="198"/>
      <c r="O19" s="155"/>
      <c r="P19" s="475"/>
      <c r="Q19" s="198"/>
      <c r="R19" s="198"/>
      <c r="S19" s="198"/>
      <c r="T19" s="198"/>
      <c r="U19" s="155"/>
      <c r="V19" s="198"/>
    </row>
    <row r="20" spans="1:22" s="134" customFormat="1" ht="12" customHeight="1" thickBot="1" x14ac:dyDescent="0.25">
      <c r="A20" s="125" t="s">
        <v>10</v>
      </c>
      <c r="B20" s="156"/>
      <c r="C20" s="146" t="s">
        <v>136</v>
      </c>
      <c r="D20" s="253">
        <f t="shared" ref="D20:O20" si="2">D9+D10+D11+D16+D19</f>
        <v>0</v>
      </c>
      <c r="E20" s="194">
        <f t="shared" si="2"/>
        <v>0</v>
      </c>
      <c r="F20" s="194">
        <f t="shared" si="2"/>
        <v>0</v>
      </c>
      <c r="G20" s="194">
        <f t="shared" si="2"/>
        <v>0</v>
      </c>
      <c r="H20" s="194">
        <f t="shared" si="2"/>
        <v>0</v>
      </c>
      <c r="I20" s="133">
        <f t="shared" si="2"/>
        <v>0</v>
      </c>
      <c r="J20" s="470">
        <f t="shared" si="2"/>
        <v>0</v>
      </c>
      <c r="K20" s="194">
        <f t="shared" si="2"/>
        <v>0</v>
      </c>
      <c r="L20" s="194">
        <f t="shared" si="2"/>
        <v>0</v>
      </c>
      <c r="M20" s="194">
        <f t="shared" si="2"/>
        <v>0</v>
      </c>
      <c r="N20" s="194">
        <f t="shared" si="2"/>
        <v>0</v>
      </c>
      <c r="O20" s="462">
        <f t="shared" si="2"/>
        <v>0</v>
      </c>
      <c r="P20" s="470"/>
      <c r="Q20" s="194"/>
      <c r="R20" s="194"/>
      <c r="S20" s="194"/>
      <c r="T20" s="194"/>
      <c r="U20" s="133"/>
      <c r="V20" s="194"/>
    </row>
    <row r="21" spans="1:22" s="140" customFormat="1" ht="12" customHeight="1" thickBot="1" x14ac:dyDescent="0.25">
      <c r="A21" s="157" t="s">
        <v>11</v>
      </c>
      <c r="B21" s="134"/>
      <c r="C21" s="158" t="s">
        <v>137</v>
      </c>
      <c r="D21" s="254">
        <f t="shared" ref="D21:L21" si="3">SUM(D22:D24)</f>
        <v>0</v>
      </c>
      <c r="E21" s="199">
        <f t="shared" si="3"/>
        <v>0</v>
      </c>
      <c r="F21" s="199">
        <f t="shared" si="3"/>
        <v>0</v>
      </c>
      <c r="G21" s="199">
        <f t="shared" si="3"/>
        <v>0</v>
      </c>
      <c r="H21" s="199">
        <f t="shared" si="3"/>
        <v>0</v>
      </c>
      <c r="I21" s="634">
        <f>SUM(I22:I24)</f>
        <v>0</v>
      </c>
      <c r="J21" s="254">
        <f>SUM(J22:J24)</f>
        <v>0</v>
      </c>
      <c r="K21" s="199">
        <f t="shared" si="3"/>
        <v>0</v>
      </c>
      <c r="L21" s="199">
        <f t="shared" si="3"/>
        <v>0</v>
      </c>
      <c r="M21" s="199">
        <f>SUM(M22:M24)</f>
        <v>0</v>
      </c>
      <c r="N21" s="199">
        <f>SUM(N22:N24)</f>
        <v>0</v>
      </c>
      <c r="O21" s="463">
        <f>SUM(O22:O24)</f>
        <v>0</v>
      </c>
      <c r="P21" s="470"/>
      <c r="Q21" s="194"/>
      <c r="R21" s="194"/>
      <c r="S21" s="194"/>
      <c r="T21" s="194"/>
      <c r="U21" s="133"/>
      <c r="V21" s="194"/>
    </row>
    <row r="22" spans="1:22" s="140" customFormat="1" ht="15" customHeight="1" thickBot="1" x14ac:dyDescent="0.25">
      <c r="A22" s="135"/>
      <c r="B22" s="159" t="s">
        <v>44</v>
      </c>
      <c r="C22" s="149" t="s">
        <v>139</v>
      </c>
      <c r="D22" s="196"/>
      <c r="E22" s="196"/>
      <c r="F22" s="196"/>
      <c r="G22" s="196"/>
      <c r="H22" s="196"/>
      <c r="I22" s="150"/>
      <c r="J22" s="196"/>
      <c r="K22" s="196"/>
      <c r="L22" s="196">
        <v>0</v>
      </c>
      <c r="M22" s="196">
        <v>0</v>
      </c>
      <c r="N22" s="196">
        <v>0</v>
      </c>
      <c r="O22" s="150"/>
      <c r="P22" s="479"/>
      <c r="Q22" s="480"/>
      <c r="R22" s="480"/>
      <c r="S22" s="480"/>
      <c r="T22" s="480"/>
      <c r="U22" s="255"/>
      <c r="V22" s="480"/>
    </row>
    <row r="23" spans="1:22" s="140" customFormat="1" ht="15" customHeight="1" x14ac:dyDescent="0.2">
      <c r="A23" s="661"/>
      <c r="B23" s="662" t="s">
        <v>45</v>
      </c>
      <c r="C23" s="506" t="s">
        <v>320</v>
      </c>
      <c r="D23" s="663"/>
      <c r="E23" s="663"/>
      <c r="F23" s="663"/>
      <c r="G23" s="663"/>
      <c r="H23" s="663"/>
      <c r="I23" s="668"/>
      <c r="J23" s="663"/>
      <c r="K23" s="663"/>
      <c r="L23" s="663"/>
      <c r="M23" s="663"/>
      <c r="N23" s="663"/>
      <c r="O23" s="668"/>
      <c r="P23" s="664"/>
      <c r="Q23" s="665"/>
      <c r="R23" s="665"/>
      <c r="S23" s="665"/>
      <c r="T23" s="665"/>
      <c r="U23" s="666"/>
      <c r="V23" s="665"/>
    </row>
    <row r="24" spans="1:22" s="140" customFormat="1" ht="15" customHeight="1" thickBot="1" x14ac:dyDescent="0.25">
      <c r="A24" s="160"/>
      <c r="B24" s="161" t="s">
        <v>80</v>
      </c>
      <c r="C24" s="162" t="s">
        <v>141</v>
      </c>
      <c r="D24" s="200"/>
      <c r="E24" s="200"/>
      <c r="F24" s="200"/>
      <c r="G24" s="200"/>
      <c r="H24" s="200"/>
      <c r="I24" s="163"/>
      <c r="J24" s="200"/>
      <c r="K24" s="200"/>
      <c r="L24" s="200"/>
      <c r="M24" s="200"/>
      <c r="N24" s="200"/>
      <c r="O24" s="163"/>
      <c r="P24" s="477"/>
      <c r="Q24" s="200"/>
      <c r="R24" s="200"/>
      <c r="S24" s="200"/>
      <c r="T24" s="200"/>
      <c r="U24" s="163"/>
      <c r="V24" s="200"/>
    </row>
    <row r="25" spans="1:22" ht="13.5" hidden="1" thickBot="1" x14ac:dyDescent="0.25">
      <c r="A25" s="164" t="s">
        <v>12</v>
      </c>
      <c r="B25" s="165"/>
      <c r="C25" s="166" t="s">
        <v>142</v>
      </c>
      <c r="D25" s="250"/>
      <c r="E25" s="198"/>
      <c r="F25" s="198"/>
      <c r="G25" s="198"/>
      <c r="H25" s="198"/>
      <c r="I25" s="155"/>
      <c r="J25" s="250"/>
      <c r="K25" s="198"/>
      <c r="L25" s="198"/>
      <c r="M25" s="198"/>
      <c r="N25" s="198"/>
      <c r="O25" s="464"/>
      <c r="P25" s="475"/>
      <c r="Q25" s="198"/>
      <c r="R25" s="198"/>
      <c r="S25" s="198"/>
      <c r="T25" s="198"/>
      <c r="U25" s="155"/>
      <c r="V25" s="198"/>
    </row>
    <row r="26" spans="1:22" s="128" customFormat="1" ht="16.5" customHeight="1" thickBot="1" x14ac:dyDescent="0.25">
      <c r="A26" s="164" t="s">
        <v>12</v>
      </c>
      <c r="B26" s="167"/>
      <c r="C26" s="168" t="s">
        <v>321</v>
      </c>
      <c r="D26" s="256">
        <f t="shared" ref="D26:L26" si="4">D20+D25+D21</f>
        <v>0</v>
      </c>
      <c r="E26" s="201">
        <f t="shared" si="4"/>
        <v>0</v>
      </c>
      <c r="F26" s="201">
        <f t="shared" si="4"/>
        <v>0</v>
      </c>
      <c r="G26" s="201">
        <f t="shared" si="4"/>
        <v>0</v>
      </c>
      <c r="H26" s="201">
        <f t="shared" si="4"/>
        <v>0</v>
      </c>
      <c r="I26" s="187">
        <f t="shared" si="4"/>
        <v>0</v>
      </c>
      <c r="J26" s="256">
        <f t="shared" si="4"/>
        <v>0</v>
      </c>
      <c r="K26" s="201">
        <f t="shared" si="4"/>
        <v>0</v>
      </c>
      <c r="L26" s="201">
        <f t="shared" si="4"/>
        <v>0</v>
      </c>
      <c r="M26" s="201">
        <f>M20+M25+M21</f>
        <v>0</v>
      </c>
      <c r="N26" s="201">
        <f>N20+N25+N21</f>
        <v>0</v>
      </c>
      <c r="O26" s="169">
        <f>O20+O25+O21</f>
        <v>0</v>
      </c>
      <c r="P26" s="478"/>
      <c r="Q26" s="201"/>
      <c r="R26" s="201"/>
      <c r="S26" s="201"/>
      <c r="T26" s="201"/>
      <c r="U26" s="187"/>
      <c r="V26" s="201"/>
    </row>
    <row r="27" spans="1:22" s="173" customFormat="1" ht="12" customHeight="1" x14ac:dyDescent="0.2">
      <c r="A27" s="170"/>
      <c r="B27" s="170"/>
      <c r="C27" s="171"/>
      <c r="D27" s="172"/>
      <c r="E27" s="172"/>
      <c r="F27" s="172"/>
      <c r="G27" s="172"/>
      <c r="H27" s="172"/>
      <c r="I27" s="172"/>
      <c r="J27" s="172"/>
      <c r="K27" s="172"/>
      <c r="L27" s="172"/>
      <c r="M27" s="172"/>
      <c r="N27" s="172"/>
      <c r="O27" s="172"/>
      <c r="P27" s="172"/>
    </row>
    <row r="28" spans="1:22" ht="12" customHeight="1" thickBot="1" x14ac:dyDescent="0.25">
      <c r="A28" s="174"/>
      <c r="B28" s="175"/>
      <c r="C28" s="175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</row>
    <row r="29" spans="1:22" ht="12" customHeight="1" thickBot="1" x14ac:dyDescent="0.25">
      <c r="A29" s="177"/>
      <c r="B29" s="178"/>
      <c r="C29" s="179" t="s">
        <v>144</v>
      </c>
      <c r="D29" s="192"/>
      <c r="E29" s="192"/>
      <c r="F29" s="192"/>
      <c r="G29" s="192"/>
      <c r="H29" s="192"/>
      <c r="I29" s="192"/>
      <c r="J29" s="201"/>
      <c r="K29" s="192"/>
      <c r="L29" s="192"/>
      <c r="M29" s="192"/>
      <c r="N29" s="192"/>
      <c r="O29" s="192"/>
      <c r="P29" s="478"/>
      <c r="Q29" s="201"/>
      <c r="R29" s="201"/>
      <c r="S29" s="201"/>
      <c r="T29" s="187"/>
      <c r="U29" s="169"/>
    </row>
    <row r="30" spans="1:22" ht="12" customHeight="1" thickBot="1" x14ac:dyDescent="0.25">
      <c r="A30" s="145" t="s">
        <v>28</v>
      </c>
      <c r="B30" s="180"/>
      <c r="C30" s="481" t="s">
        <v>145</v>
      </c>
      <c r="D30" s="470">
        <f t="shared" ref="D30:T30" si="5">SUM(D31:D35)</f>
        <v>0</v>
      </c>
      <c r="E30" s="194">
        <f t="shared" si="5"/>
        <v>0</v>
      </c>
      <c r="F30" s="194">
        <f t="shared" si="5"/>
        <v>0</v>
      </c>
      <c r="G30" s="194">
        <f t="shared" si="5"/>
        <v>0</v>
      </c>
      <c r="H30" s="194">
        <f t="shared" si="5"/>
        <v>0</v>
      </c>
      <c r="I30" s="133">
        <f t="shared" si="5"/>
        <v>0</v>
      </c>
      <c r="J30" s="470">
        <f>SUM(J31:J35)</f>
        <v>0</v>
      </c>
      <c r="K30" s="194">
        <f t="shared" si="5"/>
        <v>0</v>
      </c>
      <c r="L30" s="194">
        <f t="shared" si="5"/>
        <v>0</v>
      </c>
      <c r="M30" s="194">
        <f t="shared" si="5"/>
        <v>0</v>
      </c>
      <c r="N30" s="194">
        <f t="shared" si="5"/>
        <v>0</v>
      </c>
      <c r="O30" s="194">
        <f t="shared" si="5"/>
        <v>0</v>
      </c>
      <c r="P30" s="470">
        <f t="shared" si="5"/>
        <v>0</v>
      </c>
      <c r="Q30" s="194">
        <f t="shared" si="5"/>
        <v>0</v>
      </c>
      <c r="R30" s="194">
        <f t="shared" si="5"/>
        <v>0</v>
      </c>
      <c r="S30" s="194">
        <f t="shared" si="5"/>
        <v>0</v>
      </c>
      <c r="T30" s="133">
        <f t="shared" si="5"/>
        <v>0</v>
      </c>
      <c r="U30" s="494"/>
      <c r="V30" s="133">
        <f>SUM(V31:V35)</f>
        <v>0</v>
      </c>
    </row>
    <row r="31" spans="1:22" ht="12" customHeight="1" x14ac:dyDescent="0.2">
      <c r="A31" s="181"/>
      <c r="B31" s="182" t="s">
        <v>119</v>
      </c>
      <c r="C31" s="482" t="s">
        <v>146</v>
      </c>
      <c r="D31" s="488"/>
      <c r="E31" s="203"/>
      <c r="F31" s="203"/>
      <c r="G31" s="203"/>
      <c r="H31" s="203"/>
      <c r="I31" s="489"/>
      <c r="J31" s="488"/>
      <c r="K31" s="203"/>
      <c r="L31" s="203"/>
      <c r="M31" s="203"/>
      <c r="N31" s="203"/>
      <c r="O31" s="203"/>
      <c r="P31" s="472"/>
      <c r="Q31" s="195"/>
      <c r="R31" s="195"/>
      <c r="S31" s="195"/>
      <c r="T31" s="139"/>
      <c r="U31" s="495"/>
      <c r="V31" s="139"/>
    </row>
    <row r="32" spans="1:22" ht="12" customHeight="1" x14ac:dyDescent="0.2">
      <c r="A32" s="183"/>
      <c r="B32" s="184" t="s">
        <v>120</v>
      </c>
      <c r="C32" s="483" t="s">
        <v>52</v>
      </c>
      <c r="D32" s="490"/>
      <c r="E32" s="204"/>
      <c r="F32" s="204"/>
      <c r="G32" s="204"/>
      <c r="H32" s="204"/>
      <c r="I32" s="185"/>
      <c r="J32" s="490"/>
      <c r="K32" s="204"/>
      <c r="L32" s="204"/>
      <c r="M32" s="204"/>
      <c r="N32" s="204"/>
      <c r="O32" s="204"/>
      <c r="P32" s="472"/>
      <c r="Q32" s="195"/>
      <c r="R32" s="195"/>
      <c r="S32" s="195"/>
      <c r="T32" s="139"/>
      <c r="U32" s="495"/>
      <c r="V32" s="139"/>
    </row>
    <row r="33" spans="1:22" ht="12" customHeight="1" x14ac:dyDescent="0.2">
      <c r="A33" s="183"/>
      <c r="B33" s="184" t="s">
        <v>121</v>
      </c>
      <c r="C33" s="483" t="s">
        <v>147</v>
      </c>
      <c r="D33" s="490"/>
      <c r="E33" s="204"/>
      <c r="F33" s="204"/>
      <c r="G33" s="204"/>
      <c r="H33" s="204"/>
      <c r="I33" s="185"/>
      <c r="J33" s="490"/>
      <c r="K33" s="204"/>
      <c r="L33" s="204"/>
      <c r="M33" s="204"/>
      <c r="N33" s="204"/>
      <c r="O33" s="204"/>
      <c r="P33" s="472"/>
      <c r="Q33" s="195"/>
      <c r="R33" s="195"/>
      <c r="S33" s="195"/>
      <c r="T33" s="139"/>
      <c r="U33" s="495"/>
      <c r="V33" s="139"/>
    </row>
    <row r="34" spans="1:22" s="173" customFormat="1" ht="12" customHeight="1" x14ac:dyDescent="0.2">
      <c r="A34" s="183"/>
      <c r="B34" s="184" t="s">
        <v>122</v>
      </c>
      <c r="C34" s="483" t="s">
        <v>90</v>
      </c>
      <c r="D34" s="490"/>
      <c r="E34" s="204"/>
      <c r="F34" s="204"/>
      <c r="G34" s="204"/>
      <c r="H34" s="204"/>
      <c r="I34" s="185"/>
      <c r="J34" s="490"/>
      <c r="K34" s="204"/>
      <c r="L34" s="204"/>
      <c r="M34" s="204"/>
      <c r="N34" s="204"/>
      <c r="O34" s="204"/>
      <c r="P34" s="472"/>
      <c r="Q34" s="195"/>
      <c r="R34" s="195"/>
      <c r="S34" s="195"/>
      <c r="T34" s="139"/>
      <c r="U34" s="496"/>
      <c r="V34" s="139"/>
    </row>
    <row r="35" spans="1:22" ht="12" customHeight="1" thickBot="1" x14ac:dyDescent="0.25">
      <c r="A35" s="183"/>
      <c r="B35" s="184" t="s">
        <v>51</v>
      </c>
      <c r="C35" s="483" t="s">
        <v>92</v>
      </c>
      <c r="D35" s="490"/>
      <c r="E35" s="204"/>
      <c r="F35" s="204"/>
      <c r="G35" s="204"/>
      <c r="H35" s="204"/>
      <c r="I35" s="185"/>
      <c r="J35" s="490"/>
      <c r="K35" s="204"/>
      <c r="L35" s="204"/>
      <c r="M35" s="204"/>
      <c r="N35" s="204"/>
      <c r="O35" s="204"/>
      <c r="P35" s="490"/>
      <c r="Q35" s="204"/>
      <c r="R35" s="204"/>
      <c r="S35" s="204"/>
      <c r="T35" s="185"/>
      <c r="U35" s="497"/>
      <c r="V35" s="185"/>
    </row>
    <row r="36" spans="1:22" ht="12" customHeight="1" thickBot="1" x14ac:dyDescent="0.25">
      <c r="A36" s="145" t="s">
        <v>29</v>
      </c>
      <c r="B36" s="180"/>
      <c r="C36" s="481" t="s">
        <v>148</v>
      </c>
      <c r="D36" s="470">
        <f t="shared" ref="D36:T36" si="6">SUM(D37:D40)</f>
        <v>0</v>
      </c>
      <c r="E36" s="194">
        <f t="shared" si="6"/>
        <v>0</v>
      </c>
      <c r="F36" s="194">
        <f t="shared" si="6"/>
        <v>0</v>
      </c>
      <c r="G36" s="194">
        <f t="shared" si="6"/>
        <v>0</v>
      </c>
      <c r="H36" s="194">
        <f t="shared" si="6"/>
        <v>0</v>
      </c>
      <c r="I36" s="133">
        <f t="shared" si="6"/>
        <v>0</v>
      </c>
      <c r="J36" s="470">
        <f>SUM(J37:J40)</f>
        <v>0</v>
      </c>
      <c r="K36" s="194">
        <f t="shared" si="6"/>
        <v>0</v>
      </c>
      <c r="L36" s="194">
        <f t="shared" si="6"/>
        <v>0</v>
      </c>
      <c r="M36" s="194">
        <f t="shared" si="6"/>
        <v>0</v>
      </c>
      <c r="N36" s="194">
        <f t="shared" si="6"/>
        <v>0</v>
      </c>
      <c r="O36" s="194">
        <f t="shared" si="6"/>
        <v>0</v>
      </c>
      <c r="P36" s="470">
        <f t="shared" si="6"/>
        <v>0</v>
      </c>
      <c r="Q36" s="194">
        <f t="shared" si="6"/>
        <v>0</v>
      </c>
      <c r="R36" s="194">
        <f t="shared" si="6"/>
        <v>0</v>
      </c>
      <c r="S36" s="194">
        <f t="shared" si="6"/>
        <v>0</v>
      </c>
      <c r="T36" s="133">
        <f t="shared" si="6"/>
        <v>0</v>
      </c>
      <c r="U36" s="462"/>
      <c r="V36" s="133">
        <f>SUM(V37:V40)</f>
        <v>0</v>
      </c>
    </row>
    <row r="37" spans="1:22" ht="12" customHeight="1" x14ac:dyDescent="0.2">
      <c r="A37" s="181"/>
      <c r="B37" s="182" t="s">
        <v>149</v>
      </c>
      <c r="C37" s="482" t="s">
        <v>102</v>
      </c>
      <c r="D37" s="488"/>
      <c r="E37" s="203"/>
      <c r="F37" s="203"/>
      <c r="G37" s="203"/>
      <c r="H37" s="203"/>
      <c r="I37" s="489"/>
      <c r="J37" s="488"/>
      <c r="K37" s="203"/>
      <c r="L37" s="203"/>
      <c r="M37" s="203"/>
      <c r="N37" s="203"/>
      <c r="O37" s="203"/>
      <c r="P37" s="472"/>
      <c r="Q37" s="195"/>
      <c r="R37" s="195"/>
      <c r="S37" s="195"/>
      <c r="T37" s="139"/>
      <c r="U37" s="496"/>
      <c r="V37" s="139"/>
    </row>
    <row r="38" spans="1:22" ht="12" customHeight="1" x14ac:dyDescent="0.2">
      <c r="A38" s="183"/>
      <c r="B38" s="184" t="s">
        <v>150</v>
      </c>
      <c r="C38" s="483" t="s">
        <v>103</v>
      </c>
      <c r="D38" s="490">
        <v>0</v>
      </c>
      <c r="E38" s="204">
        <v>0</v>
      </c>
      <c r="F38" s="204">
        <v>0</v>
      </c>
      <c r="G38" s="204">
        <v>0</v>
      </c>
      <c r="H38" s="204">
        <v>0</v>
      </c>
      <c r="I38" s="185">
        <v>0</v>
      </c>
      <c r="J38" s="490">
        <v>0</v>
      </c>
      <c r="K38" s="204">
        <v>0</v>
      </c>
      <c r="L38" s="204">
        <v>0</v>
      </c>
      <c r="M38" s="204">
        <v>0</v>
      </c>
      <c r="N38" s="204">
        <v>0</v>
      </c>
      <c r="O38" s="204">
        <v>0</v>
      </c>
      <c r="P38" s="490"/>
      <c r="Q38" s="204"/>
      <c r="R38" s="204"/>
      <c r="S38" s="204"/>
      <c r="T38" s="185"/>
      <c r="U38" s="497"/>
      <c r="V38" s="185"/>
    </row>
    <row r="39" spans="1:22" ht="15" customHeight="1" x14ac:dyDescent="0.2">
      <c r="A39" s="183"/>
      <c r="B39" s="184" t="s">
        <v>151</v>
      </c>
      <c r="C39" s="483" t="s">
        <v>152</v>
      </c>
      <c r="D39" s="490"/>
      <c r="E39" s="204"/>
      <c r="F39" s="204"/>
      <c r="G39" s="204"/>
      <c r="H39" s="204"/>
      <c r="I39" s="185"/>
      <c r="J39" s="490"/>
      <c r="K39" s="204"/>
      <c r="L39" s="204"/>
      <c r="M39" s="204"/>
      <c r="N39" s="204"/>
      <c r="O39" s="204"/>
      <c r="P39" s="490"/>
      <c r="Q39" s="204"/>
      <c r="R39" s="204"/>
      <c r="S39" s="204"/>
      <c r="T39" s="185"/>
      <c r="U39" s="497"/>
      <c r="V39" s="185"/>
    </row>
    <row r="40" spans="1:22" ht="23.25" thickBot="1" x14ac:dyDescent="0.25">
      <c r="A40" s="183"/>
      <c r="B40" s="184" t="s">
        <v>153</v>
      </c>
      <c r="C40" s="483" t="s">
        <v>154</v>
      </c>
      <c r="D40" s="490"/>
      <c r="E40" s="204"/>
      <c r="F40" s="204"/>
      <c r="G40" s="204"/>
      <c r="H40" s="204"/>
      <c r="I40" s="185"/>
      <c r="J40" s="490"/>
      <c r="K40" s="204"/>
      <c r="L40" s="204"/>
      <c r="M40" s="204"/>
      <c r="N40" s="204"/>
      <c r="O40" s="204"/>
      <c r="P40" s="490"/>
      <c r="Q40" s="204"/>
      <c r="R40" s="204"/>
      <c r="S40" s="204"/>
      <c r="T40" s="185"/>
      <c r="U40" s="497"/>
      <c r="V40" s="185"/>
    </row>
    <row r="41" spans="1:22" ht="15" hidden="1" customHeight="1" thickBot="1" x14ac:dyDescent="0.25">
      <c r="A41" s="145" t="s">
        <v>9</v>
      </c>
      <c r="B41" s="180"/>
      <c r="C41" s="484" t="s">
        <v>155</v>
      </c>
      <c r="D41" s="475"/>
      <c r="E41" s="198"/>
      <c r="F41" s="198"/>
      <c r="G41" s="198"/>
      <c r="H41" s="198"/>
      <c r="I41" s="155"/>
      <c r="J41" s="475"/>
      <c r="K41" s="198"/>
      <c r="L41" s="198"/>
      <c r="M41" s="198"/>
      <c r="N41" s="198"/>
      <c r="O41" s="198"/>
      <c r="P41" s="475"/>
      <c r="Q41" s="198"/>
      <c r="R41" s="198"/>
      <c r="S41" s="198"/>
      <c r="T41" s="155"/>
      <c r="U41" s="464"/>
      <c r="V41" s="155"/>
    </row>
    <row r="42" spans="1:22" ht="14.25" hidden="1" customHeight="1" thickBot="1" x14ac:dyDescent="0.25">
      <c r="A42" s="164" t="s">
        <v>10</v>
      </c>
      <c r="B42" s="165"/>
      <c r="C42" s="485" t="s">
        <v>156</v>
      </c>
      <c r="D42" s="475"/>
      <c r="E42" s="198"/>
      <c r="F42" s="198"/>
      <c r="G42" s="198"/>
      <c r="H42" s="198"/>
      <c r="I42" s="155"/>
      <c r="J42" s="475"/>
      <c r="K42" s="198"/>
      <c r="L42" s="198"/>
      <c r="M42" s="198"/>
      <c r="N42" s="198"/>
      <c r="O42" s="198"/>
      <c r="P42" s="475"/>
      <c r="Q42" s="198"/>
      <c r="R42" s="198"/>
      <c r="S42" s="198"/>
      <c r="T42" s="155"/>
      <c r="U42" s="464"/>
      <c r="V42" s="155"/>
    </row>
    <row r="43" spans="1:22" ht="13.5" thickBot="1" x14ac:dyDescent="0.25">
      <c r="A43" s="145" t="s">
        <v>9</v>
      </c>
      <c r="B43" s="186"/>
      <c r="C43" s="486" t="s">
        <v>322</v>
      </c>
      <c r="D43" s="478">
        <f t="shared" ref="D43:V43" si="7">D30+D36+D41+D42</f>
        <v>0</v>
      </c>
      <c r="E43" s="201">
        <f t="shared" si="7"/>
        <v>0</v>
      </c>
      <c r="F43" s="201">
        <f t="shared" si="7"/>
        <v>0</v>
      </c>
      <c r="G43" s="201">
        <f t="shared" si="7"/>
        <v>0</v>
      </c>
      <c r="H43" s="201">
        <f t="shared" si="7"/>
        <v>0</v>
      </c>
      <c r="I43" s="187">
        <f t="shared" si="7"/>
        <v>0</v>
      </c>
      <c r="J43" s="478">
        <f t="shared" si="7"/>
        <v>0</v>
      </c>
      <c r="K43" s="202">
        <f t="shared" si="7"/>
        <v>0</v>
      </c>
      <c r="L43" s="202">
        <f t="shared" si="7"/>
        <v>0</v>
      </c>
      <c r="M43" s="202">
        <f t="shared" si="7"/>
        <v>0</v>
      </c>
      <c r="N43" s="202">
        <f t="shared" si="7"/>
        <v>0</v>
      </c>
      <c r="O43" s="202">
        <f t="shared" si="7"/>
        <v>0</v>
      </c>
      <c r="P43" s="478">
        <f t="shared" si="7"/>
        <v>0</v>
      </c>
      <c r="Q43" s="201">
        <f t="shared" si="7"/>
        <v>0</v>
      </c>
      <c r="R43" s="201">
        <f t="shared" si="7"/>
        <v>0</v>
      </c>
      <c r="S43" s="201">
        <f t="shared" si="7"/>
        <v>0</v>
      </c>
      <c r="T43" s="187">
        <f t="shared" si="7"/>
        <v>0</v>
      </c>
      <c r="U43" s="498" t="e">
        <f>T43/S43</f>
        <v>#DIV/0!</v>
      </c>
      <c r="V43" s="187">
        <f t="shared" si="7"/>
        <v>0</v>
      </c>
    </row>
    <row r="44" spans="1:22" ht="13.5" thickBot="1" x14ac:dyDescent="0.25">
      <c r="D44" s="499"/>
      <c r="E44" s="500"/>
      <c r="F44" s="500"/>
      <c r="G44" s="500"/>
      <c r="H44" s="500"/>
      <c r="I44" s="635"/>
      <c r="J44" s="499"/>
      <c r="K44" s="189"/>
      <c r="L44" s="189"/>
      <c r="M44" s="189"/>
      <c r="N44" s="189"/>
      <c r="O44" s="189"/>
      <c r="P44" s="499"/>
      <c r="Q44" s="500"/>
      <c r="R44" s="500"/>
      <c r="S44" s="501"/>
      <c r="T44" s="502"/>
      <c r="V44" s="502"/>
    </row>
    <row r="45" spans="1:22" ht="13.5" thickBot="1" x14ac:dyDescent="0.25">
      <c r="A45" s="190" t="s">
        <v>158</v>
      </c>
      <c r="B45" s="191"/>
      <c r="C45" s="487"/>
      <c r="D45" s="503"/>
      <c r="E45" s="207"/>
      <c r="F45" s="207"/>
      <c r="G45" s="207"/>
      <c r="H45" s="207"/>
      <c r="I45" s="491"/>
      <c r="J45" s="503"/>
      <c r="K45" s="207"/>
      <c r="L45" s="207"/>
      <c r="M45" s="207"/>
      <c r="N45" s="207"/>
      <c r="O45" s="207"/>
      <c r="P45" s="503"/>
      <c r="Q45" s="207"/>
      <c r="R45" s="207"/>
      <c r="S45" s="207"/>
      <c r="T45" s="491"/>
      <c r="U45" s="206"/>
      <c r="V45" s="491"/>
    </row>
    <row r="46" spans="1:22" ht="13.5" thickBot="1" x14ac:dyDescent="0.25">
      <c r="A46" s="190" t="s">
        <v>159</v>
      </c>
      <c r="B46" s="191"/>
      <c r="C46" s="487"/>
      <c r="D46" s="503">
        <v>0</v>
      </c>
      <c r="E46" s="207"/>
      <c r="F46" s="207"/>
      <c r="G46" s="207"/>
      <c r="H46" s="207"/>
      <c r="I46" s="491"/>
      <c r="J46" s="503">
        <v>0</v>
      </c>
      <c r="K46" s="207"/>
      <c r="L46" s="207"/>
      <c r="M46" s="207"/>
      <c r="N46" s="207"/>
      <c r="O46" s="207"/>
      <c r="P46" s="503"/>
      <c r="Q46" s="207"/>
      <c r="R46" s="207"/>
      <c r="S46" s="207"/>
      <c r="T46" s="491"/>
      <c r="U46" s="206"/>
      <c r="V46" s="491"/>
    </row>
    <row r="47" spans="1:22" x14ac:dyDescent="0.2">
      <c r="F47" s="208"/>
      <c r="G47" s="208"/>
      <c r="H47" s="208"/>
      <c r="I47" s="208"/>
      <c r="L47" s="208"/>
      <c r="M47" s="208"/>
      <c r="N47" s="208"/>
      <c r="O47" s="208"/>
    </row>
    <row r="48" spans="1:22" x14ac:dyDescent="0.2">
      <c r="A48" s="1052" t="s">
        <v>224</v>
      </c>
      <c r="B48" s="1052"/>
      <c r="C48" s="1052"/>
      <c r="L48" s="208"/>
      <c r="M48" s="208"/>
      <c r="N48" s="208"/>
      <c r="O48" s="208"/>
    </row>
    <row r="49" spans="4:9" x14ac:dyDescent="0.2">
      <c r="D49" s="208">
        <v>0</v>
      </c>
      <c r="E49" s="208"/>
      <c r="F49" s="208"/>
      <c r="G49" s="208"/>
      <c r="H49" s="208"/>
      <c r="I49" s="208"/>
    </row>
  </sheetData>
  <mergeCells count="7">
    <mergeCell ref="A5:B5"/>
    <mergeCell ref="A3:P3"/>
    <mergeCell ref="J1:P1"/>
    <mergeCell ref="A48:C48"/>
    <mergeCell ref="D5:I5"/>
    <mergeCell ref="J5:O5"/>
    <mergeCell ref="P5:U5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35"/>
  <sheetViews>
    <sheetView topLeftCell="A22" workbookViewId="0">
      <selection activeCell="I16" sqref="I16"/>
    </sheetView>
  </sheetViews>
  <sheetFormatPr defaultRowHeight="12.75" x14ac:dyDescent="0.2"/>
  <cols>
    <col min="1" max="1" width="47.85546875" style="11" bestFit="1" customWidth="1"/>
    <col min="2" max="2" width="17.7109375" style="11" customWidth="1"/>
    <col min="3" max="3" width="16.85546875" style="11" customWidth="1"/>
    <col min="4" max="4" width="17.42578125" style="11" hidden="1" customWidth="1"/>
    <col min="5" max="5" width="17.7109375" style="11" hidden="1" customWidth="1"/>
    <col min="6" max="7" width="11.42578125" style="11" hidden="1" customWidth="1"/>
    <col min="8" max="8" width="42.28515625" style="11" customWidth="1"/>
    <col min="9" max="9" width="18.42578125" style="11" customWidth="1"/>
    <col min="10" max="10" width="17.28515625" style="11" customWidth="1"/>
    <col min="11" max="11" width="18" style="11" hidden="1" customWidth="1"/>
    <col min="12" max="12" width="17.28515625" style="11" hidden="1" customWidth="1"/>
    <col min="13" max="13" width="11.85546875" style="11" hidden="1" customWidth="1"/>
    <col min="14" max="14" width="11.42578125" style="11" hidden="1" customWidth="1"/>
    <col min="15" max="16384" width="9.140625" style="11"/>
  </cols>
  <sheetData>
    <row r="1" spans="1:14" x14ac:dyDescent="0.2">
      <c r="H1" s="1042" t="s">
        <v>24</v>
      </c>
      <c r="I1" s="1042"/>
    </row>
    <row r="2" spans="1:14" ht="18" x14ac:dyDescent="0.2">
      <c r="A2" s="1043" t="s">
        <v>18</v>
      </c>
      <c r="B2" s="1043"/>
      <c r="C2" s="1043"/>
      <c r="D2" s="1043"/>
      <c r="E2" s="1043"/>
      <c r="F2" s="1043"/>
      <c r="G2" s="1043"/>
      <c r="H2" s="1043"/>
      <c r="I2" s="1043"/>
    </row>
    <row r="3" spans="1:14" ht="11.25" customHeight="1" x14ac:dyDescent="0.2">
      <c r="A3" s="43"/>
      <c r="B3" s="43"/>
      <c r="C3" s="43"/>
      <c r="D3" s="43"/>
      <c r="E3" s="43"/>
      <c r="F3" s="43"/>
      <c r="G3" s="43"/>
      <c r="H3" s="43"/>
      <c r="I3" s="42" t="s">
        <v>433</v>
      </c>
    </row>
    <row r="4" spans="1:14" ht="17.25" customHeight="1" thickBot="1" x14ac:dyDescent="0.25">
      <c r="A4" s="1044" t="s">
        <v>213</v>
      </c>
      <c r="B4" s="1045"/>
      <c r="C4" s="1045"/>
      <c r="D4" s="1045"/>
      <c r="E4" s="1045"/>
      <c r="F4" s="1045"/>
      <c r="G4" s="1045"/>
      <c r="H4" s="1044"/>
      <c r="I4" s="1045"/>
    </row>
    <row r="5" spans="1:14" ht="33" customHeight="1" thickBot="1" x14ac:dyDescent="0.25">
      <c r="A5" s="309" t="s">
        <v>6</v>
      </c>
      <c r="B5" s="400" t="s">
        <v>242</v>
      </c>
      <c r="C5" s="401" t="s">
        <v>239</v>
      </c>
      <c r="D5" s="401" t="s">
        <v>243</v>
      </c>
      <c r="E5" s="401" t="s">
        <v>245</v>
      </c>
      <c r="F5" s="401" t="s">
        <v>263</v>
      </c>
      <c r="G5" s="402" t="s">
        <v>294</v>
      </c>
      <c r="H5" s="355" t="s">
        <v>7</v>
      </c>
      <c r="I5" s="400" t="s">
        <v>242</v>
      </c>
      <c r="J5" s="401" t="s">
        <v>239</v>
      </c>
      <c r="K5" s="401" t="s">
        <v>243</v>
      </c>
      <c r="L5" s="401" t="s">
        <v>245</v>
      </c>
      <c r="M5" s="401" t="s">
        <v>263</v>
      </c>
      <c r="N5" s="402" t="s">
        <v>294</v>
      </c>
    </row>
    <row r="6" spans="1:14" x14ac:dyDescent="0.2">
      <c r="A6" s="311" t="s">
        <v>380</v>
      </c>
      <c r="B6" s="403">
        <f>'3.sz.m Önk  bev.'!E7</f>
        <v>5370655</v>
      </c>
      <c r="C6" s="403">
        <f>'3.sz.m Önk  bev.'!F7</f>
        <v>5370655</v>
      </c>
      <c r="D6" s="403">
        <f>'3.sz.m Önk  bev.'!G7</f>
        <v>6511111</v>
      </c>
      <c r="E6" s="403">
        <f>'3.sz.m Önk  bev.'!H7</f>
        <v>7834660</v>
      </c>
      <c r="F6" s="404"/>
      <c r="G6" s="404"/>
      <c r="H6" s="389" t="s">
        <v>186</v>
      </c>
      <c r="I6" s="419">
        <f>+'4.sz.m.ÖNK kiadás'!E7+'5 sz. m Idősek otthona'!D34</f>
        <v>31617208</v>
      </c>
      <c r="J6" s="419">
        <f>+'4.sz.m.ÖNK kiadás'!F7+'5 sz. m Idősek otthona'!E34</f>
        <v>32982208</v>
      </c>
      <c r="K6" s="419">
        <f>+'4.sz.m.ÖNK kiadás'!G7+'5 sz. m Idősek otthona'!F34</f>
        <v>30587611</v>
      </c>
      <c r="L6" s="419">
        <f>+'4.sz.m.ÖNK kiadás'!H7+'5 sz. m Idősek otthona'!G34</f>
        <v>30100087</v>
      </c>
      <c r="M6" s="419">
        <f>'4.sz.m.ÖNK kiadás'!I7+'üres lap2'!H31+'5 sz. m Idősek otthona'!H34+'üres lap'!H27</f>
        <v>0</v>
      </c>
      <c r="N6" s="419">
        <f>'4.sz.m.ÖNK kiadás'!J7+'üres lap2'!I31+'5 sz. m Idősek otthona'!I34+'üres lap'!I27</f>
        <v>0</v>
      </c>
    </row>
    <row r="7" spans="1:14" x14ac:dyDescent="0.2">
      <c r="A7" s="312" t="s">
        <v>381</v>
      </c>
      <c r="B7" s="405">
        <f>+'3.sz.m Önk  bev.'!E21+'5 sz. m Idősek otthona'!D9</f>
        <v>26585678</v>
      </c>
      <c r="C7" s="405">
        <f>+'3.sz.m Önk  bev.'!F21+'5 sz. m Idősek otthona'!E9</f>
        <v>25846686</v>
      </c>
      <c r="D7" s="405">
        <f>+'3.sz.m Önk  bev.'!G21+'5 sz. m Idősek otthona'!F9</f>
        <v>24961680</v>
      </c>
      <c r="E7" s="405">
        <f>+'3.sz.m Önk  bev.'!H21+'5 sz. m Idősek otthona'!G9</f>
        <v>29820223</v>
      </c>
      <c r="F7" s="406"/>
      <c r="G7" s="406"/>
      <c r="H7" s="390" t="s">
        <v>187</v>
      </c>
      <c r="I7" s="406">
        <f>+'4.sz.m.ÖNK kiadás'!E8+'5 sz. m Idősek otthona'!D35</f>
        <v>5763052</v>
      </c>
      <c r="J7" s="406">
        <f>+'4.sz.m.ÖNK kiadás'!F8+'5 sz. m Idősek otthona'!E35</f>
        <v>6029227</v>
      </c>
      <c r="K7" s="406">
        <f>+'4.sz.m.ÖNK kiadás'!G8+'5 sz. m Idősek otthona'!F35</f>
        <v>5693102</v>
      </c>
      <c r="L7" s="406">
        <f>+'4.sz.m.ÖNK kiadás'!H8+'5 sz. m Idősek otthona'!G35</f>
        <v>5889326</v>
      </c>
      <c r="M7" s="406">
        <f>'4.sz.m.ÖNK kiadás'!I8+'üres lap2'!H32+'5 sz. m Idősek otthona'!H35+'üres lap'!H28</f>
        <v>0</v>
      </c>
      <c r="N7" s="406">
        <f>'4.sz.m.ÖNK kiadás'!J8+'üres lap2'!I32+'5 sz. m Idősek otthona'!I35+'üres lap'!I28</f>
        <v>0</v>
      </c>
    </row>
    <row r="8" spans="1:14" ht="25.5" x14ac:dyDescent="0.2">
      <c r="A8" s="312" t="s">
        <v>382</v>
      </c>
      <c r="B8" s="405">
        <f>'3.sz.m Önk  bev.'!E33+'üres lap2'!D11+'5 sz. m Idősek otthona'!D14</f>
        <v>33419074</v>
      </c>
      <c r="C8" s="405">
        <f>'3.sz.m Önk  bev.'!F33+'üres lap2'!E11+'5 sz. m Idősek otthona'!E14</f>
        <v>34212546</v>
      </c>
      <c r="D8" s="405">
        <f>'3.sz.m Önk  bev.'!G33+'üres lap2'!F11+'5 sz. m Idősek otthona'!F14</f>
        <v>37384838</v>
      </c>
      <c r="E8" s="405">
        <f>'3.sz.m Önk  bev.'!H33+'üres lap2'!G11+'5 sz. m Idősek otthona'!G14</f>
        <v>42209120</v>
      </c>
      <c r="F8" s="406"/>
      <c r="G8" s="406"/>
      <c r="H8" s="390" t="s">
        <v>188</v>
      </c>
      <c r="I8" s="406">
        <f>+'4.sz.m.ÖNK kiadás'!E9+'5 sz. m Idősek otthona'!D36</f>
        <v>17748296</v>
      </c>
      <c r="J8" s="406">
        <f>+'4.sz.m.ÖNK kiadás'!F9+'5 sz. m Idősek otthona'!E36</f>
        <v>17943467</v>
      </c>
      <c r="K8" s="406">
        <f>+'4.sz.m.ÖNK kiadás'!G9+'5 sz. m Idősek otthona'!F36</f>
        <v>22284019</v>
      </c>
      <c r="L8" s="406">
        <f>+'4.sz.m.ÖNK kiadás'!H9+'5 sz. m Idősek otthona'!G36</f>
        <v>51215788</v>
      </c>
      <c r="M8" s="406">
        <f>'4.sz.m.ÖNK kiadás'!I9+'üres lap2'!H33+'5 sz. m Idősek otthona'!H36+'üres lap'!H29</f>
        <v>0</v>
      </c>
      <c r="N8" s="406">
        <f>'4.sz.m.ÖNK kiadás'!J9+'üres lap2'!I33+'5 sz. m Idősek otthona'!I36+'üres lap'!I29</f>
        <v>0</v>
      </c>
    </row>
    <row r="9" spans="1:14" x14ac:dyDescent="0.2">
      <c r="A9" s="312" t="s">
        <v>383</v>
      </c>
      <c r="B9" s="405">
        <f>'3.sz.m Önk  bev.'!E50+'üres lap2'!D17+'5 sz. m Idősek otthona'!D20</f>
        <v>0</v>
      </c>
      <c r="C9" s="405">
        <f>'3.sz.m Önk  bev.'!F50+'üres lap2'!E17+'5 sz. m Idősek otthona'!E20</f>
        <v>0</v>
      </c>
      <c r="D9" s="405">
        <f>'3.sz.m Önk  bev.'!G50+'üres lap2'!F17+'5 sz. m Idősek otthona'!F20</f>
        <v>130000</v>
      </c>
      <c r="E9" s="405">
        <f>'3.sz.m Önk  bev.'!H50+'üres lap2'!G17+'5 sz. m Idősek otthona'!G20</f>
        <v>130000</v>
      </c>
      <c r="F9" s="406"/>
      <c r="G9" s="406"/>
      <c r="H9" s="390" t="s">
        <v>189</v>
      </c>
      <c r="I9" s="406">
        <f>+'4.sz.m.ÖNK kiadás'!E10</f>
        <v>1816000</v>
      </c>
      <c r="J9" s="406">
        <f>+'4.sz.m.ÖNK kiadás'!F10</f>
        <v>1816000</v>
      </c>
      <c r="K9" s="406">
        <f>+'4.sz.m.ÖNK kiadás'!G10</f>
        <v>1816000</v>
      </c>
      <c r="L9" s="406">
        <f>+'4.sz.m.ÖNK kiadás'!H10</f>
        <v>2776000</v>
      </c>
      <c r="M9" s="406">
        <f>'4.sz.m.ÖNK kiadás'!I10+'üres lap2'!H34+'5 sz. m Idősek otthona'!H37+'üres lap'!H30</f>
        <v>0</v>
      </c>
      <c r="N9" s="406">
        <f>'4.sz.m.ÖNK kiadás'!J10+'üres lap2'!I34+'5 sz. m Idősek otthona'!I37+'üres lap'!I30</f>
        <v>0</v>
      </c>
    </row>
    <row r="10" spans="1:14" x14ac:dyDescent="0.2">
      <c r="A10" s="312"/>
      <c r="B10" s="406"/>
      <c r="C10" s="406"/>
      <c r="D10" s="406"/>
      <c r="E10" s="406"/>
      <c r="F10" s="406"/>
      <c r="G10" s="406"/>
      <c r="H10" s="390" t="s">
        <v>190</v>
      </c>
      <c r="I10" s="406">
        <f>+'4.sz.m.ÖNK kiadás'!E11</f>
        <v>2320807</v>
      </c>
      <c r="J10" s="406">
        <f>+'4.sz.m.ÖNK kiadás'!F11</f>
        <v>7320091</v>
      </c>
      <c r="K10" s="406">
        <f>+'4.sz.m.ÖNK kiadás'!G11</f>
        <v>2478031</v>
      </c>
      <c r="L10" s="406">
        <f>+'4.sz.m.ÖNK kiadás'!H11</f>
        <v>2249645</v>
      </c>
      <c r="M10" s="406">
        <f>'4.sz.m.ÖNK kiadás'!I11+'üres lap2'!H35+'5 sz. m Idősek otthona'!H38+'üres lap'!H31</f>
        <v>0</v>
      </c>
      <c r="N10" s="406">
        <f>'4.sz.m.ÖNK kiadás'!J11+'üres lap2'!I35+'5 sz. m Idősek otthona'!I38+'üres lap'!I31</f>
        <v>0</v>
      </c>
    </row>
    <row r="11" spans="1:14" x14ac:dyDescent="0.2">
      <c r="A11" s="312"/>
      <c r="B11" s="406"/>
      <c r="C11" s="406"/>
      <c r="D11" s="406"/>
      <c r="E11" s="406"/>
      <c r="F11" s="406"/>
      <c r="G11" s="406"/>
      <c r="H11" s="390" t="s">
        <v>438</v>
      </c>
      <c r="I11" s="406">
        <v>34604355</v>
      </c>
      <c r="J11" s="406"/>
      <c r="K11" s="406"/>
      <c r="L11" s="406"/>
      <c r="M11" s="406">
        <f>'4.sz.m.ÖNK kiadás'!I25+'üres lap'!H37</f>
        <v>0</v>
      </c>
      <c r="N11" s="406">
        <f>'4.sz.m.ÖNK kiadás'!J25+'üres lap'!I37</f>
        <v>0</v>
      </c>
    </row>
    <row r="12" spans="1:14" x14ac:dyDescent="0.2">
      <c r="A12" s="313"/>
      <c r="B12" s="408"/>
      <c r="C12" s="408"/>
      <c r="D12" s="408"/>
      <c r="E12" s="408"/>
      <c r="F12" s="408"/>
      <c r="G12" s="408"/>
      <c r="H12" s="391"/>
      <c r="I12" s="408"/>
      <c r="J12" s="408"/>
      <c r="K12" s="408"/>
      <c r="L12" s="408"/>
      <c r="M12" s="408"/>
      <c r="N12" s="408"/>
    </row>
    <row r="13" spans="1:14" ht="16.5" customHeight="1" thickBot="1" x14ac:dyDescent="0.25">
      <c r="A13" s="314"/>
      <c r="B13" s="409"/>
      <c r="C13" s="409"/>
      <c r="D13" s="409"/>
      <c r="E13" s="409"/>
      <c r="F13" s="409"/>
      <c r="G13" s="409"/>
      <c r="H13" s="392"/>
      <c r="I13" s="409"/>
      <c r="J13" s="409"/>
      <c r="K13" s="409"/>
      <c r="L13" s="409"/>
      <c r="M13" s="409"/>
      <c r="N13" s="409"/>
    </row>
    <row r="14" spans="1:14" ht="24" customHeight="1" thickBot="1" x14ac:dyDescent="0.25">
      <c r="A14" s="315" t="s">
        <v>192</v>
      </c>
      <c r="B14" s="410">
        <f>SUM(B6:B9)</f>
        <v>65375407</v>
      </c>
      <c r="C14" s="410">
        <f>SUM(C6:C9)</f>
        <v>65429887</v>
      </c>
      <c r="D14" s="410">
        <f>SUM(D6:D9)</f>
        <v>68987629</v>
      </c>
      <c r="E14" s="410">
        <f>SUM(E6:E9)</f>
        <v>79994003</v>
      </c>
      <c r="F14" s="411">
        <f>F6+F9+F10+F11+F13</f>
        <v>0</v>
      </c>
      <c r="G14" s="411">
        <f>G6+G9+G10+G11+G13</f>
        <v>0</v>
      </c>
      <c r="H14" s="681" t="s">
        <v>193</v>
      </c>
      <c r="I14" s="411">
        <f t="shared" ref="I14:N14" si="0">SUM(I6:I13)</f>
        <v>93869718</v>
      </c>
      <c r="J14" s="411">
        <f t="shared" ref="J14" si="1">SUM(J6:J13)</f>
        <v>66090993</v>
      </c>
      <c r="K14" s="411">
        <f t="shared" si="0"/>
        <v>62858763</v>
      </c>
      <c r="L14" s="411">
        <f t="shared" si="0"/>
        <v>92230846</v>
      </c>
      <c r="M14" s="411">
        <f t="shared" si="0"/>
        <v>0</v>
      </c>
      <c r="N14" s="411">
        <f t="shared" si="0"/>
        <v>0</v>
      </c>
    </row>
    <row r="15" spans="1:14" ht="18.75" customHeight="1" x14ac:dyDescent="0.2">
      <c r="A15" s="316" t="s">
        <v>417</v>
      </c>
      <c r="B15" s="310">
        <f>+'3.sz.m Önk  bev.'!E59+'5 sz. m Idősek otthona'!D25-'2.sz.m.összehasonlító'!B26</f>
        <v>31945283</v>
      </c>
      <c r="C15" s="310">
        <f>+'3.sz.m Önk  bev.'!F59+'5 sz. m Idősek otthona'!E25-'2.sz.m.összehasonlító'!C26</f>
        <v>31945283</v>
      </c>
      <c r="D15" s="310">
        <f>+'3.sz.m Önk  bev.'!G59+'5 sz. m Idősek otthona'!F25-'2.sz.m.összehasonlító'!D26</f>
        <v>22451840</v>
      </c>
      <c r="E15" s="310">
        <f>+'3.sz.m Önk  bev.'!H59+'5 sz. m Idősek otthona'!G25-'2.sz.m.összehasonlító'!E26</f>
        <v>24702703</v>
      </c>
      <c r="F15" s="412">
        <f>'3.sz.m Önk  bev.'!I58+'üres lap2'!H22+'5 sz. m Idősek otthona'!H25+'üres lap'!H19</f>
        <v>0</v>
      </c>
      <c r="G15" s="412">
        <f>'3.sz.m Önk  bev.'!J58+'üres lap2'!I22+'5 sz. m Idősek otthona'!I25+'üres lap'!I19</f>
        <v>0</v>
      </c>
      <c r="H15" s="389" t="s">
        <v>178</v>
      </c>
      <c r="I15" s="404">
        <v>0</v>
      </c>
      <c r="J15" s="404">
        <v>0</v>
      </c>
      <c r="K15" s="404">
        <v>0</v>
      </c>
      <c r="L15" s="404">
        <v>0</v>
      </c>
      <c r="M15" s="404">
        <v>0</v>
      </c>
      <c r="N15" s="404">
        <v>0</v>
      </c>
    </row>
    <row r="16" spans="1:14" ht="30" customHeight="1" thickBot="1" x14ac:dyDescent="0.25">
      <c r="A16" s="317" t="s">
        <v>451</v>
      </c>
      <c r="B16" s="413">
        <f>+'3.sz.m Önk  bev.'!E58</f>
        <v>0</v>
      </c>
      <c r="C16" s="413">
        <f>+'3.sz.m Önk  bev.'!F58</f>
        <v>0</v>
      </c>
      <c r="D16" s="413"/>
      <c r="E16" s="413">
        <f>+'3.sz.m Önk  bev.'!H58</f>
        <v>0</v>
      </c>
      <c r="F16" s="413"/>
      <c r="G16" s="413"/>
      <c r="H16" s="391" t="s">
        <v>451</v>
      </c>
      <c r="I16" s="408">
        <f>+'4.sz.m.ÖNK kiadás'!E33</f>
        <v>1250863</v>
      </c>
      <c r="J16" s="408">
        <f>+'4.sz.m.ÖNK kiadás'!F33</f>
        <v>1250863</v>
      </c>
      <c r="K16" s="408">
        <f>+'4.sz.m.ÖNK kiadás'!G33</f>
        <v>1319483</v>
      </c>
      <c r="L16" s="408">
        <f>+'4.sz.m.ÖNK kiadás'!H33</f>
        <v>1319483</v>
      </c>
      <c r="M16" s="408"/>
      <c r="N16" s="408"/>
    </row>
    <row r="17" spans="1:14" ht="25.5" customHeight="1" thickBot="1" x14ac:dyDescent="0.25">
      <c r="A17" s="318" t="s">
        <v>197</v>
      </c>
      <c r="B17" s="414">
        <f>SUM(B15:B16)</f>
        <v>31945283</v>
      </c>
      <c r="C17" s="414">
        <f>SUM(C15:C16)</f>
        <v>31945283</v>
      </c>
      <c r="D17" s="414">
        <f>SUM(D15:D16)</f>
        <v>22451840</v>
      </c>
      <c r="E17" s="414">
        <f>SUM(E15:E16)</f>
        <v>24702703</v>
      </c>
      <c r="F17" s="415">
        <f t="shared" ref="F17:G17" si="2">SUM(F15:F16)</f>
        <v>0</v>
      </c>
      <c r="G17" s="415">
        <f t="shared" si="2"/>
        <v>0</v>
      </c>
      <c r="H17" s="393" t="s">
        <v>204</v>
      </c>
      <c r="I17" s="414">
        <f>+I15+I16</f>
        <v>1250863</v>
      </c>
      <c r="J17" s="414">
        <f>+J15+J16</f>
        <v>1250863</v>
      </c>
      <c r="K17" s="414">
        <f>+K15+K16</f>
        <v>1319483</v>
      </c>
      <c r="L17" s="414">
        <f>+L15+L16</f>
        <v>1319483</v>
      </c>
      <c r="M17" s="415">
        <f>SUM(M15:M16)</f>
        <v>0</v>
      </c>
      <c r="N17" s="415">
        <f>SUM(N15:N16)</f>
        <v>0</v>
      </c>
    </row>
    <row r="18" spans="1:14" ht="22.5" customHeight="1" thickBot="1" x14ac:dyDescent="0.25">
      <c r="A18" s="319" t="s">
        <v>177</v>
      </c>
      <c r="B18" s="416">
        <f>B14+B17</f>
        <v>97320690</v>
      </c>
      <c r="C18" s="416">
        <f>C14+C17</f>
        <v>97375170</v>
      </c>
      <c r="D18" s="416">
        <f>D14+D17</f>
        <v>91439469</v>
      </c>
      <c r="E18" s="416">
        <f>E14+E17</f>
        <v>104696706</v>
      </c>
      <c r="F18" s="417">
        <f t="shared" ref="F18:G18" si="3">F14+F17</f>
        <v>0</v>
      </c>
      <c r="G18" s="417">
        <f t="shared" si="3"/>
        <v>0</v>
      </c>
      <c r="H18" s="394" t="s">
        <v>179</v>
      </c>
      <c r="I18" s="417">
        <f>I14+I17</f>
        <v>95120581</v>
      </c>
      <c r="J18" s="417">
        <f>J14+J17</f>
        <v>67341856</v>
      </c>
      <c r="K18" s="417">
        <f t="shared" ref="K18:N18" si="4">K14+K17</f>
        <v>64178246</v>
      </c>
      <c r="L18" s="417">
        <f>L14+L17</f>
        <v>93550329</v>
      </c>
      <c r="M18" s="417">
        <f t="shared" si="4"/>
        <v>0</v>
      </c>
      <c r="N18" s="417">
        <f t="shared" si="4"/>
        <v>0</v>
      </c>
    </row>
    <row r="19" spans="1:14" ht="22.5" customHeight="1" thickBot="1" x14ac:dyDescent="0.25">
      <c r="A19" s="1044" t="s">
        <v>214</v>
      </c>
      <c r="B19" s="1045"/>
      <c r="C19" s="1045"/>
      <c r="D19" s="1045"/>
      <c r="E19" s="1045"/>
      <c r="F19" s="1045"/>
      <c r="G19" s="1045"/>
      <c r="H19" s="1044"/>
      <c r="I19" s="1045"/>
      <c r="J19" s="19"/>
      <c r="K19" s="19"/>
    </row>
    <row r="20" spans="1:14" x14ac:dyDescent="0.2">
      <c r="A20" s="311" t="s">
        <v>180</v>
      </c>
      <c r="B20" s="418">
        <f>+'3.sz.m Önk  bev.'!E42</f>
        <v>0</v>
      </c>
      <c r="C20" s="418">
        <f>+'3.sz.m Önk  bev.'!F42</f>
        <v>0</v>
      </c>
      <c r="D20" s="418">
        <f>+'3.sz.m Önk  bev.'!G42</f>
        <v>8400000</v>
      </c>
      <c r="E20" s="418">
        <f>+'3.sz.m Önk  bev.'!H42</f>
        <v>8400000</v>
      </c>
      <c r="F20" s="419"/>
      <c r="G20" s="419"/>
      <c r="H20" s="395" t="s">
        <v>183</v>
      </c>
      <c r="I20" s="418">
        <f>+'4.sz.m.ÖNK kiadás'!E18+'5 sz. m Idősek otthona'!D40</f>
        <v>270000</v>
      </c>
      <c r="J20" s="418">
        <f>+'4.sz.m.ÖNK kiadás'!F18+'5 sz. m Idősek otthona'!E40</f>
        <v>292989</v>
      </c>
      <c r="K20" s="418">
        <f>+'4.sz.m.ÖNK kiadás'!G18+'5 sz. m Idősek otthona'!F40</f>
        <v>1764765</v>
      </c>
      <c r="L20" s="418">
        <f>+'4.sz.m.ÖNK kiadás'!H18+'5 sz. m Idősek otthona'!G40</f>
        <v>1830270</v>
      </c>
      <c r="M20" s="419">
        <f>'4.sz.m.ÖNK kiadás'!I18+'üres lap2'!H37</f>
        <v>0</v>
      </c>
      <c r="N20" s="419">
        <f>'4.sz.m.ÖNK kiadás'!J18+'üres lap2'!I37</f>
        <v>0</v>
      </c>
    </row>
    <row r="21" spans="1:14" x14ac:dyDescent="0.2">
      <c r="A21" s="312" t="s">
        <v>181</v>
      </c>
      <c r="B21" s="405">
        <f>'3.sz.m Önk  bev.'!E51+'üres lap2'!D18+'5 sz. m Idősek otthona'!D21</f>
        <v>492818</v>
      </c>
      <c r="C21" s="405">
        <f>'3.sz.m Önk  bev.'!F51+'üres lap2'!E18+'5 sz. m Idősek otthona'!E21</f>
        <v>492818</v>
      </c>
      <c r="D21" s="405">
        <f>'3.sz.m Önk  bev.'!G51+'üres lap2'!F18+'5 sz. m Idősek otthona'!F21</f>
        <v>382010</v>
      </c>
      <c r="E21" s="405">
        <f>'3.sz.m Önk  bev.'!H51+'üres lap2'!G18+'5 sz. m Idősek otthona'!G21</f>
        <v>477299</v>
      </c>
      <c r="F21" s="406"/>
      <c r="G21" s="406"/>
      <c r="H21" s="390" t="s">
        <v>184</v>
      </c>
      <c r="I21" s="406">
        <f>+'4.sz.m.ÖNK kiadás'!E19</f>
        <v>2422927</v>
      </c>
      <c r="J21" s="406">
        <f>+'4.sz.m.ÖNK kiadás'!F19</f>
        <v>2422927</v>
      </c>
      <c r="K21" s="406">
        <f>'4.sz.m.ÖNK kiadás'!G19</f>
        <v>27002187</v>
      </c>
      <c r="L21" s="406">
        <f>+'4.sz.m.ÖNK kiadás'!H19</f>
        <v>18193406</v>
      </c>
      <c r="M21" s="406">
        <f>'4.sz.m.ÖNK kiadás'!I19</f>
        <v>0</v>
      </c>
      <c r="N21" s="406">
        <f>'4.sz.m.ÖNK kiadás'!J19</f>
        <v>0</v>
      </c>
    </row>
    <row r="22" spans="1:14" x14ac:dyDescent="0.2">
      <c r="A22" s="312" t="s">
        <v>182</v>
      </c>
      <c r="B22" s="405">
        <f>'3.sz.m Önk  bev.'!E52</f>
        <v>0</v>
      </c>
      <c r="C22" s="405">
        <f>'3.sz.m Önk  bev.'!F52</f>
        <v>0</v>
      </c>
      <c r="D22" s="405">
        <f>'3.sz.m Önk  bev.'!G52</f>
        <v>0</v>
      </c>
      <c r="E22" s="405">
        <f>'3.sz.m Önk  bev.'!H52</f>
        <v>0</v>
      </c>
      <c r="F22" s="406"/>
      <c r="G22" s="406"/>
      <c r="H22" s="390" t="s">
        <v>185</v>
      </c>
      <c r="I22" s="406">
        <f>'4.sz.m.ÖNK kiadás'!E20</f>
        <v>0</v>
      </c>
      <c r="J22" s="406">
        <f>'4.sz.m.ÖNK kiadás'!F20</f>
        <v>0</v>
      </c>
      <c r="K22" s="406">
        <f>'4.sz.m.ÖNK kiadás'!G20</f>
        <v>0</v>
      </c>
      <c r="L22" s="406">
        <f>'4.sz.m.ÖNK kiadás'!H20</f>
        <v>0</v>
      </c>
      <c r="M22" s="406">
        <f>'4.sz.m.ÖNK kiadás'!I20</f>
        <v>0</v>
      </c>
      <c r="N22" s="406">
        <f>'4.sz.m.ÖNK kiadás'!J20</f>
        <v>0</v>
      </c>
    </row>
    <row r="23" spans="1:14" x14ac:dyDescent="0.2">
      <c r="A23" s="312"/>
      <c r="B23" s="405"/>
      <c r="C23" s="405"/>
      <c r="D23" s="405"/>
      <c r="E23" s="405"/>
      <c r="F23" s="406"/>
      <c r="G23" s="406"/>
      <c r="H23" s="390" t="s">
        <v>191</v>
      </c>
      <c r="I23" s="406">
        <v>0</v>
      </c>
      <c r="J23" s="406">
        <f>+'4.sz.m.ÖNK kiadás'!F26</f>
        <v>27810216</v>
      </c>
      <c r="K23" s="406">
        <f>+'4.sz.m.ÖNK kiadás'!G26</f>
        <v>8276281</v>
      </c>
      <c r="L23" s="406"/>
      <c r="M23" s="406"/>
      <c r="N23" s="406"/>
    </row>
    <row r="24" spans="1:14" ht="13.5" thickBot="1" x14ac:dyDescent="0.25">
      <c r="A24" s="321"/>
      <c r="B24" s="407"/>
      <c r="C24" s="407"/>
      <c r="D24" s="407"/>
      <c r="E24" s="407"/>
      <c r="F24" s="408"/>
      <c r="G24" s="408"/>
      <c r="H24" s="391"/>
      <c r="I24" s="408"/>
      <c r="J24" s="408"/>
      <c r="K24" s="408"/>
      <c r="L24" s="408"/>
      <c r="M24" s="408"/>
      <c r="N24" s="408"/>
    </row>
    <row r="25" spans="1:14" ht="13.5" thickBot="1" x14ac:dyDescent="0.25">
      <c r="A25" s="322" t="s">
        <v>195</v>
      </c>
      <c r="B25" s="416">
        <f>SUM(B20:B23)</f>
        <v>492818</v>
      </c>
      <c r="C25" s="416">
        <f>SUM(C20:C23)</f>
        <v>492818</v>
      </c>
      <c r="D25" s="416">
        <f>SUM(D20:D23)</f>
        <v>8782010</v>
      </c>
      <c r="E25" s="416">
        <f>SUM(E20:E23)</f>
        <v>8877299</v>
      </c>
      <c r="F25" s="417">
        <f t="shared" ref="F25:G25" si="5">SUM(F20:F23)</f>
        <v>0</v>
      </c>
      <c r="G25" s="417">
        <f t="shared" si="5"/>
        <v>0</v>
      </c>
      <c r="H25" s="396" t="s">
        <v>194</v>
      </c>
      <c r="I25" s="425">
        <f t="shared" ref="I25:J25" si="6">SUM(I20:I24)</f>
        <v>2692927</v>
      </c>
      <c r="J25" s="425">
        <f t="shared" si="6"/>
        <v>30526132</v>
      </c>
      <c r="K25" s="425">
        <f t="shared" ref="K25:N25" si="7">SUM(K20:K24)</f>
        <v>37043233</v>
      </c>
      <c r="L25" s="425">
        <f t="shared" ref="L25" si="8">SUM(L20:L24)</f>
        <v>20023676</v>
      </c>
      <c r="M25" s="425">
        <f t="shared" si="7"/>
        <v>0</v>
      </c>
      <c r="N25" s="425">
        <f t="shared" si="7"/>
        <v>0</v>
      </c>
    </row>
    <row r="26" spans="1:14" ht="15" customHeight="1" x14ac:dyDescent="0.2">
      <c r="A26" s="316" t="s">
        <v>417</v>
      </c>
      <c r="B26" s="403">
        <v>0</v>
      </c>
      <c r="C26" s="403">
        <v>0</v>
      </c>
      <c r="D26" s="403">
        <v>1000000</v>
      </c>
      <c r="E26" s="966">
        <v>0</v>
      </c>
      <c r="F26" s="404"/>
      <c r="G26" s="404"/>
      <c r="H26" s="389" t="s">
        <v>196</v>
      </c>
      <c r="I26" s="404"/>
      <c r="J26" s="404"/>
      <c r="K26" s="404"/>
      <c r="L26" s="404"/>
      <c r="M26" s="404"/>
      <c r="N26" s="404"/>
    </row>
    <row r="27" spans="1:14" ht="13.5" thickBot="1" x14ac:dyDescent="0.25">
      <c r="A27" s="317" t="s">
        <v>176</v>
      </c>
      <c r="B27" s="420">
        <f>'3.sz.m Önk  bev.'!E57</f>
        <v>0</v>
      </c>
      <c r="C27" s="420">
        <f>'3.sz.m Önk  bev.'!F57</f>
        <v>0</v>
      </c>
      <c r="D27" s="420">
        <f>'3.sz.m Önk  bev.'!G57</f>
        <v>0</v>
      </c>
      <c r="E27" s="420">
        <f>'3.sz.m Önk  bev.'!H57</f>
        <v>0</v>
      </c>
      <c r="F27" s="421"/>
      <c r="G27" s="421"/>
      <c r="H27" s="397"/>
      <c r="I27" s="408"/>
      <c r="J27" s="408"/>
      <c r="K27" s="408"/>
      <c r="L27" s="408"/>
      <c r="M27" s="408"/>
      <c r="N27" s="408"/>
    </row>
    <row r="28" spans="1:14" ht="25.5" customHeight="1" thickBot="1" x14ac:dyDescent="0.25">
      <c r="A28" s="318" t="s">
        <v>198</v>
      </c>
      <c r="B28" s="414">
        <f>SUM(B26:B27)</f>
        <v>0</v>
      </c>
      <c r="C28" s="414">
        <f>SUM(C26:C27)</f>
        <v>0</v>
      </c>
      <c r="D28" s="414">
        <f>SUM(D26:D27)</f>
        <v>1000000</v>
      </c>
      <c r="E28" s="414">
        <f>SUM(E26:E27)</f>
        <v>0</v>
      </c>
      <c r="F28" s="415">
        <f t="shared" ref="F28:G28" si="9">SUM(F26:F27)</f>
        <v>0</v>
      </c>
      <c r="G28" s="415">
        <f t="shared" si="9"/>
        <v>0</v>
      </c>
      <c r="H28" s="396" t="s">
        <v>199</v>
      </c>
      <c r="I28" s="417">
        <f t="shared" ref="I28:J28" si="10">SUM(I26:I27)</f>
        <v>0</v>
      </c>
      <c r="J28" s="417">
        <f t="shared" si="10"/>
        <v>0</v>
      </c>
      <c r="K28" s="417">
        <f t="shared" ref="K28:N28" si="11">SUM(K26:K27)</f>
        <v>0</v>
      </c>
      <c r="L28" s="417">
        <f t="shared" ref="L28" si="12">SUM(L26:L27)</f>
        <v>0</v>
      </c>
      <c r="M28" s="417">
        <f t="shared" si="11"/>
        <v>0</v>
      </c>
      <c r="N28" s="417">
        <f t="shared" si="11"/>
        <v>0</v>
      </c>
    </row>
    <row r="29" spans="1:14" ht="26.25" customHeight="1" thickBot="1" x14ac:dyDescent="0.25">
      <c r="A29" s="320" t="s">
        <v>200</v>
      </c>
      <c r="B29" s="416">
        <f>B25+B28</f>
        <v>492818</v>
      </c>
      <c r="C29" s="416">
        <f>C25+C28</f>
        <v>492818</v>
      </c>
      <c r="D29" s="416">
        <f>D25+D28</f>
        <v>9782010</v>
      </c>
      <c r="E29" s="416">
        <f>E25+E28</f>
        <v>8877299</v>
      </c>
      <c r="F29" s="417">
        <f t="shared" ref="F29:G29" si="13">F25+F28</f>
        <v>0</v>
      </c>
      <c r="G29" s="417">
        <f t="shared" si="13"/>
        <v>0</v>
      </c>
      <c r="H29" s="398" t="s">
        <v>201</v>
      </c>
      <c r="I29" s="417">
        <f t="shared" ref="I29:J29" si="14">I28+I25</f>
        <v>2692927</v>
      </c>
      <c r="J29" s="417">
        <f t="shared" si="14"/>
        <v>30526132</v>
      </c>
      <c r="K29" s="417">
        <f t="shared" ref="K29:N29" si="15">K28+K25</f>
        <v>37043233</v>
      </c>
      <c r="L29" s="417">
        <f t="shared" ref="L29" si="16">L28+L25</f>
        <v>20023676</v>
      </c>
      <c r="M29" s="417">
        <f t="shared" si="15"/>
        <v>0</v>
      </c>
      <c r="N29" s="417">
        <f t="shared" si="15"/>
        <v>0</v>
      </c>
    </row>
    <row r="30" spans="1:14" ht="26.25" customHeight="1" thickBot="1" x14ac:dyDescent="0.25">
      <c r="A30" s="320" t="s">
        <v>255</v>
      </c>
      <c r="B30" s="422"/>
      <c r="C30" s="422"/>
      <c r="D30" s="422"/>
      <c r="E30" s="422"/>
      <c r="F30" s="422"/>
      <c r="G30" s="422"/>
      <c r="H30" s="398" t="s">
        <v>254</v>
      </c>
      <c r="I30" s="417"/>
      <c r="J30" s="417"/>
      <c r="K30" s="417"/>
      <c r="L30" s="417"/>
      <c r="M30" s="417"/>
      <c r="N30" s="417"/>
    </row>
    <row r="31" spans="1:14" ht="29.25" customHeight="1" thickBot="1" x14ac:dyDescent="0.25">
      <c r="A31" s="323" t="s">
        <v>202</v>
      </c>
      <c r="B31" s="423">
        <f>B18+B29</f>
        <v>97813508</v>
      </c>
      <c r="C31" s="423">
        <f>C18+C29</f>
        <v>97867988</v>
      </c>
      <c r="D31" s="423">
        <f>D18+D29</f>
        <v>101221479</v>
      </c>
      <c r="E31" s="423">
        <f>E18+E29</f>
        <v>113574005</v>
      </c>
      <c r="F31" s="424">
        <f>F18+F29+F30</f>
        <v>0</v>
      </c>
      <c r="G31" s="424">
        <f>G18+G29+G30</f>
        <v>0</v>
      </c>
      <c r="H31" s="399" t="s">
        <v>203</v>
      </c>
      <c r="I31" s="426">
        <f>I29+I18</f>
        <v>97813508</v>
      </c>
      <c r="J31" s="426">
        <f>J29+J18</f>
        <v>97867988</v>
      </c>
      <c r="K31" s="426">
        <f>K29+K18</f>
        <v>101221479</v>
      </c>
      <c r="L31" s="426">
        <f>L29+L18</f>
        <v>113574005</v>
      </c>
      <c r="M31" s="427">
        <f>M29+M18+M30</f>
        <v>0</v>
      </c>
      <c r="N31" s="427">
        <f>N29+N18+N30</f>
        <v>0</v>
      </c>
    </row>
    <row r="33" spans="2:13" x14ac:dyDescent="0.2">
      <c r="B33" s="19"/>
      <c r="C33" s="19"/>
      <c r="D33" s="19"/>
      <c r="E33" s="19">
        <f>+'3.sz.m Önk  bev.'!H60+'5 sz. m Idősek otthona'!G29-'5 sz. m Idősek otthona'!G26</f>
        <v>113574005</v>
      </c>
      <c r="F33" s="19"/>
      <c r="G33" s="19"/>
      <c r="I33" s="19"/>
      <c r="L33" s="19">
        <f>+E33-L31</f>
        <v>0</v>
      </c>
    </row>
    <row r="34" spans="2:13" x14ac:dyDescent="0.2">
      <c r="E34" s="19">
        <f>+E33-E31</f>
        <v>0</v>
      </c>
      <c r="F34" s="19"/>
      <c r="M34" s="19"/>
    </row>
    <row r="35" spans="2:13" x14ac:dyDescent="0.2">
      <c r="E35" s="19"/>
    </row>
  </sheetData>
  <mergeCells count="4">
    <mergeCell ref="H1:I1"/>
    <mergeCell ref="A2:I2"/>
    <mergeCell ref="A19:I19"/>
    <mergeCell ref="A4:I4"/>
  </mergeCells>
  <phoneticPr fontId="0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82" orientation="landscape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59999389629810485"/>
    <pageSetUpPr fitToPage="1"/>
  </sheetPr>
  <dimension ref="A1:EM111"/>
  <sheetViews>
    <sheetView topLeftCell="A37" zoomScale="75" zoomScaleNormal="75" workbookViewId="0">
      <selection activeCell="R9" sqref="R9"/>
    </sheetView>
  </sheetViews>
  <sheetFormatPr defaultRowHeight="12.75" x14ac:dyDescent="0.2"/>
  <cols>
    <col min="1" max="2" width="5.7109375" style="75" customWidth="1"/>
    <col min="3" max="3" width="8.85546875" style="75" customWidth="1"/>
    <col min="4" max="4" width="49.7109375" style="14" customWidth="1"/>
    <col min="5" max="5" width="22.5703125" style="305" customWidth="1"/>
    <col min="6" max="6" width="14.28515625" style="305" customWidth="1"/>
    <col min="7" max="7" width="14.85546875" style="305" hidden="1" customWidth="1"/>
    <col min="8" max="8" width="16.42578125" style="305" hidden="1" customWidth="1"/>
    <col min="9" max="9" width="10.85546875" style="305" hidden="1" customWidth="1"/>
    <col min="10" max="10" width="13.140625" style="305" hidden="1" customWidth="1"/>
    <col min="11" max="11" width="22.7109375" style="305" customWidth="1"/>
    <col min="12" max="12" width="17" style="305" customWidth="1"/>
    <col min="13" max="13" width="20.42578125" style="305" hidden="1" customWidth="1"/>
    <col min="14" max="14" width="14.140625" style="305" hidden="1" customWidth="1"/>
    <col min="15" max="16" width="10.85546875" style="305" hidden="1" customWidth="1"/>
    <col min="17" max="17" width="20.85546875" style="306" customWidth="1"/>
    <col min="18" max="18" width="14" style="305" customWidth="1"/>
    <col min="19" max="19" width="18.140625" style="305" hidden="1" customWidth="1"/>
    <col min="20" max="20" width="13.42578125" style="305" hidden="1" customWidth="1"/>
    <col min="21" max="21" width="12.7109375" style="306" hidden="1" customWidth="1"/>
    <col min="22" max="22" width="11.85546875" style="306" hidden="1" customWidth="1"/>
    <col min="23" max="16384" width="9.140625" style="306"/>
  </cols>
  <sheetData>
    <row r="1" spans="1:32" x14ac:dyDescent="0.2">
      <c r="A1" s="72"/>
      <c r="B1" s="72"/>
      <c r="C1" s="72"/>
      <c r="D1" s="73"/>
      <c r="Q1" s="33" t="s">
        <v>56</v>
      </c>
    </row>
    <row r="2" spans="1:32" ht="34.5" customHeight="1" x14ac:dyDescent="0.2">
      <c r="A2" s="1003" t="s">
        <v>607</v>
      </c>
      <c r="B2" s="1003"/>
      <c r="C2" s="1003"/>
      <c r="D2" s="1003"/>
      <c r="E2" s="1003"/>
      <c r="F2" s="1003"/>
      <c r="G2" s="1003"/>
      <c r="H2" s="1003"/>
      <c r="I2" s="1003"/>
      <c r="J2" s="1003"/>
      <c r="K2" s="1003"/>
      <c r="L2" s="1003"/>
      <c r="M2" s="1003"/>
      <c r="N2" s="1003"/>
      <c r="O2" s="1003"/>
      <c r="P2" s="1003"/>
      <c r="Q2" s="1003"/>
      <c r="R2" s="219"/>
    </row>
    <row r="3" spans="1:32" ht="13.5" thickBot="1" x14ac:dyDescent="0.25">
      <c r="A3" s="74"/>
      <c r="B3" s="74"/>
      <c r="C3" s="74"/>
      <c r="D3" s="70"/>
      <c r="K3" s="3"/>
      <c r="L3" s="3"/>
      <c r="M3" s="3"/>
      <c r="N3" s="3"/>
      <c r="O3" s="3"/>
      <c r="P3" s="3"/>
      <c r="Q3" s="23" t="s">
        <v>433</v>
      </c>
    </row>
    <row r="4" spans="1:32" ht="45.75" customHeight="1" thickBot="1" x14ac:dyDescent="0.25">
      <c r="A4" s="1004" t="s">
        <v>5</v>
      </c>
      <c r="B4" s="1005"/>
      <c r="C4" s="1005"/>
      <c r="D4" s="308" t="s">
        <v>8</v>
      </c>
      <c r="E4" s="986" t="s">
        <v>4</v>
      </c>
      <c r="F4" s="987"/>
      <c r="G4" s="987"/>
      <c r="H4" s="987"/>
      <c r="I4" s="987"/>
      <c r="J4" s="988"/>
      <c r="K4" s="986" t="s">
        <v>69</v>
      </c>
      <c r="L4" s="987"/>
      <c r="M4" s="987"/>
      <c r="N4" s="987"/>
      <c r="O4" s="987"/>
      <c r="P4" s="988"/>
      <c r="Q4" s="986" t="s">
        <v>70</v>
      </c>
      <c r="R4" s="987"/>
      <c r="S4" s="987"/>
      <c r="T4" s="987"/>
      <c r="U4" s="987"/>
      <c r="V4" s="988"/>
    </row>
    <row r="5" spans="1:32" ht="45.75" customHeight="1" thickBot="1" x14ac:dyDescent="0.25">
      <c r="A5" s="279"/>
      <c r="B5" s="280"/>
      <c r="C5" s="280"/>
      <c r="D5" s="308"/>
      <c r="E5" s="339" t="s">
        <v>75</v>
      </c>
      <c r="F5" s="340" t="s">
        <v>238</v>
      </c>
      <c r="G5" s="340" t="s">
        <v>244</v>
      </c>
      <c r="H5" s="340" t="s">
        <v>246</v>
      </c>
      <c r="I5" s="340" t="s">
        <v>266</v>
      </c>
      <c r="J5" s="341" t="s">
        <v>295</v>
      </c>
      <c r="K5" s="339" t="s">
        <v>75</v>
      </c>
      <c r="L5" s="340" t="s">
        <v>238</v>
      </c>
      <c r="M5" s="340" t="s">
        <v>244</v>
      </c>
      <c r="N5" s="340" t="s">
        <v>246</v>
      </c>
      <c r="O5" s="340" t="s">
        <v>266</v>
      </c>
      <c r="P5" s="341" t="s">
        <v>295</v>
      </c>
      <c r="Q5" s="339" t="s">
        <v>75</v>
      </c>
      <c r="R5" s="340" t="s">
        <v>238</v>
      </c>
      <c r="S5" s="340" t="s">
        <v>244</v>
      </c>
      <c r="T5" s="340" t="s">
        <v>246</v>
      </c>
      <c r="U5" s="340" t="s">
        <v>266</v>
      </c>
      <c r="V5" s="341" t="s">
        <v>295</v>
      </c>
    </row>
    <row r="6" spans="1:32" s="6" customFormat="1" ht="21.75" customHeight="1" thickBot="1" x14ac:dyDescent="0.25">
      <c r="A6" s="85"/>
      <c r="B6" s="990"/>
      <c r="C6" s="990"/>
      <c r="D6" s="990"/>
      <c r="E6" s="342"/>
      <c r="F6" s="260"/>
      <c r="G6" s="260"/>
      <c r="H6" s="260"/>
      <c r="I6" s="260"/>
      <c r="J6" s="260"/>
      <c r="K6" s="342"/>
      <c r="L6" s="260"/>
      <c r="M6" s="260"/>
      <c r="N6" s="260"/>
      <c r="O6" s="260"/>
      <c r="P6" s="260"/>
      <c r="Q6" s="342"/>
      <c r="R6" s="260"/>
      <c r="S6" s="260"/>
      <c r="T6" s="260"/>
      <c r="U6" s="260"/>
      <c r="V6" s="260"/>
    </row>
    <row r="7" spans="1:32" s="6" customFormat="1" ht="21.75" customHeight="1" thickBot="1" x14ac:dyDescent="0.25">
      <c r="A7" s="85" t="s">
        <v>28</v>
      </c>
      <c r="B7" s="990" t="s">
        <v>328</v>
      </c>
      <c r="C7" s="990"/>
      <c r="D7" s="990"/>
      <c r="E7" s="342">
        <f>E8+E13+E16+E17+E20</f>
        <v>5370655</v>
      </c>
      <c r="F7" s="342">
        <f>F8+F13+F16+F17+F20</f>
        <v>5370655</v>
      </c>
      <c r="G7" s="342">
        <f>G8+G13+G16+G17+G20</f>
        <v>6511111</v>
      </c>
      <c r="H7" s="260">
        <f>H8+H13+H16+H20</f>
        <v>7834660</v>
      </c>
      <c r="I7" s="260">
        <f t="shared" ref="I7:J7" si="0">I8+I13+I16</f>
        <v>0</v>
      </c>
      <c r="J7" s="260">
        <f t="shared" si="0"/>
        <v>0</v>
      </c>
      <c r="K7" s="260">
        <f t="shared" ref="K7" si="1">K8+K13+K16+K17+K20</f>
        <v>3477255</v>
      </c>
      <c r="L7" s="260">
        <f t="shared" ref="L7" si="2">L8+L13+L16+L17+L20</f>
        <v>3477255</v>
      </c>
      <c r="M7" s="260">
        <f>M8+M13+M16+M17+M20</f>
        <v>4617711</v>
      </c>
      <c r="N7" s="260">
        <f t="shared" ref="N7" si="3">N8+N13+N16+N17+N20</f>
        <v>5941260</v>
      </c>
      <c r="O7" s="342">
        <f t="shared" ref="O7:P7" si="4">O8+O13+O16+O17+O20</f>
        <v>0</v>
      </c>
      <c r="P7" s="342">
        <f t="shared" si="4"/>
        <v>0</v>
      </c>
      <c r="Q7" s="260">
        <f>Q8+Q13+Q16+Q17+Q20</f>
        <v>1893400</v>
      </c>
      <c r="R7" s="260">
        <f>R8+R13+R16+R17+R20</f>
        <v>1893400</v>
      </c>
      <c r="S7" s="342">
        <f>S8+S13+S16+S17+S20</f>
        <v>1893400</v>
      </c>
      <c r="T7" s="342">
        <f>T8+T13+T16+T17+T20</f>
        <v>1893400</v>
      </c>
      <c r="U7" s="342">
        <f t="shared" ref="U7:V7" si="5">U8+U13+U16+U17+U20</f>
        <v>4781540</v>
      </c>
      <c r="V7" s="342">
        <f t="shared" si="5"/>
        <v>4781542</v>
      </c>
    </row>
    <row r="8" spans="1:32" ht="21.75" customHeight="1" x14ac:dyDescent="0.2">
      <c r="A8" s="670"/>
      <c r="B8" s="221" t="s">
        <v>36</v>
      </c>
      <c r="C8" s="1002" t="s">
        <v>329</v>
      </c>
      <c r="D8" s="1002"/>
      <c r="E8" s="434">
        <f>SUM(E9:E12)</f>
        <v>3490655</v>
      </c>
      <c r="F8" s="434">
        <f>SUM(F9:F12)</f>
        <v>3490655</v>
      </c>
      <c r="G8" s="804">
        <f t="shared" ref="G8:P8" si="6">SUM(G9:G12)</f>
        <v>3427968</v>
      </c>
      <c r="H8" s="434">
        <f t="shared" si="6"/>
        <v>4383999</v>
      </c>
      <c r="I8" s="434">
        <f t="shared" si="6"/>
        <v>0</v>
      </c>
      <c r="J8" s="434">
        <f t="shared" si="6"/>
        <v>0</v>
      </c>
      <c r="K8" s="434">
        <f>SUM(K9:K12)</f>
        <v>1597255</v>
      </c>
      <c r="L8" s="434">
        <f>SUM(L9:L12)</f>
        <v>1597255</v>
      </c>
      <c r="M8" s="434">
        <f>SUM(M9:M12)</f>
        <v>1534568</v>
      </c>
      <c r="N8" s="434">
        <f>SUM(N9:N12)</f>
        <v>2490599</v>
      </c>
      <c r="O8" s="434">
        <f t="shared" si="6"/>
        <v>0</v>
      </c>
      <c r="P8" s="434">
        <f t="shared" si="6"/>
        <v>0</v>
      </c>
      <c r="Q8" s="975">
        <f>SUM(Q9:Q12)</f>
        <v>1893400</v>
      </c>
      <c r="R8" s="975">
        <f>SUM(R9:R12)</f>
        <v>1893400</v>
      </c>
      <c r="S8" s="434">
        <f>SUM(S9:S12)</f>
        <v>1893400</v>
      </c>
      <c r="T8" s="434">
        <f>SUM(T9:T12)</f>
        <v>1893400</v>
      </c>
      <c r="U8" s="434">
        <f t="shared" ref="U8:V8" si="7">SUM(U9:U12)</f>
        <v>3279209</v>
      </c>
      <c r="V8" s="434">
        <f t="shared" si="7"/>
        <v>3279209</v>
      </c>
    </row>
    <row r="9" spans="1:32" ht="21.75" customHeight="1" x14ac:dyDescent="0.2">
      <c r="A9" s="82"/>
      <c r="B9" s="78"/>
      <c r="C9" s="78" t="s">
        <v>334</v>
      </c>
      <c r="D9" s="223" t="s">
        <v>330</v>
      </c>
      <c r="E9" s="805">
        <v>3490655</v>
      </c>
      <c r="F9" s="344">
        <v>3490655</v>
      </c>
      <c r="G9" s="805">
        <v>2690655</v>
      </c>
      <c r="H9" s="805">
        <v>3158408</v>
      </c>
      <c r="I9" s="344"/>
      <c r="J9" s="344"/>
      <c r="K9" s="344">
        <f t="shared" ref="K9:M11" si="8">+E9-Q9</f>
        <v>1597255</v>
      </c>
      <c r="L9" s="344">
        <f t="shared" si="8"/>
        <v>1597255</v>
      </c>
      <c r="M9" s="344">
        <f t="shared" si="8"/>
        <v>797255</v>
      </c>
      <c r="N9" s="344">
        <f>+H9-T9</f>
        <v>1265008</v>
      </c>
      <c r="O9" s="262"/>
      <c r="P9" s="262"/>
      <c r="Q9" s="976">
        <v>1893400</v>
      </c>
      <c r="R9" s="976">
        <v>1893400</v>
      </c>
      <c r="S9" s="344">
        <v>1893400</v>
      </c>
      <c r="T9" s="344">
        <v>1893400</v>
      </c>
      <c r="U9" s="344">
        <v>2541896</v>
      </c>
      <c r="V9" s="344">
        <v>2541896</v>
      </c>
    </row>
    <row r="10" spans="1:32" ht="21.75" customHeight="1" x14ac:dyDescent="0.2">
      <c r="A10" s="82"/>
      <c r="B10" s="78"/>
      <c r="C10" s="78" t="s">
        <v>335</v>
      </c>
      <c r="D10" s="223" t="s">
        <v>420</v>
      </c>
      <c r="E10" s="344"/>
      <c r="F10" s="344"/>
      <c r="G10" s="344"/>
      <c r="H10" s="344"/>
      <c r="I10" s="344"/>
      <c r="J10" s="344"/>
      <c r="K10" s="344">
        <f t="shared" si="8"/>
        <v>0</v>
      </c>
      <c r="L10" s="344">
        <f t="shared" si="8"/>
        <v>0</v>
      </c>
      <c r="M10" s="344">
        <v>0</v>
      </c>
      <c r="N10" s="344">
        <f>+H10-T10</f>
        <v>0</v>
      </c>
      <c r="O10" s="262"/>
      <c r="P10" s="262"/>
      <c r="Q10" s="344"/>
      <c r="R10" s="344"/>
      <c r="S10" s="344"/>
      <c r="T10" s="344"/>
      <c r="U10" s="344"/>
      <c r="V10" s="344"/>
    </row>
    <row r="11" spans="1:32" ht="21.75" customHeight="1" x14ac:dyDescent="0.2">
      <c r="A11" s="82"/>
      <c r="B11" s="78"/>
      <c r="C11" s="78" t="s">
        <v>336</v>
      </c>
      <c r="D11" s="223" t="s">
        <v>315</v>
      </c>
      <c r="E11" s="805">
        <v>0</v>
      </c>
      <c r="F11" s="344">
        <v>0</v>
      </c>
      <c r="G11" s="805">
        <v>737313</v>
      </c>
      <c r="H11" s="805">
        <v>1225591</v>
      </c>
      <c r="I11" s="344"/>
      <c r="J11" s="344"/>
      <c r="K11" s="344">
        <f t="shared" si="8"/>
        <v>0</v>
      </c>
      <c r="L11" s="344">
        <f t="shared" si="8"/>
        <v>0</v>
      </c>
      <c r="M11" s="344">
        <v>737313</v>
      </c>
      <c r="N11" s="344">
        <f>+H11-T11</f>
        <v>1225591</v>
      </c>
      <c r="O11" s="262"/>
      <c r="P11" s="262"/>
      <c r="Q11" s="344">
        <v>0</v>
      </c>
      <c r="R11" s="344">
        <v>0</v>
      </c>
      <c r="S11" s="344">
        <v>0</v>
      </c>
      <c r="T11" s="344">
        <v>0</v>
      </c>
      <c r="U11" s="344">
        <v>737313</v>
      </c>
      <c r="V11" s="344">
        <v>737313</v>
      </c>
    </row>
    <row r="12" spans="1:32" ht="21.75" customHeight="1" x14ac:dyDescent="0.2">
      <c r="A12" s="82"/>
      <c r="B12" s="78"/>
      <c r="C12" s="78"/>
      <c r="D12" s="223"/>
      <c r="E12" s="344"/>
      <c r="F12" s="344"/>
      <c r="G12" s="344"/>
      <c r="H12" s="344"/>
      <c r="I12" s="344"/>
      <c r="J12" s="344"/>
      <c r="K12" s="344"/>
      <c r="L12" s="344"/>
      <c r="M12" s="344"/>
      <c r="N12" s="344"/>
      <c r="O12" s="262"/>
      <c r="P12" s="262"/>
      <c r="Q12" s="344"/>
      <c r="R12" s="344"/>
      <c r="S12" s="344"/>
      <c r="T12" s="344"/>
      <c r="U12" s="344"/>
      <c r="V12" s="344"/>
      <c r="AF12" s="306" t="s">
        <v>261</v>
      </c>
    </row>
    <row r="13" spans="1:32" ht="21.75" customHeight="1" x14ac:dyDescent="0.25">
      <c r="A13" s="82"/>
      <c r="B13" s="78" t="s">
        <v>37</v>
      </c>
      <c r="C13" s="997" t="s">
        <v>331</v>
      </c>
      <c r="D13" s="997"/>
      <c r="E13" s="344">
        <f>SUM(E14:E15)</f>
        <v>1000000</v>
      </c>
      <c r="F13" s="344">
        <f>SUM(F14:F15)</f>
        <v>1000000</v>
      </c>
      <c r="G13" s="344">
        <f>SUM(G14:G15)</f>
        <v>1913762</v>
      </c>
      <c r="H13" s="344">
        <f t="shared" ref="H13:P13" si="9">SUM(H14:H15)</f>
        <v>2185672</v>
      </c>
      <c r="I13" s="344">
        <f t="shared" si="9"/>
        <v>0</v>
      </c>
      <c r="J13" s="344">
        <f t="shared" si="9"/>
        <v>0</v>
      </c>
      <c r="K13" s="344">
        <f>SUM(K14:K15)</f>
        <v>1000000</v>
      </c>
      <c r="L13" s="344">
        <f>SUM(L14:L15)</f>
        <v>1000000</v>
      </c>
      <c r="M13" s="344">
        <f>SUM(M14:M15)</f>
        <v>1913762</v>
      </c>
      <c r="N13" s="344">
        <f>SUM(N14:N15)</f>
        <v>2185672</v>
      </c>
      <c r="O13" s="344">
        <f t="shared" si="9"/>
        <v>0</v>
      </c>
      <c r="P13" s="344">
        <f t="shared" si="9"/>
        <v>0</v>
      </c>
      <c r="Q13" s="344">
        <f>SUM(Q14:Q15)</f>
        <v>0</v>
      </c>
      <c r="R13" s="344">
        <f>SUM(R14:R15)</f>
        <v>0</v>
      </c>
      <c r="S13" s="344">
        <v>0</v>
      </c>
      <c r="T13" s="344">
        <f>SUM(T14:T15)</f>
        <v>0</v>
      </c>
      <c r="U13" s="344">
        <f t="shared" ref="U13:V13" si="10">SUM(U14:U15)</f>
        <v>953053</v>
      </c>
      <c r="V13" s="344">
        <f t="shared" si="10"/>
        <v>953054</v>
      </c>
    </row>
    <row r="14" spans="1:32" ht="21.75" customHeight="1" x14ac:dyDescent="0.25">
      <c r="A14" s="82"/>
      <c r="B14" s="78"/>
      <c r="C14" s="78" t="s">
        <v>332</v>
      </c>
      <c r="D14" s="606" t="s">
        <v>418</v>
      </c>
      <c r="E14" s="344"/>
      <c r="F14" s="344"/>
      <c r="G14" s="344"/>
      <c r="H14" s="344"/>
      <c r="I14" s="344"/>
      <c r="J14" s="344"/>
      <c r="K14" s="344">
        <f t="shared" ref="K14:L16" si="11">+E14-Q14</f>
        <v>0</v>
      </c>
      <c r="L14" s="344">
        <f t="shared" si="11"/>
        <v>0</v>
      </c>
      <c r="M14" s="344">
        <v>0</v>
      </c>
      <c r="N14" s="344">
        <f>+H14-T14</f>
        <v>0</v>
      </c>
      <c r="O14" s="262"/>
      <c r="P14" s="262"/>
      <c r="Q14" s="344"/>
      <c r="R14" s="344"/>
      <c r="S14" s="344"/>
      <c r="T14" s="344"/>
      <c r="U14" s="344">
        <v>953053</v>
      </c>
      <c r="V14" s="344">
        <v>953054</v>
      </c>
    </row>
    <row r="15" spans="1:32" ht="21.75" customHeight="1" x14ac:dyDescent="0.25">
      <c r="A15" s="82"/>
      <c r="B15" s="78"/>
      <c r="C15" s="78" t="s">
        <v>333</v>
      </c>
      <c r="D15" s="606" t="s">
        <v>337</v>
      </c>
      <c r="E15" s="805">
        <v>1000000</v>
      </c>
      <c r="F15" s="344">
        <v>1000000</v>
      </c>
      <c r="G15" s="344">
        <v>1913762</v>
      </c>
      <c r="H15" s="344">
        <v>2185672</v>
      </c>
      <c r="I15" s="344"/>
      <c r="J15" s="344"/>
      <c r="K15" s="344">
        <f t="shared" si="11"/>
        <v>1000000</v>
      </c>
      <c r="L15" s="344">
        <f t="shared" si="11"/>
        <v>1000000</v>
      </c>
      <c r="M15" s="344">
        <v>1913762</v>
      </c>
      <c r="N15" s="344">
        <f>+H15-T15</f>
        <v>2185672</v>
      </c>
      <c r="O15" s="262"/>
      <c r="P15" s="262"/>
      <c r="Q15" s="344"/>
      <c r="R15" s="344"/>
      <c r="S15" s="344"/>
      <c r="T15" s="344"/>
      <c r="U15" s="344"/>
      <c r="V15" s="344"/>
    </row>
    <row r="16" spans="1:32" ht="21.75" customHeight="1" x14ac:dyDescent="0.25">
      <c r="A16" s="82"/>
      <c r="B16" s="78" t="s">
        <v>121</v>
      </c>
      <c r="C16" s="997" t="s">
        <v>338</v>
      </c>
      <c r="D16" s="997"/>
      <c r="E16" s="805">
        <v>850000</v>
      </c>
      <c r="F16" s="344">
        <v>850000</v>
      </c>
      <c r="G16" s="344">
        <v>930000</v>
      </c>
      <c r="H16" s="344">
        <v>856925</v>
      </c>
      <c r="I16" s="344"/>
      <c r="J16" s="344"/>
      <c r="K16" s="344">
        <f t="shared" si="11"/>
        <v>850000</v>
      </c>
      <c r="L16" s="344">
        <f t="shared" si="11"/>
        <v>850000</v>
      </c>
      <c r="M16" s="344">
        <f t="shared" ref="M16" si="12">+G16-S16</f>
        <v>930000</v>
      </c>
      <c r="N16" s="344">
        <f t="shared" ref="N16" si="13">+H16-T16</f>
        <v>856925</v>
      </c>
      <c r="O16" s="344">
        <f t="shared" ref="O16" si="14">+I16-U16</f>
        <v>0</v>
      </c>
      <c r="P16" s="344">
        <f t="shared" ref="P16" si="15">+J16-V16</f>
        <v>0</v>
      </c>
      <c r="Q16" s="344"/>
      <c r="R16" s="344"/>
      <c r="S16" s="344"/>
      <c r="T16" s="344"/>
      <c r="U16" s="344"/>
      <c r="V16" s="344"/>
    </row>
    <row r="17" spans="1:143" ht="21.75" customHeight="1" x14ac:dyDescent="0.25">
      <c r="A17" s="82"/>
      <c r="B17" s="78" t="s">
        <v>50</v>
      </c>
      <c r="C17" s="998" t="s">
        <v>339</v>
      </c>
      <c r="D17" s="999"/>
      <c r="E17" s="344">
        <f>SUM(E18:E19)</f>
        <v>0</v>
      </c>
      <c r="F17" s="344">
        <f>SUM(F18:F19)</f>
        <v>0</v>
      </c>
      <c r="G17" s="344">
        <f>SUM(G18:G19)</f>
        <v>0</v>
      </c>
      <c r="H17" s="344">
        <f t="shared" ref="H17:P17" si="16">SUM(H18:H19)</f>
        <v>0</v>
      </c>
      <c r="I17" s="344">
        <f t="shared" si="16"/>
        <v>0</v>
      </c>
      <c r="J17" s="344">
        <f t="shared" si="16"/>
        <v>0</v>
      </c>
      <c r="K17" s="344">
        <f>SUM(K18:K19)</f>
        <v>0</v>
      </c>
      <c r="L17" s="344">
        <f>SUM(L18:L19)</f>
        <v>0</v>
      </c>
      <c r="M17" s="344">
        <f>SUM(M18:M19)</f>
        <v>0</v>
      </c>
      <c r="N17" s="344">
        <f>SUM(N18:N19)</f>
        <v>0</v>
      </c>
      <c r="O17" s="344">
        <f t="shared" si="16"/>
        <v>0</v>
      </c>
      <c r="P17" s="344">
        <f t="shared" si="16"/>
        <v>0</v>
      </c>
      <c r="Q17" s="344">
        <f>SUM(Q18:Q19)</f>
        <v>0</v>
      </c>
      <c r="R17" s="344">
        <f>SUM(R18:R19)</f>
        <v>0</v>
      </c>
      <c r="S17" s="344">
        <f>SUM(S18:S19)</f>
        <v>0</v>
      </c>
      <c r="T17" s="344">
        <f>SUM(T18:T19)</f>
        <v>0</v>
      </c>
      <c r="U17" s="344">
        <f t="shared" ref="U17:V17" si="17">SUM(U18:U19)</f>
        <v>549278</v>
      </c>
      <c r="V17" s="344">
        <f t="shared" si="17"/>
        <v>549279</v>
      </c>
    </row>
    <row r="18" spans="1:143" ht="21.75" customHeight="1" x14ac:dyDescent="0.25">
      <c r="A18" s="82"/>
      <c r="B18" s="78"/>
      <c r="C18" s="78" t="s">
        <v>340</v>
      </c>
      <c r="D18" s="606" t="s">
        <v>342</v>
      </c>
      <c r="E18" s="344"/>
      <c r="F18" s="344"/>
      <c r="G18" s="344"/>
      <c r="H18" s="344"/>
      <c r="I18" s="344"/>
      <c r="J18" s="344"/>
      <c r="K18" s="344"/>
      <c r="L18" s="344"/>
      <c r="M18" s="344"/>
      <c r="N18" s="344"/>
      <c r="O18" s="671"/>
      <c r="P18" s="671"/>
      <c r="Q18" s="344"/>
      <c r="R18" s="344"/>
      <c r="S18" s="344"/>
      <c r="T18" s="344"/>
      <c r="U18" s="344"/>
      <c r="V18" s="344"/>
    </row>
    <row r="19" spans="1:143" s="706" customFormat="1" ht="21.75" customHeight="1" x14ac:dyDescent="0.25">
      <c r="A19" s="82"/>
      <c r="B19" s="78"/>
      <c r="C19" s="78" t="s">
        <v>341</v>
      </c>
      <c r="D19" s="606" t="s">
        <v>439</v>
      </c>
      <c r="E19" s="805"/>
      <c r="F19" s="805"/>
      <c r="G19" s="805"/>
      <c r="H19" s="805"/>
      <c r="I19" s="805"/>
      <c r="J19" s="805"/>
      <c r="K19" s="805">
        <f>+E19-Q19</f>
        <v>0</v>
      </c>
      <c r="L19" s="805">
        <f>+F19-R19</f>
        <v>0</v>
      </c>
      <c r="M19" s="805"/>
      <c r="N19" s="805">
        <f>+H19-T19</f>
        <v>0</v>
      </c>
      <c r="O19" s="671"/>
      <c r="P19" s="671"/>
      <c r="Q19" s="805"/>
      <c r="R19" s="805"/>
      <c r="S19" s="805"/>
      <c r="T19" s="805"/>
      <c r="U19" s="805">
        <v>549278</v>
      </c>
      <c r="V19" s="805">
        <v>549279</v>
      </c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N19" s="306"/>
      <c r="BO19" s="306"/>
      <c r="BP19" s="306"/>
      <c r="BQ19" s="306"/>
      <c r="BR19" s="306"/>
      <c r="BS19" s="306"/>
      <c r="BT19" s="306"/>
      <c r="BU19" s="306"/>
      <c r="BV19" s="306"/>
      <c r="BW19" s="306"/>
      <c r="BX19" s="306"/>
      <c r="BY19" s="306"/>
      <c r="BZ19" s="306"/>
      <c r="CA19" s="306"/>
      <c r="CB19" s="306"/>
      <c r="CC19" s="306"/>
      <c r="CD19" s="306"/>
      <c r="CE19" s="306"/>
      <c r="CF19" s="306"/>
      <c r="CG19" s="306"/>
      <c r="CH19" s="306"/>
      <c r="CI19" s="306"/>
      <c r="CJ19" s="306"/>
      <c r="CK19" s="306"/>
      <c r="CL19" s="306"/>
      <c r="CM19" s="306"/>
      <c r="CN19" s="306"/>
      <c r="CO19" s="306"/>
      <c r="CP19" s="306"/>
      <c r="CQ19" s="306"/>
      <c r="CR19" s="306"/>
      <c r="CS19" s="306"/>
      <c r="CT19" s="306"/>
      <c r="CU19" s="306"/>
      <c r="CV19" s="306"/>
      <c r="CW19" s="306"/>
      <c r="CX19" s="306"/>
      <c r="CY19" s="306"/>
      <c r="CZ19" s="306"/>
      <c r="DA19" s="306"/>
      <c r="DB19" s="306"/>
      <c r="DC19" s="306"/>
      <c r="DD19" s="306"/>
      <c r="DE19" s="306"/>
      <c r="DF19" s="306"/>
      <c r="DG19" s="306"/>
      <c r="DH19" s="306"/>
      <c r="DI19" s="306"/>
      <c r="DJ19" s="306"/>
      <c r="DK19" s="306"/>
      <c r="DL19" s="306"/>
      <c r="DM19" s="306"/>
      <c r="DN19" s="306"/>
      <c r="DO19" s="306"/>
      <c r="DP19" s="306"/>
      <c r="DQ19" s="306"/>
      <c r="DR19" s="306"/>
      <c r="DS19" s="306"/>
      <c r="DT19" s="306"/>
      <c r="DU19" s="306"/>
      <c r="DV19" s="306"/>
      <c r="DW19" s="306"/>
      <c r="DX19" s="306"/>
      <c r="DY19" s="306"/>
      <c r="DZ19" s="306"/>
      <c r="EA19" s="306"/>
      <c r="EB19" s="306"/>
      <c r="EC19" s="306"/>
      <c r="ED19" s="306"/>
      <c r="EE19" s="306"/>
      <c r="EF19" s="306"/>
      <c r="EG19" s="306"/>
      <c r="EH19" s="306"/>
      <c r="EI19" s="306"/>
      <c r="EJ19" s="306"/>
      <c r="EK19" s="306"/>
      <c r="EL19" s="306"/>
      <c r="EM19" s="306"/>
    </row>
    <row r="20" spans="1:143" ht="21.75" customHeight="1" thickBot="1" x14ac:dyDescent="0.3">
      <c r="A20" s="437"/>
      <c r="B20" s="672" t="s">
        <v>51</v>
      </c>
      <c r="C20" s="1000" t="s">
        <v>343</v>
      </c>
      <c r="D20" s="1001"/>
      <c r="E20" s="971">
        <v>30000</v>
      </c>
      <c r="F20" s="436">
        <v>30000</v>
      </c>
      <c r="G20" s="436">
        <v>239381</v>
      </c>
      <c r="H20" s="436">
        <v>408064</v>
      </c>
      <c r="I20" s="436"/>
      <c r="J20" s="436"/>
      <c r="K20" s="436">
        <f>+E20-Q20</f>
        <v>30000</v>
      </c>
      <c r="L20" s="436">
        <f>+F20-R20</f>
        <v>30000</v>
      </c>
      <c r="M20" s="436">
        <v>239381</v>
      </c>
      <c r="N20" s="436">
        <f>+H20-T20</f>
        <v>408064</v>
      </c>
      <c r="O20" s="673"/>
      <c r="P20" s="673"/>
      <c r="Q20" s="436"/>
      <c r="R20" s="436"/>
      <c r="S20" s="436">
        <v>0</v>
      </c>
      <c r="T20" s="436"/>
      <c r="U20" s="436"/>
      <c r="V20" s="436"/>
    </row>
    <row r="21" spans="1:143" ht="21.75" customHeight="1" thickBot="1" x14ac:dyDescent="0.25">
      <c r="A21" s="85" t="s">
        <v>344</v>
      </c>
      <c r="B21" s="990" t="s">
        <v>345</v>
      </c>
      <c r="C21" s="990"/>
      <c r="D21" s="990"/>
      <c r="E21" s="342">
        <f>E22+E23+E24+E28+E29+E30+E31+E32</f>
        <v>10975658</v>
      </c>
      <c r="F21" s="342">
        <f>F22+F23+F24+F28+F29+F30+F31+F32</f>
        <v>10236666</v>
      </c>
      <c r="G21" s="342">
        <f>G22+G23+G24+G28+G29+G30+G31+G32</f>
        <v>9346660</v>
      </c>
      <c r="H21" s="342">
        <f>H22+H23+H24+H28+H29+H30+H31+H32</f>
        <v>10649803</v>
      </c>
      <c r="I21" s="383">
        <f t="shared" ref="I21:J21" si="18">SUM(I22:I31)</f>
        <v>0</v>
      </c>
      <c r="J21" s="383">
        <f t="shared" si="18"/>
        <v>0</v>
      </c>
      <c r="K21" s="342">
        <f>K22+K23+K24+K28+K29+K30+K31+K32</f>
        <v>10975658</v>
      </c>
      <c r="L21" s="342">
        <f>L22+L23+L24+L28+L29+L30+L31+L32</f>
        <v>10236666</v>
      </c>
      <c r="M21" s="342">
        <f>M22+M23+M24+M28+M29+M30+M31+M32</f>
        <v>9346660</v>
      </c>
      <c r="N21" s="342">
        <f>N22+N23+N24+N28+N29+N30+N31+N32</f>
        <v>10649803</v>
      </c>
      <c r="O21" s="342">
        <f t="shared" ref="O21:S21" si="19">O22+O23+O24+O28+O29+O30+O31</f>
        <v>0</v>
      </c>
      <c r="P21" s="342">
        <f t="shared" si="19"/>
        <v>0</v>
      </c>
      <c r="Q21" s="342">
        <f t="shared" si="19"/>
        <v>0</v>
      </c>
      <c r="R21" s="342">
        <f t="shared" ref="R21" si="20">R22+R23+R24+R28+R29+R30+R31</f>
        <v>0</v>
      </c>
      <c r="S21" s="342">
        <f t="shared" si="19"/>
        <v>0</v>
      </c>
      <c r="T21" s="342">
        <f t="shared" ref="T21:V21" si="21">T22+T23+T24+T28+T29+T30+T31</f>
        <v>0</v>
      </c>
      <c r="U21" s="342">
        <f t="shared" si="21"/>
        <v>827002</v>
      </c>
      <c r="V21" s="342">
        <f t="shared" si="21"/>
        <v>827003</v>
      </c>
    </row>
    <row r="22" spans="1:143" ht="21.75" customHeight="1" x14ac:dyDescent="0.2">
      <c r="A22" s="83"/>
      <c r="B22" s="84" t="s">
        <v>39</v>
      </c>
      <c r="C22" s="989" t="s">
        <v>346</v>
      </c>
      <c r="D22" s="989"/>
      <c r="E22" s="972">
        <v>6337856</v>
      </c>
      <c r="F22" s="261">
        <v>6337856</v>
      </c>
      <c r="G22" s="261">
        <v>6514421</v>
      </c>
      <c r="H22" s="384">
        <v>3324172</v>
      </c>
      <c r="I22" s="384"/>
      <c r="J22" s="384"/>
      <c r="K22" s="384">
        <f>E22-Q22</f>
        <v>6337856</v>
      </c>
      <c r="L22" s="384">
        <f>F22-R22</f>
        <v>6337856</v>
      </c>
      <c r="M22" s="261">
        <v>6514421</v>
      </c>
      <c r="N22" s="384">
        <f>H22-T22</f>
        <v>3324172</v>
      </c>
      <c r="O22" s="384"/>
      <c r="P22" s="384"/>
      <c r="Q22" s="384"/>
      <c r="R22" s="384"/>
      <c r="S22" s="261"/>
      <c r="T22" s="261"/>
      <c r="U22" s="261"/>
      <c r="V22" s="261"/>
    </row>
    <row r="23" spans="1:143" ht="21.75" customHeight="1" x14ac:dyDescent="0.2">
      <c r="A23" s="82"/>
      <c r="B23" s="78" t="s">
        <v>40</v>
      </c>
      <c r="C23" s="981" t="s">
        <v>384</v>
      </c>
      <c r="D23" s="981"/>
      <c r="E23" s="349"/>
      <c r="F23" s="264">
        <v>54480</v>
      </c>
      <c r="G23" s="264"/>
      <c r="H23" s="264"/>
      <c r="I23" s="264"/>
      <c r="J23" s="264"/>
      <c r="K23" s="264"/>
      <c r="L23" s="264">
        <v>54480</v>
      </c>
      <c r="M23" s="264"/>
      <c r="N23" s="264"/>
      <c r="O23" s="264"/>
      <c r="P23" s="264"/>
      <c r="Q23" s="264"/>
      <c r="R23" s="264"/>
      <c r="S23" s="264"/>
      <c r="T23" s="264"/>
      <c r="U23" s="264"/>
      <c r="V23" s="264"/>
    </row>
    <row r="24" spans="1:143" ht="21.75" customHeight="1" x14ac:dyDescent="0.2">
      <c r="A24" s="82"/>
      <c r="B24" s="78" t="s">
        <v>41</v>
      </c>
      <c r="C24" s="981" t="s">
        <v>348</v>
      </c>
      <c r="D24" s="981"/>
      <c r="E24" s="349">
        <f>SUM(E25:E27)</f>
        <v>30600</v>
      </c>
      <c r="F24" s="349">
        <f>SUM(F25:F27)</f>
        <v>30600</v>
      </c>
      <c r="G24" s="349">
        <f>SUM(G25:G27)</f>
        <v>60600</v>
      </c>
      <c r="H24" s="349">
        <f>SUM(H25:H27)</f>
        <v>5541456</v>
      </c>
      <c r="I24" s="264"/>
      <c r="J24" s="264"/>
      <c r="K24" s="349">
        <f t="shared" ref="K24" si="22">SUM(K25:K27)</f>
        <v>30600</v>
      </c>
      <c r="L24" s="349">
        <f t="shared" ref="L24" si="23">SUM(L25:L27)</f>
        <v>30600</v>
      </c>
      <c r="M24" s="349">
        <f t="shared" ref="M24:N24" si="24">SUM(M25:M27)</f>
        <v>60600</v>
      </c>
      <c r="N24" s="349">
        <f t="shared" si="24"/>
        <v>5541456</v>
      </c>
      <c r="O24" s="349">
        <f t="shared" ref="O24:Q24" si="25">SUM(O25:O27)</f>
        <v>0</v>
      </c>
      <c r="P24" s="349">
        <f t="shared" si="25"/>
        <v>0</v>
      </c>
      <c r="Q24" s="349">
        <f t="shared" si="25"/>
        <v>0</v>
      </c>
      <c r="R24" s="349">
        <f t="shared" ref="R24" si="26">SUM(R25:R27)</f>
        <v>0</v>
      </c>
      <c r="S24" s="349">
        <f t="shared" ref="S24:V24" si="27">SUM(S25:S27)</f>
        <v>0</v>
      </c>
      <c r="T24" s="349">
        <f t="shared" si="27"/>
        <v>0</v>
      </c>
      <c r="U24" s="349">
        <f t="shared" si="27"/>
        <v>827002</v>
      </c>
      <c r="V24" s="349">
        <f t="shared" si="27"/>
        <v>827003</v>
      </c>
    </row>
    <row r="25" spans="1:143" ht="36.75" customHeight="1" x14ac:dyDescent="0.2">
      <c r="A25" s="82"/>
      <c r="B25" s="78"/>
      <c r="C25" s="78" t="s">
        <v>105</v>
      </c>
      <c r="D25" s="223" t="s">
        <v>349</v>
      </c>
      <c r="E25" s="349">
        <v>30600</v>
      </c>
      <c r="F25" s="349">
        <v>30600</v>
      </c>
      <c r="G25" s="349">
        <v>60600</v>
      </c>
      <c r="H25" s="264">
        <v>5541456</v>
      </c>
      <c r="I25" s="264"/>
      <c r="J25" s="264"/>
      <c r="K25" s="264">
        <f>+E25-Q25</f>
        <v>30600</v>
      </c>
      <c r="L25" s="264">
        <f>+F25-R25</f>
        <v>30600</v>
      </c>
      <c r="M25" s="349">
        <f>+G25-S25</f>
        <v>60600</v>
      </c>
      <c r="N25" s="264">
        <f>+H25-T25</f>
        <v>5541456</v>
      </c>
      <c r="O25" s="264"/>
      <c r="P25" s="264"/>
      <c r="Q25" s="264">
        <v>0</v>
      </c>
      <c r="R25" s="264">
        <v>0</v>
      </c>
      <c r="S25" s="349">
        <v>0</v>
      </c>
      <c r="T25" s="349">
        <v>0</v>
      </c>
      <c r="U25" s="349">
        <v>827002</v>
      </c>
      <c r="V25" s="349">
        <v>827003</v>
      </c>
    </row>
    <row r="26" spans="1:143" ht="41.25" customHeight="1" x14ac:dyDescent="0.2">
      <c r="A26" s="82"/>
      <c r="B26" s="78"/>
      <c r="C26" s="78" t="s">
        <v>106</v>
      </c>
      <c r="D26" s="223" t="s">
        <v>350</v>
      </c>
      <c r="E26" s="349"/>
      <c r="F26" s="349"/>
      <c r="G26" s="264"/>
      <c r="H26" s="264"/>
      <c r="I26" s="264"/>
      <c r="J26" s="264"/>
      <c r="K26" s="264"/>
      <c r="L26" s="264"/>
      <c r="M26" s="264"/>
      <c r="N26" s="264"/>
      <c r="O26" s="264"/>
      <c r="P26" s="264"/>
      <c r="Q26" s="264"/>
      <c r="R26" s="264"/>
      <c r="S26" s="264"/>
      <c r="T26" s="264"/>
      <c r="U26" s="264"/>
      <c r="V26" s="264"/>
    </row>
    <row r="27" spans="1:143" ht="21.75" customHeight="1" x14ac:dyDescent="0.2">
      <c r="A27" s="82"/>
      <c r="B27" s="78"/>
      <c r="C27" s="78" t="s">
        <v>107</v>
      </c>
      <c r="D27" s="223" t="s">
        <v>351</v>
      </c>
      <c r="E27" s="349"/>
      <c r="F27" s="349"/>
      <c r="G27" s="264"/>
      <c r="H27" s="264"/>
      <c r="I27" s="264"/>
      <c r="J27" s="264"/>
      <c r="K27" s="264"/>
      <c r="L27" s="264"/>
      <c r="M27" s="264"/>
      <c r="N27" s="264"/>
      <c r="O27" s="264"/>
      <c r="P27" s="264"/>
      <c r="Q27" s="264"/>
      <c r="R27" s="264"/>
      <c r="S27" s="264"/>
      <c r="T27" s="264"/>
      <c r="U27" s="264"/>
      <c r="V27" s="264"/>
    </row>
    <row r="28" spans="1:143" ht="21.75" customHeight="1" x14ac:dyDescent="0.2">
      <c r="A28" s="82"/>
      <c r="B28" s="78" t="s">
        <v>317</v>
      </c>
      <c r="C28" s="981" t="s">
        <v>352</v>
      </c>
      <c r="D28" s="981"/>
      <c r="E28" s="349"/>
      <c r="F28" s="349"/>
      <c r="G28" s="264"/>
      <c r="H28" s="264"/>
      <c r="I28" s="264"/>
      <c r="J28" s="264"/>
      <c r="K28" s="264"/>
      <c r="L28" s="264"/>
      <c r="M28" s="264"/>
      <c r="N28" s="264"/>
      <c r="O28" s="264"/>
      <c r="P28" s="264"/>
      <c r="Q28" s="264"/>
      <c r="R28" s="264"/>
      <c r="S28" s="264"/>
      <c r="T28" s="264"/>
      <c r="U28" s="264"/>
      <c r="V28" s="264"/>
    </row>
    <row r="29" spans="1:143" ht="21.75" customHeight="1" x14ac:dyDescent="0.2">
      <c r="A29" s="86"/>
      <c r="B29" s="87" t="s">
        <v>353</v>
      </c>
      <c r="C29" s="981" t="s">
        <v>515</v>
      </c>
      <c r="D29" s="994"/>
      <c r="E29" s="349">
        <v>0</v>
      </c>
      <c r="F29" s="349">
        <v>0</v>
      </c>
      <c r="G29" s="264">
        <v>188564</v>
      </c>
      <c r="H29" s="264">
        <v>188564</v>
      </c>
      <c r="I29" s="264"/>
      <c r="J29" s="264"/>
      <c r="K29" s="264"/>
      <c r="L29" s="264"/>
      <c r="M29" s="264">
        <f>+G29-S29</f>
        <v>188564</v>
      </c>
      <c r="N29" s="264">
        <f>+H29-T29</f>
        <v>188564</v>
      </c>
      <c r="O29" s="264"/>
      <c r="P29" s="264"/>
      <c r="Q29" s="264"/>
      <c r="R29" s="264"/>
      <c r="S29" s="264"/>
      <c r="T29" s="264"/>
      <c r="U29" s="264"/>
      <c r="V29" s="264"/>
    </row>
    <row r="30" spans="1:143" ht="21.75" customHeight="1" x14ac:dyDescent="0.2">
      <c r="A30" s="86"/>
      <c r="B30" s="87" t="s">
        <v>355</v>
      </c>
      <c r="C30" s="981" t="s">
        <v>356</v>
      </c>
      <c r="D30" s="994"/>
      <c r="E30" s="349">
        <v>150000</v>
      </c>
      <c r="F30" s="349">
        <v>150000</v>
      </c>
      <c r="G30" s="349">
        <v>150000</v>
      </c>
      <c r="H30" s="264">
        <v>102008</v>
      </c>
      <c r="I30" s="264"/>
      <c r="J30" s="264"/>
      <c r="K30" s="264">
        <f t="shared" ref="K30:N31" si="28">+E30-Q30</f>
        <v>150000</v>
      </c>
      <c r="L30" s="264">
        <f t="shared" si="28"/>
        <v>150000</v>
      </c>
      <c r="M30" s="349">
        <f t="shared" si="28"/>
        <v>150000</v>
      </c>
      <c r="N30" s="264">
        <f t="shared" si="28"/>
        <v>102008</v>
      </c>
      <c r="O30" s="264"/>
      <c r="P30" s="264"/>
      <c r="Q30" s="264"/>
      <c r="R30" s="264"/>
      <c r="S30" s="264"/>
      <c r="T30" s="264"/>
      <c r="U30" s="264"/>
      <c r="V30" s="264"/>
    </row>
    <row r="31" spans="1:143" ht="21.75" customHeight="1" x14ac:dyDescent="0.2">
      <c r="A31" s="86"/>
      <c r="B31" s="87" t="s">
        <v>446</v>
      </c>
      <c r="C31" s="980" t="s">
        <v>79</v>
      </c>
      <c r="D31" s="980"/>
      <c r="E31" s="349">
        <v>3057202</v>
      </c>
      <c r="F31" s="349">
        <v>2263730</v>
      </c>
      <c r="G31" s="264">
        <v>1033075</v>
      </c>
      <c r="H31" s="264">
        <v>197603</v>
      </c>
      <c r="I31" s="264"/>
      <c r="J31" s="264"/>
      <c r="K31" s="264">
        <f t="shared" si="28"/>
        <v>3057202</v>
      </c>
      <c r="L31" s="264">
        <f t="shared" si="28"/>
        <v>2263730</v>
      </c>
      <c r="M31" s="264">
        <f t="shared" si="28"/>
        <v>1033075</v>
      </c>
      <c r="N31" s="264">
        <f t="shared" si="28"/>
        <v>197603</v>
      </c>
      <c r="O31" s="264"/>
      <c r="P31" s="264"/>
      <c r="Q31" s="264"/>
      <c r="R31" s="264"/>
      <c r="S31" s="264"/>
      <c r="T31" s="264"/>
      <c r="U31" s="264"/>
      <c r="V31" s="264"/>
    </row>
    <row r="32" spans="1:143" ht="21.75" customHeight="1" thickBot="1" x14ac:dyDescent="0.25">
      <c r="A32" s="86"/>
      <c r="B32" s="87" t="s">
        <v>447</v>
      </c>
      <c r="C32" s="980" t="s">
        <v>448</v>
      </c>
      <c r="D32" s="980"/>
      <c r="E32" s="349">
        <v>1400000</v>
      </c>
      <c r="F32" s="349">
        <v>1400000</v>
      </c>
      <c r="G32" s="264">
        <v>1400000</v>
      </c>
      <c r="H32" s="264">
        <v>1296000</v>
      </c>
      <c r="I32" s="264"/>
      <c r="J32" s="264"/>
      <c r="K32" s="264">
        <f>E32-Q32</f>
        <v>1400000</v>
      </c>
      <c r="L32" s="264">
        <f>F32-R32</f>
        <v>1400000</v>
      </c>
      <c r="M32" s="264">
        <f>G32-S32</f>
        <v>1400000</v>
      </c>
      <c r="N32" s="264">
        <f>H32-T32</f>
        <v>1296000</v>
      </c>
      <c r="O32" s="264"/>
      <c r="P32" s="264"/>
      <c r="Q32" s="264"/>
      <c r="R32" s="264"/>
      <c r="S32" s="264"/>
      <c r="T32" s="264"/>
      <c r="U32" s="264"/>
      <c r="V32" s="264"/>
    </row>
    <row r="33" spans="1:22" ht="21.75" customHeight="1" thickBot="1" x14ac:dyDescent="0.25">
      <c r="A33" s="89" t="s">
        <v>9</v>
      </c>
      <c r="B33" s="990" t="s">
        <v>357</v>
      </c>
      <c r="C33" s="990"/>
      <c r="D33" s="990"/>
      <c r="E33" s="337">
        <f>SUM(E34:E37)</f>
        <v>33419074</v>
      </c>
      <c r="F33" s="337">
        <f>SUM(F34:F37)</f>
        <v>34212546</v>
      </c>
      <c r="G33" s="337">
        <f>SUM(G34:G37)</f>
        <v>37384838</v>
      </c>
      <c r="H33" s="92">
        <f>+H34+H35+H36+H37</f>
        <v>42209120</v>
      </c>
      <c r="I33" s="92"/>
      <c r="J33" s="92"/>
      <c r="K33" s="92">
        <f>SUM(K34:K37)</f>
        <v>33419074</v>
      </c>
      <c r="L33" s="92">
        <f>SUM(L34:L37)</f>
        <v>34212546</v>
      </c>
      <c r="M33" s="337">
        <f t="shared" ref="M33:S33" si="29">SUM(M34:M37)</f>
        <v>37384838</v>
      </c>
      <c r="N33" s="92">
        <f>SUM(N34:N37)</f>
        <v>42209120</v>
      </c>
      <c r="O33" s="337">
        <f t="shared" si="29"/>
        <v>0</v>
      </c>
      <c r="P33" s="337">
        <f t="shared" si="29"/>
        <v>0</v>
      </c>
      <c r="Q33" s="92">
        <f t="shared" si="29"/>
        <v>0</v>
      </c>
      <c r="R33" s="92">
        <f t="shared" ref="R33" si="30">SUM(R34:R37)</f>
        <v>0</v>
      </c>
      <c r="S33" s="337">
        <f t="shared" si="29"/>
        <v>0</v>
      </c>
      <c r="T33" s="337">
        <f t="shared" ref="T33:V33" si="31">SUM(T34:T37)</f>
        <v>0</v>
      </c>
      <c r="U33" s="337">
        <f t="shared" si="31"/>
        <v>11076002</v>
      </c>
      <c r="V33" s="337">
        <f t="shared" si="31"/>
        <v>11076003</v>
      </c>
    </row>
    <row r="34" spans="1:22" ht="21.75" customHeight="1" thickBot="1" x14ac:dyDescent="0.3">
      <c r="A34" s="83"/>
      <c r="B34" s="87" t="s">
        <v>42</v>
      </c>
      <c r="C34" s="995" t="s">
        <v>358</v>
      </c>
      <c r="D34" s="996"/>
      <c r="E34" s="974">
        <f>12698274+16773300+1800000</f>
        <v>31271574</v>
      </c>
      <c r="F34" s="675">
        <f>12776666+17465675+1822705</f>
        <v>32065046</v>
      </c>
      <c r="G34" s="676">
        <v>34894622</v>
      </c>
      <c r="H34" s="676">
        <v>35564683</v>
      </c>
      <c r="I34" s="676"/>
      <c r="J34" s="676"/>
      <c r="K34" s="676">
        <f t="shared" ref="K34:N35" si="32">E34-Q34</f>
        <v>31271574</v>
      </c>
      <c r="L34" s="676">
        <f t="shared" si="32"/>
        <v>32065046</v>
      </c>
      <c r="M34" s="675">
        <f t="shared" si="32"/>
        <v>34894622</v>
      </c>
      <c r="N34" s="676">
        <f t="shared" si="32"/>
        <v>35564683</v>
      </c>
      <c r="O34" s="676"/>
      <c r="P34" s="676"/>
      <c r="Q34" s="676"/>
      <c r="R34" s="676"/>
      <c r="S34" s="675">
        <v>0</v>
      </c>
      <c r="T34" s="675"/>
      <c r="U34" s="721">
        <v>11076002</v>
      </c>
      <c r="V34" s="721">
        <v>11076003</v>
      </c>
    </row>
    <row r="35" spans="1:22" ht="21.75" customHeight="1" thickBot="1" x14ac:dyDescent="0.25">
      <c r="A35" s="82"/>
      <c r="B35" s="87" t="s">
        <v>43</v>
      </c>
      <c r="C35" s="981" t="s">
        <v>445</v>
      </c>
      <c r="D35" s="994"/>
      <c r="E35" s="677">
        <v>0</v>
      </c>
      <c r="F35" s="678">
        <v>0</v>
      </c>
      <c r="G35" s="678">
        <v>342716</v>
      </c>
      <c r="H35" s="678">
        <v>4736440</v>
      </c>
      <c r="I35" s="678"/>
      <c r="J35" s="678"/>
      <c r="K35" s="678">
        <f t="shared" si="32"/>
        <v>0</v>
      </c>
      <c r="L35" s="678">
        <f t="shared" si="32"/>
        <v>0</v>
      </c>
      <c r="M35" s="678">
        <f t="shared" si="32"/>
        <v>342716</v>
      </c>
      <c r="N35" s="678">
        <f t="shared" si="32"/>
        <v>4736440</v>
      </c>
      <c r="O35" s="678"/>
      <c r="P35" s="678"/>
      <c r="Q35" s="678"/>
      <c r="R35" s="678"/>
      <c r="S35" s="92"/>
      <c r="T35" s="92"/>
      <c r="U35" s="92"/>
      <c r="V35" s="92"/>
    </row>
    <row r="36" spans="1:22" ht="21.75" customHeight="1" thickBot="1" x14ac:dyDescent="0.25">
      <c r="A36" s="82"/>
      <c r="B36" s="87" t="s">
        <v>77</v>
      </c>
      <c r="C36" s="981" t="s">
        <v>359</v>
      </c>
      <c r="D36" s="994"/>
      <c r="E36" s="677"/>
      <c r="F36" s="678"/>
      <c r="G36" s="678"/>
      <c r="H36" s="678"/>
      <c r="I36" s="678"/>
      <c r="J36" s="678"/>
      <c r="K36" s="678"/>
      <c r="L36" s="678"/>
      <c r="M36" s="678"/>
      <c r="N36" s="678"/>
      <c r="O36" s="678"/>
      <c r="P36" s="678"/>
      <c r="Q36" s="678"/>
      <c r="R36" s="678"/>
      <c r="S36" s="92"/>
      <c r="T36" s="92"/>
      <c r="U36" s="92"/>
      <c r="V36" s="92"/>
    </row>
    <row r="37" spans="1:22" ht="21.75" customHeight="1" thickBot="1" x14ac:dyDescent="0.25">
      <c r="A37" s="82"/>
      <c r="B37" s="87" t="s">
        <v>78</v>
      </c>
      <c r="C37" s="981" t="s">
        <v>360</v>
      </c>
      <c r="D37" s="994"/>
      <c r="E37" s="677">
        <f>SUM(E38:E40)</f>
        <v>2147500</v>
      </c>
      <c r="F37" s="678">
        <f>SUM(F38:F40)</f>
        <v>2147500</v>
      </c>
      <c r="G37" s="678">
        <f>SUM(G38:G40)</f>
        <v>2147500</v>
      </c>
      <c r="H37" s="678">
        <f>SUM(H38:H40)</f>
        <v>1907997</v>
      </c>
      <c r="I37" s="678"/>
      <c r="J37" s="678"/>
      <c r="K37" s="678">
        <f>SUM(K38:K40)</f>
        <v>2147500</v>
      </c>
      <c r="L37" s="678">
        <f>SUM(L38:L40)</f>
        <v>2147500</v>
      </c>
      <c r="M37" s="678">
        <f>SUM(M38:M40)</f>
        <v>2147500</v>
      </c>
      <c r="N37" s="678">
        <f>SUM(N38:N40)</f>
        <v>1907997</v>
      </c>
      <c r="O37" s="678"/>
      <c r="P37" s="678"/>
      <c r="Q37" s="678"/>
      <c r="R37" s="678"/>
      <c r="S37" s="92"/>
      <c r="T37" s="92"/>
      <c r="U37" s="92"/>
      <c r="V37" s="92"/>
    </row>
    <row r="38" spans="1:22" ht="21.75" customHeight="1" thickBot="1" x14ac:dyDescent="0.25">
      <c r="A38" s="82"/>
      <c r="B38" s="87"/>
      <c r="C38" s="84" t="s">
        <v>361</v>
      </c>
      <c r="D38" s="674" t="s">
        <v>32</v>
      </c>
      <c r="E38" s="677"/>
      <c r="F38" s="678"/>
      <c r="G38" s="678"/>
      <c r="H38" s="678"/>
      <c r="I38" s="678"/>
      <c r="J38" s="678"/>
      <c r="K38" s="678"/>
      <c r="L38" s="678"/>
      <c r="M38" s="678"/>
      <c r="N38" s="678"/>
      <c r="O38" s="678"/>
      <c r="P38" s="678"/>
      <c r="Q38" s="678"/>
      <c r="R38" s="678"/>
      <c r="S38" s="92"/>
      <c r="T38" s="92"/>
      <c r="U38" s="92"/>
      <c r="V38" s="92"/>
    </row>
    <row r="39" spans="1:22" ht="21.75" customHeight="1" thickBot="1" x14ac:dyDescent="0.25">
      <c r="A39" s="82"/>
      <c r="B39" s="87"/>
      <c r="C39" s="78" t="s">
        <v>362</v>
      </c>
      <c r="D39" s="223" t="s">
        <v>31</v>
      </c>
      <c r="E39" s="677"/>
      <c r="F39" s="678"/>
      <c r="G39" s="678"/>
      <c r="H39" s="678"/>
      <c r="I39" s="678"/>
      <c r="J39" s="678"/>
      <c r="K39" s="678"/>
      <c r="L39" s="678"/>
      <c r="M39" s="678"/>
      <c r="N39" s="678"/>
      <c r="O39" s="678"/>
      <c r="P39" s="678"/>
      <c r="Q39" s="678"/>
      <c r="R39" s="678"/>
      <c r="S39" s="92"/>
      <c r="T39" s="92"/>
      <c r="U39" s="92"/>
      <c r="V39" s="92"/>
    </row>
    <row r="40" spans="1:22" ht="21.75" customHeight="1" thickBot="1" x14ac:dyDescent="0.25">
      <c r="A40" s="82"/>
      <c r="B40" s="87"/>
      <c r="C40" s="78" t="s">
        <v>363</v>
      </c>
      <c r="D40" s="223" t="s">
        <v>33</v>
      </c>
      <c r="E40" s="679">
        <v>2147500</v>
      </c>
      <c r="F40" s="680">
        <v>2147500</v>
      </c>
      <c r="G40" s="680">
        <v>2147500</v>
      </c>
      <c r="H40" s="680">
        <v>1907997</v>
      </c>
      <c r="I40" s="680"/>
      <c r="J40" s="680"/>
      <c r="K40" s="680">
        <f>E40-Q40</f>
        <v>2147500</v>
      </c>
      <c r="L40" s="680">
        <f>F40-R40</f>
        <v>2147500</v>
      </c>
      <c r="M40" s="680">
        <f>G40-S40</f>
        <v>2147500</v>
      </c>
      <c r="N40" s="680">
        <f>H40-T40</f>
        <v>1907997</v>
      </c>
      <c r="O40" s="680"/>
      <c r="P40" s="680"/>
      <c r="Q40" s="680"/>
      <c r="R40" s="680"/>
      <c r="S40" s="92"/>
      <c r="T40" s="92"/>
      <c r="U40" s="92"/>
      <c r="V40" s="92"/>
    </row>
    <row r="41" spans="1:22" ht="21.75" customHeight="1" thickBot="1" x14ac:dyDescent="0.25">
      <c r="A41" s="89" t="s">
        <v>10</v>
      </c>
      <c r="B41" s="990" t="s">
        <v>364</v>
      </c>
      <c r="C41" s="990"/>
      <c r="D41" s="990"/>
      <c r="E41" s="337">
        <f>SUM(E42:E43)</f>
        <v>0</v>
      </c>
      <c r="F41" s="92">
        <f>SUM(F42:F46)</f>
        <v>0</v>
      </c>
      <c r="G41" s="92">
        <f>SUM(G42:G46)</f>
        <v>8400000</v>
      </c>
      <c r="H41" s="92">
        <f>SUM(H42:H46)</f>
        <v>8400000</v>
      </c>
      <c r="I41" s="92">
        <f>SUM(I42:I46)</f>
        <v>0</v>
      </c>
      <c r="J41" s="92">
        <f>SUM(J42:J48)</f>
        <v>0</v>
      </c>
      <c r="K41" s="92">
        <f t="shared" ref="K41" si="33">SUM(K42:K43)</f>
        <v>0</v>
      </c>
      <c r="L41" s="92">
        <f t="shared" ref="L41" si="34">SUM(L42:L43)</f>
        <v>0</v>
      </c>
      <c r="M41" s="337">
        <f t="shared" ref="M41:P41" si="35">SUM(M42:M43)</f>
        <v>8400000</v>
      </c>
      <c r="N41" s="92">
        <f t="shared" ref="N41" si="36">SUM(N42:N43)</f>
        <v>8400000</v>
      </c>
      <c r="O41" s="337">
        <f t="shared" si="35"/>
        <v>0</v>
      </c>
      <c r="P41" s="337">
        <f t="shared" si="35"/>
        <v>0</v>
      </c>
      <c r="Q41" s="92"/>
      <c r="R41" s="92"/>
      <c r="S41" s="92"/>
      <c r="T41" s="92"/>
      <c r="U41" s="92"/>
      <c r="V41" s="92"/>
    </row>
    <row r="42" spans="1:22" ht="21.75" customHeight="1" x14ac:dyDescent="0.2">
      <c r="A42" s="83"/>
      <c r="B42" s="90" t="s">
        <v>365</v>
      </c>
      <c r="C42" s="989" t="s">
        <v>367</v>
      </c>
      <c r="D42" s="989"/>
      <c r="E42" s="346">
        <v>0</v>
      </c>
      <c r="F42" s="347">
        <v>0</v>
      </c>
      <c r="G42" s="347">
        <v>8400000</v>
      </c>
      <c r="H42" s="347">
        <v>8400000</v>
      </c>
      <c r="I42" s="347"/>
      <c r="J42" s="347"/>
      <c r="K42" s="347">
        <f>E42-Q42</f>
        <v>0</v>
      </c>
      <c r="L42" s="347">
        <f>F42-R42</f>
        <v>0</v>
      </c>
      <c r="M42" s="347">
        <f>G42-S42</f>
        <v>8400000</v>
      </c>
      <c r="N42" s="347">
        <f>H42-T42</f>
        <v>8400000</v>
      </c>
      <c r="O42" s="347"/>
      <c r="P42" s="347"/>
      <c r="Q42" s="347"/>
      <c r="R42" s="347"/>
      <c r="S42" s="347"/>
      <c r="T42" s="347"/>
      <c r="U42" s="347"/>
      <c r="V42" s="347"/>
    </row>
    <row r="43" spans="1:22" ht="21.75" customHeight="1" x14ac:dyDescent="0.2">
      <c r="A43" s="82"/>
      <c r="B43" s="79" t="s">
        <v>366</v>
      </c>
      <c r="C43" s="981" t="s">
        <v>368</v>
      </c>
      <c r="D43" s="981"/>
      <c r="E43" s="349">
        <f>SUM(E44:E46)</f>
        <v>0</v>
      </c>
      <c r="F43" s="264"/>
      <c r="G43" s="264"/>
      <c r="H43" s="264"/>
      <c r="I43" s="264"/>
      <c r="J43" s="264"/>
      <c r="K43" s="264"/>
      <c r="L43" s="264"/>
      <c r="M43" s="264"/>
      <c r="N43" s="264"/>
      <c r="O43" s="264"/>
      <c r="P43" s="264"/>
      <c r="Q43" s="264"/>
      <c r="R43" s="264"/>
      <c r="S43" s="264"/>
      <c r="T43" s="264"/>
      <c r="U43" s="264"/>
      <c r="V43" s="264"/>
    </row>
    <row r="44" spans="1:22" ht="21.75" customHeight="1" x14ac:dyDescent="0.2">
      <c r="A44" s="82"/>
      <c r="B44" s="90"/>
      <c r="C44" s="84" t="s">
        <v>369</v>
      </c>
      <c r="D44" s="674" t="s">
        <v>32</v>
      </c>
      <c r="E44" s="349"/>
      <c r="F44" s="264"/>
      <c r="G44" s="264"/>
      <c r="H44" s="264"/>
      <c r="I44" s="264"/>
      <c r="J44" s="264"/>
      <c r="K44" s="264"/>
      <c r="L44" s="264"/>
      <c r="M44" s="264"/>
      <c r="N44" s="264"/>
      <c r="O44" s="264"/>
      <c r="P44" s="264"/>
      <c r="Q44" s="264"/>
      <c r="R44" s="264"/>
      <c r="S44" s="264"/>
      <c r="T44" s="264"/>
      <c r="U44" s="264"/>
      <c r="V44" s="264"/>
    </row>
    <row r="45" spans="1:22" ht="21.75" customHeight="1" x14ac:dyDescent="0.2">
      <c r="A45" s="82"/>
      <c r="B45" s="79"/>
      <c r="C45" s="78" t="s">
        <v>370</v>
      </c>
      <c r="D45" s="674" t="s">
        <v>31</v>
      </c>
      <c r="E45" s="349"/>
      <c r="F45" s="264"/>
      <c r="G45" s="264"/>
      <c r="H45" s="264"/>
      <c r="I45" s="264"/>
      <c r="J45" s="607"/>
      <c r="K45" s="264"/>
      <c r="L45" s="264"/>
      <c r="M45" s="264"/>
      <c r="N45" s="264"/>
      <c r="O45" s="264"/>
      <c r="P45" s="607"/>
      <c r="Q45" s="264"/>
      <c r="R45" s="264"/>
      <c r="S45" s="264"/>
      <c r="T45" s="264"/>
      <c r="U45" s="264"/>
      <c r="V45" s="264"/>
    </row>
    <row r="46" spans="1:22" ht="21.75" customHeight="1" thickBot="1" x14ac:dyDescent="0.25">
      <c r="A46" s="86"/>
      <c r="B46" s="90"/>
      <c r="C46" s="84" t="s">
        <v>371</v>
      </c>
      <c r="D46" s="674" t="s">
        <v>372</v>
      </c>
      <c r="E46" s="349"/>
      <c r="F46" s="264"/>
      <c r="G46" s="264"/>
      <c r="H46" s="264"/>
      <c r="I46" s="264"/>
      <c r="J46" s="607"/>
      <c r="K46" s="264"/>
      <c r="L46" s="264"/>
      <c r="M46" s="264"/>
      <c r="N46" s="264"/>
      <c r="O46" s="264"/>
      <c r="P46" s="607"/>
      <c r="Q46" s="264"/>
      <c r="R46" s="264"/>
      <c r="S46" s="381"/>
      <c r="T46" s="381"/>
      <c r="U46" s="381"/>
      <c r="V46" s="381"/>
    </row>
    <row r="47" spans="1:22" ht="21.75" hidden="1" customHeight="1" x14ac:dyDescent="0.2">
      <c r="A47" s="352"/>
      <c r="B47" s="79"/>
      <c r="C47" s="981"/>
      <c r="D47" s="994"/>
      <c r="E47" s="349"/>
      <c r="F47" s="264"/>
      <c r="G47" s="264"/>
      <c r="H47" s="264"/>
      <c r="I47" s="264"/>
      <c r="J47" s="607"/>
      <c r="K47" s="264"/>
      <c r="L47" s="264"/>
      <c r="M47" s="264"/>
      <c r="N47" s="264"/>
      <c r="O47" s="264"/>
      <c r="P47" s="607"/>
      <c r="Q47" s="264"/>
      <c r="R47" s="264"/>
      <c r="S47" s="354"/>
      <c r="T47" s="354"/>
      <c r="U47" s="354"/>
      <c r="V47" s="354"/>
    </row>
    <row r="48" spans="1:22" ht="21.75" hidden="1" customHeight="1" thickBot="1" x14ac:dyDescent="0.25">
      <c r="A48" s="352"/>
      <c r="B48" s="90"/>
      <c r="C48" s="991"/>
      <c r="D48" s="992"/>
      <c r="E48" s="608"/>
      <c r="F48" s="609"/>
      <c r="G48" s="609"/>
      <c r="H48" s="609"/>
      <c r="I48" s="609"/>
      <c r="J48" s="610"/>
      <c r="K48" s="609"/>
      <c r="L48" s="609"/>
      <c r="M48" s="609"/>
      <c r="N48" s="609"/>
      <c r="O48" s="609"/>
      <c r="P48" s="610"/>
      <c r="Q48" s="609"/>
      <c r="R48" s="609"/>
      <c r="S48" s="354"/>
      <c r="T48" s="354"/>
      <c r="U48" s="354"/>
      <c r="V48" s="354"/>
    </row>
    <row r="49" spans="1:22" ht="21.75" customHeight="1" thickBot="1" x14ac:dyDescent="0.25">
      <c r="A49" s="89" t="s">
        <v>11</v>
      </c>
      <c r="B49" s="990" t="s">
        <v>83</v>
      </c>
      <c r="C49" s="990"/>
      <c r="D49" s="990"/>
      <c r="E49" s="337">
        <f t="shared" ref="E49:S49" si="37">E50+E51</f>
        <v>492818</v>
      </c>
      <c r="F49" s="337">
        <f>F50+F51</f>
        <v>492818</v>
      </c>
      <c r="G49" s="92">
        <f t="shared" si="37"/>
        <v>512010</v>
      </c>
      <c r="H49" s="92">
        <f t="shared" si="37"/>
        <v>607299</v>
      </c>
      <c r="I49" s="92">
        <f t="shared" si="37"/>
        <v>0</v>
      </c>
      <c r="J49" s="92">
        <f t="shared" si="37"/>
        <v>0</v>
      </c>
      <c r="K49" s="92">
        <f t="shared" si="37"/>
        <v>492818</v>
      </c>
      <c r="L49" s="92">
        <f t="shared" ref="L49" si="38">L50+L51</f>
        <v>492818</v>
      </c>
      <c r="M49" s="92">
        <f t="shared" si="37"/>
        <v>512010</v>
      </c>
      <c r="N49" s="92">
        <f t="shared" ref="N49" si="39">N50+N51</f>
        <v>607299</v>
      </c>
      <c r="O49" s="92">
        <f t="shared" si="37"/>
        <v>0</v>
      </c>
      <c r="P49" s="92">
        <f t="shared" si="37"/>
        <v>0</v>
      </c>
      <c r="Q49" s="92">
        <f t="shared" si="37"/>
        <v>0</v>
      </c>
      <c r="R49" s="92">
        <f t="shared" ref="R49" si="40">R50+R51</f>
        <v>0</v>
      </c>
      <c r="S49" s="92">
        <f t="shared" si="37"/>
        <v>0</v>
      </c>
      <c r="T49" s="92">
        <f t="shared" ref="T49:V49" si="41">T50+T51</f>
        <v>0</v>
      </c>
      <c r="U49" s="92">
        <f t="shared" si="41"/>
        <v>300002</v>
      </c>
      <c r="V49" s="92">
        <f t="shared" si="41"/>
        <v>300003</v>
      </c>
    </row>
    <row r="50" spans="1:22" s="6" customFormat="1" ht="21.75" customHeight="1" x14ac:dyDescent="0.2">
      <c r="A50" s="91"/>
      <c r="B50" s="90" t="s">
        <v>44</v>
      </c>
      <c r="C50" s="989" t="s">
        <v>385</v>
      </c>
      <c r="D50" s="989"/>
      <c r="E50" s="348"/>
      <c r="F50" s="348">
        <v>0</v>
      </c>
      <c r="G50" s="263">
        <v>130000</v>
      </c>
      <c r="H50" s="263">
        <v>130000</v>
      </c>
      <c r="I50" s="263"/>
      <c r="J50" s="263"/>
      <c r="K50" s="263"/>
      <c r="L50" s="265">
        <f t="shared" ref="L50:N51" si="42">F50-R50</f>
        <v>0</v>
      </c>
      <c r="M50" s="265">
        <f t="shared" si="42"/>
        <v>130000</v>
      </c>
      <c r="N50" s="265">
        <f t="shared" si="42"/>
        <v>130000</v>
      </c>
      <c r="O50" s="263"/>
      <c r="P50" s="263"/>
      <c r="Q50" s="263"/>
      <c r="R50" s="263"/>
      <c r="S50" s="263"/>
      <c r="T50" s="263"/>
      <c r="U50" s="263"/>
      <c r="V50" s="263"/>
    </row>
    <row r="51" spans="1:22" ht="21.75" customHeight="1" thickBot="1" x14ac:dyDescent="0.25">
      <c r="A51" s="82"/>
      <c r="B51" s="78" t="s">
        <v>45</v>
      </c>
      <c r="C51" s="981" t="s">
        <v>386</v>
      </c>
      <c r="D51" s="981"/>
      <c r="E51" s="328">
        <v>492818</v>
      </c>
      <c r="F51" s="328">
        <v>492818</v>
      </c>
      <c r="G51" s="328">
        <v>382010</v>
      </c>
      <c r="H51" s="265">
        <v>477299</v>
      </c>
      <c r="I51" s="265"/>
      <c r="J51" s="265"/>
      <c r="K51" s="265">
        <f>E51-Q51</f>
        <v>492818</v>
      </c>
      <c r="L51" s="265">
        <f t="shared" si="42"/>
        <v>492818</v>
      </c>
      <c r="M51" s="265">
        <f t="shared" si="42"/>
        <v>382010</v>
      </c>
      <c r="N51" s="265">
        <f t="shared" si="42"/>
        <v>477299</v>
      </c>
      <c r="O51" s="265"/>
      <c r="P51" s="265"/>
      <c r="Q51" s="265"/>
      <c r="R51" s="265"/>
      <c r="S51" s="328"/>
      <c r="T51" s="328"/>
      <c r="U51" s="328">
        <v>300002</v>
      </c>
      <c r="V51" s="328">
        <v>300003</v>
      </c>
    </row>
    <row r="52" spans="1:22" ht="21.75" customHeight="1" thickBot="1" x14ac:dyDescent="0.25">
      <c r="A52" s="89" t="s">
        <v>12</v>
      </c>
      <c r="B52" s="990" t="s">
        <v>373</v>
      </c>
      <c r="C52" s="990"/>
      <c r="D52" s="990"/>
      <c r="E52" s="333">
        <f t="shared" ref="E52:S52" si="43">SUM(E53:E54)</f>
        <v>0</v>
      </c>
      <c r="F52" s="333">
        <f>SUM(F53:F54)</f>
        <v>0</v>
      </c>
      <c r="G52" s="50">
        <f t="shared" si="43"/>
        <v>0</v>
      </c>
      <c r="H52" s="50">
        <f t="shared" si="43"/>
        <v>0</v>
      </c>
      <c r="I52" s="50">
        <f t="shared" si="43"/>
        <v>0</v>
      </c>
      <c r="J52" s="50">
        <f t="shared" si="43"/>
        <v>0</v>
      </c>
      <c r="K52" s="50">
        <f t="shared" si="43"/>
        <v>0</v>
      </c>
      <c r="L52" s="50">
        <f t="shared" ref="L52" si="44">SUM(L53:L54)</f>
        <v>0</v>
      </c>
      <c r="M52" s="50">
        <f t="shared" si="43"/>
        <v>0</v>
      </c>
      <c r="N52" s="50">
        <f t="shared" ref="N52" si="45">SUM(N53:N54)</f>
        <v>0</v>
      </c>
      <c r="O52" s="50">
        <f t="shared" si="43"/>
        <v>0</v>
      </c>
      <c r="P52" s="50">
        <f t="shared" si="43"/>
        <v>0</v>
      </c>
      <c r="Q52" s="50">
        <f t="shared" si="43"/>
        <v>0</v>
      </c>
      <c r="R52" s="50">
        <f t="shared" ref="R52" si="46">SUM(R53:R54)</f>
        <v>0</v>
      </c>
      <c r="S52" s="50">
        <f t="shared" si="43"/>
        <v>0</v>
      </c>
      <c r="T52" s="50">
        <f t="shared" ref="T52:V52" si="47">SUM(T53:T54)</f>
        <v>0</v>
      </c>
      <c r="U52" s="50">
        <f t="shared" si="47"/>
        <v>0</v>
      </c>
      <c r="V52" s="50">
        <f t="shared" si="47"/>
        <v>0</v>
      </c>
    </row>
    <row r="53" spans="1:22" s="6" customFormat="1" ht="21.75" customHeight="1" x14ac:dyDescent="0.2">
      <c r="A53" s="91"/>
      <c r="B53" s="84" t="s">
        <v>46</v>
      </c>
      <c r="C53" s="989" t="s">
        <v>375</v>
      </c>
      <c r="D53" s="989"/>
      <c r="E53" s="334">
        <v>0</v>
      </c>
      <c r="F53" s="334">
        <v>0</v>
      </c>
      <c r="G53" s="268">
        <v>0</v>
      </c>
      <c r="H53" s="268">
        <v>0</v>
      </c>
      <c r="I53" s="268">
        <v>0</v>
      </c>
      <c r="J53" s="268">
        <v>0</v>
      </c>
      <c r="K53" s="268">
        <v>0</v>
      </c>
      <c r="L53" s="268">
        <v>0</v>
      </c>
      <c r="M53" s="268">
        <v>0</v>
      </c>
      <c r="N53" s="268">
        <v>0</v>
      </c>
      <c r="O53" s="268">
        <v>0</v>
      </c>
      <c r="P53" s="268">
        <v>0</v>
      </c>
      <c r="Q53" s="268"/>
      <c r="R53" s="268"/>
      <c r="S53" s="267"/>
      <c r="T53" s="267"/>
      <c r="U53" s="267"/>
      <c r="V53" s="267"/>
    </row>
    <row r="54" spans="1:22" ht="21.75" customHeight="1" thickBot="1" x14ac:dyDescent="0.25">
      <c r="A54" s="86"/>
      <c r="B54" s="87" t="s">
        <v>374</v>
      </c>
      <c r="C54" s="980" t="s">
        <v>376</v>
      </c>
      <c r="D54" s="980"/>
      <c r="E54" s="338">
        <v>0</v>
      </c>
      <c r="F54" s="338">
        <v>0</v>
      </c>
      <c r="G54" s="106">
        <v>0</v>
      </c>
      <c r="H54" s="106">
        <v>0</v>
      </c>
      <c r="I54" s="106">
        <v>0</v>
      </c>
      <c r="J54" s="106">
        <v>0</v>
      </c>
      <c r="K54" s="106">
        <f>+E54-Q54</f>
        <v>0</v>
      </c>
      <c r="L54" s="106">
        <f>+F54-R54</f>
        <v>0</v>
      </c>
      <c r="M54" s="106">
        <v>0</v>
      </c>
      <c r="N54" s="106">
        <f>+H54-T54</f>
        <v>0</v>
      </c>
      <c r="O54" s="106">
        <v>0</v>
      </c>
      <c r="P54" s="106">
        <v>0</v>
      </c>
      <c r="Q54" s="106"/>
      <c r="R54" s="106"/>
      <c r="S54" s="106"/>
      <c r="T54" s="106"/>
      <c r="U54" s="106"/>
      <c r="V54" s="106"/>
    </row>
    <row r="55" spans="1:22" ht="21.75" customHeight="1" thickBot="1" x14ac:dyDescent="0.25">
      <c r="A55" s="89" t="s">
        <v>13</v>
      </c>
      <c r="B55" s="993" t="s">
        <v>85</v>
      </c>
      <c r="C55" s="993"/>
      <c r="D55" s="993"/>
      <c r="E55" s="333">
        <f t="shared" ref="E55:K55" si="48">E7+E21+E41+E49+E52+E33</f>
        <v>50258205</v>
      </c>
      <c r="F55" s="333">
        <f>F7+F21+F41+F49+F52+F33</f>
        <v>50312685</v>
      </c>
      <c r="G55" s="333">
        <f>G7+G21+G41+G49+G52+G33</f>
        <v>62154619</v>
      </c>
      <c r="H55" s="333">
        <f t="shared" si="48"/>
        <v>69700882</v>
      </c>
      <c r="I55" s="333">
        <f t="shared" si="48"/>
        <v>0</v>
      </c>
      <c r="J55" s="333">
        <f t="shared" si="48"/>
        <v>0</v>
      </c>
      <c r="K55" s="333">
        <f t="shared" si="48"/>
        <v>48364805</v>
      </c>
      <c r="L55" s="333">
        <f t="shared" ref="L55" si="49">L7+L21+L41+L49+L52+L33</f>
        <v>48419285</v>
      </c>
      <c r="M55" s="333">
        <f t="shared" ref="M55:S55" si="50">M7+M21+M41+M49+M52+M33</f>
        <v>60261219</v>
      </c>
      <c r="N55" s="333">
        <f t="shared" ref="N55" si="51">N7+N21+N41+N49+N52+N33</f>
        <v>67807482</v>
      </c>
      <c r="O55" s="333">
        <f t="shared" si="50"/>
        <v>0</v>
      </c>
      <c r="P55" s="333">
        <f t="shared" si="50"/>
        <v>0</v>
      </c>
      <c r="Q55" s="333">
        <f t="shared" si="50"/>
        <v>1893400</v>
      </c>
      <c r="R55" s="333">
        <f t="shared" ref="R55" si="52">R7+R21+R41+R49+R52+R33</f>
        <v>1893400</v>
      </c>
      <c r="S55" s="333">
        <f t="shared" si="50"/>
        <v>1893400</v>
      </c>
      <c r="T55" s="333">
        <f t="shared" ref="T55:V55" si="53">T7+T21+T41+T49+T52+T33</f>
        <v>1893400</v>
      </c>
      <c r="U55" s="333">
        <f t="shared" si="53"/>
        <v>16984546</v>
      </c>
      <c r="V55" s="333">
        <f t="shared" si="53"/>
        <v>16984551</v>
      </c>
    </row>
    <row r="56" spans="1:22" ht="24" customHeight="1" thickBot="1" x14ac:dyDescent="0.25">
      <c r="A56" s="85" t="s">
        <v>61</v>
      </c>
      <c r="B56" s="990" t="s">
        <v>377</v>
      </c>
      <c r="C56" s="990"/>
      <c r="D56" s="990"/>
      <c r="E56" s="333">
        <f t="shared" ref="E56:J56" si="54">SUM(E57:E59)</f>
        <v>26387676</v>
      </c>
      <c r="F56" s="333">
        <f>SUM(F57:F59)</f>
        <v>26387676</v>
      </c>
      <c r="G56" s="333">
        <f t="shared" si="54"/>
        <v>20127580</v>
      </c>
      <c r="H56" s="333">
        <f t="shared" si="54"/>
        <v>21378443</v>
      </c>
      <c r="I56" s="333">
        <f t="shared" si="54"/>
        <v>0</v>
      </c>
      <c r="J56" s="333">
        <f t="shared" si="54"/>
        <v>0</v>
      </c>
      <c r="K56" s="333">
        <f t="shared" ref="K56" si="55">SUM(K57:K59)</f>
        <v>26387676</v>
      </c>
      <c r="L56" s="333">
        <f t="shared" ref="L56" si="56">SUM(L57:L59)</f>
        <v>26387676</v>
      </c>
      <c r="M56" s="333">
        <f t="shared" ref="M56:S56" si="57">SUM(M57:M59)</f>
        <v>20127580</v>
      </c>
      <c r="N56" s="333">
        <f t="shared" ref="N56" si="58">SUM(N57:N59)</f>
        <v>21378443</v>
      </c>
      <c r="O56" s="333">
        <f t="shared" si="57"/>
        <v>0</v>
      </c>
      <c r="P56" s="333">
        <f t="shared" si="57"/>
        <v>0</v>
      </c>
      <c r="Q56" s="333">
        <f t="shared" si="57"/>
        <v>0</v>
      </c>
      <c r="R56" s="333">
        <f t="shared" ref="R56" si="59">SUM(R57:R59)</f>
        <v>0</v>
      </c>
      <c r="S56" s="333">
        <f t="shared" si="57"/>
        <v>0</v>
      </c>
      <c r="T56" s="333">
        <f t="shared" ref="T56:V56" si="60">SUM(T57:T59)</f>
        <v>0</v>
      </c>
      <c r="U56" s="333">
        <f t="shared" si="60"/>
        <v>15916002</v>
      </c>
      <c r="V56" s="333">
        <f t="shared" si="60"/>
        <v>15916003</v>
      </c>
    </row>
    <row r="57" spans="1:22" ht="21.75" customHeight="1" x14ac:dyDescent="0.2">
      <c r="A57" s="83"/>
      <c r="B57" s="84" t="s">
        <v>48</v>
      </c>
      <c r="C57" s="989" t="s">
        <v>378</v>
      </c>
      <c r="D57" s="989"/>
      <c r="E57" s="350"/>
      <c r="F57" s="350"/>
      <c r="G57" s="267"/>
      <c r="H57" s="267"/>
      <c r="I57" s="267"/>
      <c r="J57" s="267"/>
      <c r="K57" s="267"/>
      <c r="L57" s="267"/>
      <c r="M57" s="267"/>
      <c r="N57" s="267"/>
      <c r="O57" s="267"/>
      <c r="P57" s="267"/>
      <c r="Q57" s="267"/>
      <c r="R57" s="267"/>
      <c r="S57" s="267"/>
      <c r="T57" s="267"/>
      <c r="U57" s="267"/>
      <c r="V57" s="267"/>
    </row>
    <row r="58" spans="1:22" ht="21.75" customHeight="1" x14ac:dyDescent="0.2">
      <c r="A58" s="82"/>
      <c r="B58" s="79" t="s">
        <v>49</v>
      </c>
      <c r="C58" s="989" t="s">
        <v>449</v>
      </c>
      <c r="D58" s="989"/>
      <c r="E58" s="329"/>
      <c r="F58" s="329"/>
      <c r="G58" s="266"/>
      <c r="H58" s="266"/>
      <c r="I58" s="266"/>
      <c r="J58" s="266"/>
      <c r="K58" s="266">
        <f>E58-Q58</f>
        <v>0</v>
      </c>
      <c r="L58" s="266">
        <f>F58-R58</f>
        <v>0</v>
      </c>
      <c r="M58" s="266"/>
      <c r="N58" s="266">
        <f>H58-T58</f>
        <v>0</v>
      </c>
      <c r="O58" s="266"/>
      <c r="P58" s="266"/>
      <c r="Q58" s="266"/>
      <c r="R58" s="266"/>
      <c r="S58" s="266"/>
      <c r="T58" s="266"/>
      <c r="U58" s="266"/>
      <c r="V58" s="266"/>
    </row>
    <row r="59" spans="1:22" ht="21.75" customHeight="1" thickBot="1" x14ac:dyDescent="0.25">
      <c r="A59" s="82"/>
      <c r="B59" s="79" t="s">
        <v>84</v>
      </c>
      <c r="C59" s="989" t="s">
        <v>379</v>
      </c>
      <c r="D59" s="989"/>
      <c r="E59" s="329">
        <v>26387676</v>
      </c>
      <c r="F59" s="329">
        <v>26387676</v>
      </c>
      <c r="G59" s="266">
        <v>20127580</v>
      </c>
      <c r="H59" s="266">
        <v>21378443</v>
      </c>
      <c r="I59" s="266"/>
      <c r="J59" s="266"/>
      <c r="K59" s="266">
        <f>E59-Q59</f>
        <v>26387676</v>
      </c>
      <c r="L59" s="266">
        <f>F59-R59</f>
        <v>26387676</v>
      </c>
      <c r="M59" s="329">
        <f>G59-S59</f>
        <v>20127580</v>
      </c>
      <c r="N59" s="266">
        <f>H59-T59</f>
        <v>21378443</v>
      </c>
      <c r="O59" s="266"/>
      <c r="P59" s="266"/>
      <c r="Q59" s="266"/>
      <c r="R59" s="266"/>
      <c r="S59" s="329"/>
      <c r="T59" s="329"/>
      <c r="U59" s="329">
        <v>15916002</v>
      </c>
      <c r="V59" s="329">
        <v>15916003</v>
      </c>
    </row>
    <row r="60" spans="1:22" ht="35.25" customHeight="1" thickBot="1" x14ac:dyDescent="0.25">
      <c r="A60" s="89" t="s">
        <v>62</v>
      </c>
      <c r="B60" s="985" t="s">
        <v>86</v>
      </c>
      <c r="C60" s="985"/>
      <c r="D60" s="985"/>
      <c r="E60" s="333">
        <f>E55+E56</f>
        <v>76645881</v>
      </c>
      <c r="F60" s="50">
        <f t="shared" ref="F60:K60" si="61">F55+F56</f>
        <v>76700361</v>
      </c>
      <c r="G60" s="50">
        <f t="shared" si="61"/>
        <v>82282199</v>
      </c>
      <c r="H60" s="50">
        <f t="shared" si="61"/>
        <v>91079325</v>
      </c>
      <c r="I60" s="50">
        <f t="shared" si="61"/>
        <v>0</v>
      </c>
      <c r="J60" s="50">
        <f t="shared" si="61"/>
        <v>0</v>
      </c>
      <c r="K60" s="50">
        <f t="shared" si="61"/>
        <v>74752481</v>
      </c>
      <c r="L60" s="50">
        <f t="shared" ref="L60" si="62">L55+L56</f>
        <v>74806961</v>
      </c>
      <c r="M60" s="333">
        <f t="shared" ref="M60:Q60" si="63">M55+M56</f>
        <v>80388799</v>
      </c>
      <c r="N60" s="50">
        <f t="shared" ref="N60" si="64">N55+N56</f>
        <v>89185925</v>
      </c>
      <c r="O60" s="333">
        <f t="shared" si="63"/>
        <v>0</v>
      </c>
      <c r="P60" s="333">
        <f t="shared" si="63"/>
        <v>0</v>
      </c>
      <c r="Q60" s="50">
        <f t="shared" si="63"/>
        <v>1893400</v>
      </c>
      <c r="R60" s="50">
        <f t="shared" ref="R60" si="65">R55+R56</f>
        <v>1893400</v>
      </c>
      <c r="S60" s="333">
        <f>S55+S56</f>
        <v>1893400</v>
      </c>
      <c r="T60" s="333">
        <f t="shared" ref="T60:V60" si="66">T55+T56</f>
        <v>1893400</v>
      </c>
      <c r="U60" s="333">
        <f t="shared" si="66"/>
        <v>32900548</v>
      </c>
      <c r="V60" s="333">
        <f t="shared" si="66"/>
        <v>32900554</v>
      </c>
    </row>
    <row r="61" spans="1:22" ht="21.75" hidden="1" customHeight="1" thickBot="1" x14ac:dyDescent="0.25">
      <c r="A61" s="982" t="s">
        <v>262</v>
      </c>
      <c r="B61" s="983"/>
      <c r="C61" s="983"/>
      <c r="D61" s="983"/>
      <c r="E61" s="611"/>
      <c r="F61" s="612"/>
      <c r="G61" s="612"/>
      <c r="H61" s="612"/>
      <c r="I61" s="612"/>
      <c r="J61" s="613"/>
      <c r="K61" s="612"/>
      <c r="L61" s="612"/>
      <c r="M61" s="612"/>
      <c r="N61" s="612"/>
      <c r="O61" s="612"/>
      <c r="P61" s="613"/>
      <c r="Q61" s="612"/>
      <c r="R61" s="612"/>
      <c r="S61" s="612"/>
      <c r="T61" s="612"/>
      <c r="U61" s="612"/>
      <c r="V61" s="612"/>
    </row>
    <row r="62" spans="1:22" ht="21.75" hidden="1" customHeight="1" thickBot="1" x14ac:dyDescent="0.25">
      <c r="A62" s="984" t="s">
        <v>6</v>
      </c>
      <c r="B62" s="985"/>
      <c r="C62" s="985"/>
      <c r="D62" s="985"/>
      <c r="E62" s="385"/>
      <c r="F62" s="386"/>
      <c r="G62" s="386"/>
      <c r="H62" s="386"/>
      <c r="I62" s="386"/>
      <c r="J62" s="387"/>
      <c r="K62" s="386"/>
      <c r="L62" s="386"/>
      <c r="M62" s="386"/>
      <c r="N62" s="386"/>
      <c r="O62" s="386"/>
      <c r="P62" s="387"/>
      <c r="Q62" s="386"/>
      <c r="R62" s="386"/>
      <c r="S62" s="386"/>
      <c r="T62" s="386"/>
      <c r="U62" s="386"/>
      <c r="V62" s="386"/>
    </row>
    <row r="63" spans="1:22" ht="21.75" customHeight="1" x14ac:dyDescent="0.2">
      <c r="A63" s="614"/>
      <c r="B63" s="615"/>
      <c r="C63" s="615"/>
      <c r="D63" s="615"/>
      <c r="E63" s="616"/>
      <c r="F63" s="616"/>
      <c r="G63" s="616"/>
      <c r="H63" s="616"/>
      <c r="I63" s="616"/>
      <c r="J63" s="616"/>
      <c r="K63" s="616"/>
      <c r="L63" s="616"/>
      <c r="M63" s="616"/>
      <c r="N63" s="616"/>
      <c r="O63" s="616"/>
      <c r="P63" s="616"/>
      <c r="Q63" s="707"/>
      <c r="R63" s="616"/>
      <c r="S63" s="616"/>
      <c r="T63" s="707"/>
      <c r="U63" s="616"/>
      <c r="V63" s="616"/>
    </row>
    <row r="64" spans="1:22" ht="21.75" customHeight="1" x14ac:dyDescent="0.2">
      <c r="A64" s="68"/>
      <c r="B64" s="110"/>
      <c r="C64" s="110"/>
      <c r="D64" s="110"/>
      <c r="E64" s="306"/>
      <c r="F64" s="306"/>
      <c r="G64" s="306"/>
      <c r="I64" s="306"/>
      <c r="J64" s="306"/>
      <c r="Q64" s="305"/>
      <c r="R64" s="306"/>
      <c r="S64" s="306"/>
    </row>
    <row r="65" spans="1:20" ht="35.25" customHeight="1" x14ac:dyDescent="0.2">
      <c r="A65" s="68"/>
      <c r="B65" s="110"/>
      <c r="C65" s="110"/>
      <c r="D65" s="110"/>
      <c r="E65" s="306"/>
      <c r="F65" s="306"/>
      <c r="G65" s="306"/>
      <c r="H65" s="306"/>
      <c r="I65" s="306"/>
      <c r="J65" s="306"/>
      <c r="K65" s="306"/>
      <c r="L65" s="306"/>
      <c r="M65" s="306"/>
      <c r="N65" s="306"/>
      <c r="O65" s="306"/>
      <c r="P65" s="306"/>
      <c r="Q65" s="305"/>
      <c r="R65" s="306"/>
      <c r="S65" s="306"/>
    </row>
    <row r="66" spans="1:20" ht="35.25" customHeight="1" x14ac:dyDescent="0.2">
      <c r="A66" s="68"/>
      <c r="B66" s="110"/>
      <c r="C66" s="110"/>
      <c r="D66" s="110"/>
      <c r="E66" s="306"/>
      <c r="F66" s="306"/>
      <c r="G66" s="306"/>
      <c r="H66" s="306"/>
      <c r="I66" s="306"/>
      <c r="J66" s="306"/>
      <c r="K66" s="306"/>
      <c r="L66" s="306"/>
      <c r="M66" s="306"/>
      <c r="N66" s="306"/>
      <c r="O66" s="306"/>
      <c r="P66" s="306"/>
      <c r="R66" s="306"/>
      <c r="S66" s="306"/>
      <c r="T66" s="306"/>
    </row>
    <row r="67" spans="1:20" x14ac:dyDescent="0.2">
      <c r="E67" s="306"/>
      <c r="F67" s="306"/>
      <c r="G67" s="306"/>
      <c r="H67" s="306"/>
      <c r="I67" s="306"/>
      <c r="J67" s="306"/>
      <c r="K67" s="306"/>
      <c r="L67" s="306"/>
      <c r="M67" s="306"/>
      <c r="N67" s="306"/>
      <c r="O67" s="306"/>
      <c r="P67" s="306"/>
      <c r="R67" s="306"/>
      <c r="S67" s="306"/>
      <c r="T67" s="306"/>
    </row>
    <row r="68" spans="1:20" x14ac:dyDescent="0.2">
      <c r="E68" s="306"/>
      <c r="F68" s="306"/>
      <c r="G68" s="306"/>
      <c r="H68" s="306"/>
      <c r="I68" s="306"/>
      <c r="J68" s="306"/>
      <c r="K68" s="306"/>
      <c r="L68" s="306"/>
      <c r="M68" s="306"/>
      <c r="N68" s="306"/>
      <c r="O68" s="306"/>
      <c r="P68" s="306"/>
      <c r="R68" s="306"/>
      <c r="S68" s="306"/>
      <c r="T68" s="306"/>
    </row>
    <row r="69" spans="1:20" x14ac:dyDescent="0.2">
      <c r="E69" s="306"/>
      <c r="F69" s="306"/>
      <c r="G69" s="306"/>
      <c r="H69" s="306"/>
      <c r="I69" s="306"/>
      <c r="J69" s="306"/>
      <c r="K69" s="306"/>
      <c r="L69" s="306"/>
      <c r="M69" s="306"/>
      <c r="N69" s="306"/>
      <c r="O69" s="306"/>
      <c r="P69" s="306"/>
      <c r="R69" s="306"/>
      <c r="S69" s="306"/>
      <c r="T69" s="306"/>
    </row>
    <row r="70" spans="1:20" x14ac:dyDescent="0.2">
      <c r="D70" s="76"/>
      <c r="E70" s="306"/>
      <c r="F70" s="306"/>
      <c r="G70" s="306"/>
      <c r="H70" s="306"/>
      <c r="I70" s="306"/>
      <c r="J70" s="306"/>
      <c r="K70" s="306"/>
      <c r="L70" s="306"/>
      <c r="M70" s="306"/>
      <c r="N70" s="306"/>
      <c r="O70" s="306"/>
      <c r="P70" s="306"/>
      <c r="R70" s="306"/>
      <c r="S70" s="306"/>
      <c r="T70" s="306"/>
    </row>
    <row r="71" spans="1:20" ht="48.75" customHeight="1" x14ac:dyDescent="0.2">
      <c r="D71" s="76"/>
      <c r="E71" s="306"/>
      <c r="F71" s="306"/>
      <c r="G71" s="306"/>
      <c r="H71" s="306"/>
      <c r="I71" s="306"/>
      <c r="J71" s="306"/>
      <c r="K71" s="306"/>
      <c r="L71" s="306"/>
      <c r="M71" s="306"/>
      <c r="N71" s="306"/>
      <c r="O71" s="306"/>
      <c r="P71" s="306"/>
      <c r="R71" s="306"/>
      <c r="S71" s="306"/>
      <c r="T71" s="306"/>
    </row>
    <row r="72" spans="1:20" ht="46.5" customHeight="1" x14ac:dyDescent="0.2">
      <c r="D72" s="76"/>
      <c r="E72" s="306"/>
      <c r="F72" s="306"/>
      <c r="G72" s="306"/>
      <c r="H72" s="306"/>
      <c r="I72" s="306"/>
      <c r="J72" s="306"/>
      <c r="K72" s="306"/>
      <c r="L72" s="306"/>
      <c r="M72" s="306"/>
      <c r="N72" s="306"/>
      <c r="O72" s="306"/>
      <c r="P72" s="306"/>
      <c r="R72" s="306"/>
      <c r="S72" s="306"/>
      <c r="T72" s="306"/>
    </row>
    <row r="73" spans="1:20" ht="41.25" customHeight="1" x14ac:dyDescent="0.2">
      <c r="E73" s="306"/>
      <c r="F73" s="306"/>
      <c r="G73" s="306"/>
      <c r="H73" s="306"/>
      <c r="I73" s="306"/>
      <c r="J73" s="306"/>
      <c r="K73" s="306"/>
      <c r="L73" s="306"/>
      <c r="M73" s="306"/>
      <c r="N73" s="306"/>
      <c r="O73" s="306"/>
      <c r="P73" s="306"/>
      <c r="R73" s="306"/>
      <c r="S73" s="306"/>
      <c r="T73" s="306"/>
    </row>
    <row r="74" spans="1:20" x14ac:dyDescent="0.2">
      <c r="E74" s="306"/>
      <c r="F74" s="306"/>
      <c r="G74" s="306"/>
      <c r="H74" s="306"/>
      <c r="I74" s="306"/>
      <c r="J74" s="306"/>
      <c r="K74" s="306"/>
      <c r="L74" s="306"/>
      <c r="M74" s="306"/>
      <c r="N74" s="306"/>
      <c r="O74" s="306"/>
      <c r="P74" s="306"/>
      <c r="R74" s="306"/>
      <c r="S74" s="306"/>
      <c r="T74" s="306"/>
    </row>
    <row r="75" spans="1:20" x14ac:dyDescent="0.2">
      <c r="E75" s="306"/>
      <c r="F75" s="306"/>
      <c r="G75" s="306"/>
      <c r="H75" s="306"/>
      <c r="I75" s="306"/>
      <c r="J75" s="306"/>
      <c r="K75" s="306"/>
      <c r="L75" s="306"/>
      <c r="M75" s="306"/>
      <c r="N75" s="306"/>
      <c r="O75" s="306"/>
      <c r="P75" s="306"/>
      <c r="R75" s="306"/>
      <c r="S75" s="306"/>
      <c r="T75" s="306"/>
    </row>
    <row r="76" spans="1:20" x14ac:dyDescent="0.2">
      <c r="E76" s="306"/>
      <c r="F76" s="306"/>
      <c r="G76" s="306"/>
      <c r="H76" s="306"/>
      <c r="I76" s="306"/>
      <c r="J76" s="306"/>
      <c r="K76" s="306"/>
      <c r="L76" s="306"/>
      <c r="M76" s="306"/>
      <c r="N76" s="306"/>
      <c r="O76" s="306"/>
      <c r="P76" s="306"/>
      <c r="R76" s="306"/>
      <c r="S76" s="306"/>
      <c r="T76" s="306"/>
    </row>
    <row r="77" spans="1:20" x14ac:dyDescent="0.2">
      <c r="E77" s="306"/>
      <c r="F77" s="306"/>
      <c r="G77" s="306"/>
      <c r="H77" s="306"/>
      <c r="I77" s="306"/>
      <c r="J77" s="306"/>
      <c r="K77" s="306"/>
      <c r="L77" s="306"/>
      <c r="M77" s="306"/>
      <c r="N77" s="306"/>
      <c r="O77" s="306"/>
      <c r="P77" s="306"/>
      <c r="R77" s="306"/>
      <c r="S77" s="306"/>
      <c r="T77" s="306"/>
    </row>
    <row r="78" spans="1:20" x14ac:dyDescent="0.2">
      <c r="E78" s="306"/>
      <c r="F78" s="306"/>
      <c r="G78" s="306"/>
      <c r="H78" s="306"/>
      <c r="I78" s="306"/>
      <c r="J78" s="306"/>
      <c r="K78" s="306"/>
      <c r="L78" s="306"/>
      <c r="M78" s="306"/>
      <c r="N78" s="306"/>
      <c r="O78" s="306"/>
      <c r="P78" s="306"/>
      <c r="R78" s="306"/>
      <c r="S78" s="306"/>
      <c r="T78" s="306"/>
    </row>
    <row r="79" spans="1:20" x14ac:dyDescent="0.2">
      <c r="E79" s="306"/>
      <c r="F79" s="306"/>
      <c r="G79" s="306"/>
      <c r="H79" s="306"/>
      <c r="I79" s="306"/>
      <c r="J79" s="306"/>
      <c r="K79" s="306"/>
      <c r="L79" s="306"/>
      <c r="M79" s="306"/>
      <c r="N79" s="306"/>
      <c r="O79" s="306"/>
      <c r="P79" s="306"/>
      <c r="R79" s="306"/>
      <c r="S79" s="306"/>
      <c r="T79" s="306"/>
    </row>
    <row r="80" spans="1:20" x14ac:dyDescent="0.2">
      <c r="E80" s="306"/>
      <c r="F80" s="306"/>
      <c r="G80" s="306"/>
      <c r="H80" s="306"/>
      <c r="I80" s="306"/>
      <c r="J80" s="306"/>
      <c r="K80" s="306"/>
      <c r="L80" s="306"/>
      <c r="M80" s="306"/>
      <c r="N80" s="306"/>
      <c r="O80" s="306"/>
      <c r="P80" s="306"/>
      <c r="R80" s="306"/>
      <c r="S80" s="306"/>
      <c r="T80" s="306"/>
    </row>
    <row r="81" spans="5:20" x14ac:dyDescent="0.2">
      <c r="E81" s="306"/>
      <c r="F81" s="306"/>
      <c r="G81" s="306"/>
      <c r="H81" s="306"/>
      <c r="I81" s="306"/>
      <c r="J81" s="306"/>
      <c r="K81" s="306"/>
      <c r="L81" s="306"/>
      <c r="M81" s="306"/>
      <c r="N81" s="306"/>
      <c r="O81" s="306"/>
      <c r="P81" s="306"/>
      <c r="R81" s="306"/>
      <c r="S81" s="306"/>
      <c r="T81" s="306"/>
    </row>
    <row r="82" spans="5:20" x14ac:dyDescent="0.2">
      <c r="E82" s="306"/>
      <c r="F82" s="306"/>
      <c r="G82" s="306"/>
      <c r="H82" s="306"/>
      <c r="I82" s="306"/>
      <c r="J82" s="306"/>
      <c r="K82" s="306"/>
      <c r="L82" s="306"/>
      <c r="M82" s="306"/>
      <c r="N82" s="306"/>
      <c r="O82" s="306"/>
      <c r="P82" s="306"/>
      <c r="R82" s="306"/>
      <c r="S82" s="306"/>
      <c r="T82" s="306"/>
    </row>
    <row r="83" spans="5:20" x14ac:dyDescent="0.2">
      <c r="E83" s="306"/>
      <c r="F83" s="306"/>
      <c r="G83" s="306"/>
      <c r="H83" s="306"/>
      <c r="I83" s="306"/>
      <c r="J83" s="306"/>
      <c r="K83" s="306"/>
      <c r="L83" s="306"/>
      <c r="M83" s="306"/>
      <c r="N83" s="306"/>
      <c r="O83" s="306"/>
      <c r="P83" s="306"/>
      <c r="R83" s="306"/>
      <c r="S83" s="306"/>
      <c r="T83" s="306"/>
    </row>
    <row r="84" spans="5:20" x14ac:dyDescent="0.2">
      <c r="E84" s="306"/>
      <c r="F84" s="306"/>
      <c r="G84" s="306"/>
      <c r="H84" s="306"/>
      <c r="I84" s="306"/>
      <c r="J84" s="306"/>
      <c r="K84" s="306"/>
      <c r="L84" s="306"/>
      <c r="M84" s="306"/>
      <c r="N84" s="306"/>
      <c r="O84" s="306"/>
      <c r="P84" s="306"/>
      <c r="R84" s="306"/>
      <c r="S84" s="306"/>
      <c r="T84" s="306"/>
    </row>
    <row r="85" spans="5:20" x14ac:dyDescent="0.2">
      <c r="E85" s="306"/>
      <c r="F85" s="306"/>
      <c r="G85" s="306"/>
      <c r="H85" s="306"/>
      <c r="I85" s="306"/>
      <c r="J85" s="306"/>
      <c r="K85" s="306"/>
      <c r="L85" s="306"/>
      <c r="M85" s="306"/>
      <c r="N85" s="306"/>
      <c r="O85" s="306"/>
      <c r="P85" s="306"/>
      <c r="R85" s="306"/>
      <c r="S85" s="306"/>
      <c r="T85" s="306"/>
    </row>
    <row r="86" spans="5:20" x14ac:dyDescent="0.2">
      <c r="E86" s="306"/>
      <c r="F86" s="306"/>
      <c r="G86" s="306"/>
      <c r="H86" s="306"/>
      <c r="I86" s="306"/>
      <c r="J86" s="306"/>
      <c r="K86" s="306"/>
      <c r="L86" s="306"/>
      <c r="M86" s="306"/>
      <c r="N86" s="306"/>
      <c r="O86" s="306"/>
      <c r="P86" s="306"/>
      <c r="R86" s="306"/>
      <c r="S86" s="306"/>
      <c r="T86" s="306"/>
    </row>
    <row r="87" spans="5:20" x14ac:dyDescent="0.2">
      <c r="E87" s="306"/>
      <c r="F87" s="306"/>
      <c r="G87" s="306"/>
      <c r="H87" s="306"/>
      <c r="I87" s="306"/>
      <c r="J87" s="306"/>
      <c r="K87" s="306"/>
      <c r="L87" s="306"/>
      <c r="M87" s="306"/>
      <c r="N87" s="306"/>
      <c r="O87" s="306"/>
      <c r="P87" s="306"/>
      <c r="R87" s="306"/>
      <c r="S87" s="306"/>
      <c r="T87" s="306"/>
    </row>
    <row r="88" spans="5:20" x14ac:dyDescent="0.2">
      <c r="E88" s="306"/>
      <c r="F88" s="306"/>
      <c r="G88" s="306"/>
      <c r="H88" s="306"/>
      <c r="I88" s="306"/>
      <c r="J88" s="306"/>
      <c r="K88" s="306"/>
      <c r="L88" s="306"/>
      <c r="M88" s="306"/>
      <c r="N88" s="306"/>
      <c r="O88" s="306"/>
      <c r="P88" s="306"/>
      <c r="R88" s="306"/>
      <c r="S88" s="306"/>
      <c r="T88" s="306"/>
    </row>
    <row r="89" spans="5:20" x14ac:dyDescent="0.2">
      <c r="E89" s="306"/>
      <c r="F89" s="306"/>
      <c r="G89" s="306"/>
      <c r="H89" s="306"/>
      <c r="I89" s="306"/>
      <c r="J89" s="306"/>
      <c r="K89" s="306"/>
      <c r="L89" s="306"/>
      <c r="M89" s="306"/>
      <c r="N89" s="306"/>
      <c r="O89" s="306"/>
      <c r="P89" s="306"/>
      <c r="R89" s="306"/>
      <c r="S89" s="306"/>
      <c r="T89" s="306"/>
    </row>
    <row r="90" spans="5:20" x14ac:dyDescent="0.2">
      <c r="E90" s="306"/>
      <c r="F90" s="306"/>
      <c r="G90" s="306"/>
      <c r="H90" s="306"/>
      <c r="I90" s="306"/>
      <c r="J90" s="306"/>
      <c r="K90" s="306"/>
      <c r="L90" s="306"/>
      <c r="M90" s="306"/>
      <c r="N90" s="306"/>
      <c r="O90" s="306"/>
      <c r="P90" s="306"/>
      <c r="R90" s="306"/>
      <c r="S90" s="306"/>
      <c r="T90" s="306"/>
    </row>
    <row r="91" spans="5:20" x14ac:dyDescent="0.2">
      <c r="E91" s="306"/>
      <c r="F91" s="306"/>
      <c r="G91" s="306"/>
      <c r="H91" s="306"/>
      <c r="I91" s="306"/>
      <c r="J91" s="306"/>
      <c r="K91" s="306"/>
      <c r="L91" s="306"/>
      <c r="M91" s="306"/>
      <c r="N91" s="306"/>
      <c r="O91" s="306"/>
      <c r="P91" s="306"/>
      <c r="R91" s="306"/>
      <c r="S91" s="306"/>
      <c r="T91" s="306"/>
    </row>
    <row r="92" spans="5:20" x14ac:dyDescent="0.2">
      <c r="E92" s="306"/>
      <c r="F92" s="306"/>
      <c r="G92" s="306"/>
      <c r="H92" s="306"/>
      <c r="I92" s="306"/>
      <c r="J92" s="306"/>
      <c r="K92" s="306"/>
      <c r="L92" s="306"/>
      <c r="M92" s="306"/>
      <c r="N92" s="306"/>
      <c r="O92" s="306"/>
      <c r="P92" s="306"/>
      <c r="R92" s="306"/>
      <c r="S92" s="306"/>
      <c r="T92" s="306"/>
    </row>
    <row r="93" spans="5:20" x14ac:dyDescent="0.2">
      <c r="E93" s="306"/>
      <c r="F93" s="306"/>
      <c r="G93" s="306"/>
      <c r="H93" s="306"/>
      <c r="I93" s="306"/>
      <c r="J93" s="306"/>
      <c r="K93" s="306"/>
      <c r="L93" s="306"/>
      <c r="M93" s="306"/>
      <c r="N93" s="306"/>
      <c r="O93" s="306"/>
      <c r="P93" s="306"/>
      <c r="R93" s="306"/>
      <c r="S93" s="306"/>
      <c r="T93" s="306"/>
    </row>
    <row r="94" spans="5:20" x14ac:dyDescent="0.2">
      <c r="E94" s="306"/>
      <c r="F94" s="306"/>
      <c r="G94" s="306"/>
      <c r="H94" s="306"/>
      <c r="I94" s="306"/>
      <c r="J94" s="306"/>
      <c r="K94" s="306"/>
      <c r="L94" s="306"/>
      <c r="M94" s="306"/>
      <c r="N94" s="306"/>
      <c r="O94" s="306"/>
      <c r="P94" s="306"/>
      <c r="R94" s="306"/>
      <c r="S94" s="306"/>
      <c r="T94" s="306"/>
    </row>
    <row r="95" spans="5:20" x14ac:dyDescent="0.2">
      <c r="E95" s="306"/>
      <c r="F95" s="306"/>
      <c r="G95" s="306"/>
      <c r="H95" s="306"/>
      <c r="I95" s="306"/>
      <c r="J95" s="306"/>
      <c r="K95" s="306"/>
      <c r="L95" s="306"/>
      <c r="M95" s="306"/>
      <c r="N95" s="306"/>
      <c r="O95" s="306"/>
      <c r="P95" s="306"/>
      <c r="R95" s="306"/>
      <c r="S95" s="306"/>
      <c r="T95" s="306"/>
    </row>
    <row r="96" spans="5:20" x14ac:dyDescent="0.2">
      <c r="E96" s="306"/>
      <c r="F96" s="306"/>
      <c r="G96" s="306"/>
      <c r="H96" s="306"/>
      <c r="I96" s="306"/>
      <c r="J96" s="306"/>
      <c r="K96" s="306"/>
      <c r="L96" s="306"/>
      <c r="M96" s="306"/>
      <c r="N96" s="306"/>
      <c r="O96" s="306"/>
      <c r="P96" s="306"/>
      <c r="R96" s="306"/>
      <c r="S96" s="306"/>
      <c r="T96" s="306"/>
    </row>
    <row r="97" spans="5:20" x14ac:dyDescent="0.2">
      <c r="E97" s="306"/>
      <c r="F97" s="306"/>
      <c r="G97" s="306"/>
      <c r="H97" s="306"/>
      <c r="I97" s="306"/>
      <c r="J97" s="306"/>
      <c r="K97" s="306"/>
      <c r="L97" s="306"/>
      <c r="M97" s="306"/>
      <c r="N97" s="306"/>
      <c r="O97" s="306"/>
      <c r="P97" s="306"/>
      <c r="R97" s="306"/>
      <c r="S97" s="306"/>
      <c r="T97" s="306"/>
    </row>
    <row r="98" spans="5:20" x14ac:dyDescent="0.2">
      <c r="E98" s="306"/>
      <c r="F98" s="306"/>
      <c r="G98" s="306"/>
      <c r="H98" s="306"/>
      <c r="I98" s="306"/>
      <c r="J98" s="306"/>
      <c r="K98" s="306"/>
      <c r="L98" s="306"/>
      <c r="M98" s="306"/>
      <c r="N98" s="306"/>
      <c r="O98" s="306"/>
      <c r="P98" s="306"/>
      <c r="R98" s="306"/>
      <c r="S98" s="306"/>
      <c r="T98" s="306"/>
    </row>
    <row r="99" spans="5:20" x14ac:dyDescent="0.2">
      <c r="E99" s="306"/>
      <c r="F99" s="306"/>
      <c r="G99" s="306"/>
      <c r="H99" s="306"/>
      <c r="I99" s="306"/>
      <c r="J99" s="306"/>
      <c r="K99" s="306"/>
      <c r="L99" s="306"/>
      <c r="M99" s="306"/>
      <c r="N99" s="306"/>
      <c r="O99" s="306"/>
      <c r="P99" s="306"/>
      <c r="R99" s="306"/>
      <c r="S99" s="306"/>
      <c r="T99" s="306"/>
    </row>
    <row r="100" spans="5:20" x14ac:dyDescent="0.2">
      <c r="E100" s="306"/>
      <c r="F100" s="306"/>
      <c r="G100" s="306"/>
      <c r="H100" s="306"/>
      <c r="I100" s="306"/>
      <c r="J100" s="306"/>
      <c r="K100" s="306"/>
      <c r="L100" s="306"/>
      <c r="M100" s="306"/>
      <c r="N100" s="306"/>
      <c r="O100" s="306"/>
      <c r="P100" s="306"/>
      <c r="R100" s="306"/>
      <c r="S100" s="306"/>
      <c r="T100" s="306"/>
    </row>
    <row r="101" spans="5:20" x14ac:dyDescent="0.2">
      <c r="E101" s="306"/>
      <c r="F101" s="306"/>
      <c r="G101" s="306"/>
      <c r="H101" s="306"/>
      <c r="I101" s="306"/>
      <c r="J101" s="306"/>
      <c r="K101" s="306"/>
      <c r="L101" s="306"/>
      <c r="M101" s="306"/>
      <c r="N101" s="306"/>
      <c r="O101" s="306"/>
      <c r="P101" s="306"/>
      <c r="R101" s="306"/>
      <c r="S101" s="306"/>
      <c r="T101" s="306"/>
    </row>
    <row r="102" spans="5:20" x14ac:dyDescent="0.2">
      <c r="E102" s="306"/>
      <c r="F102" s="306"/>
      <c r="G102" s="306"/>
      <c r="H102" s="306"/>
      <c r="I102" s="306"/>
      <c r="J102" s="306"/>
      <c r="K102" s="306"/>
      <c r="L102" s="306"/>
      <c r="M102" s="306"/>
      <c r="N102" s="306"/>
      <c r="O102" s="306"/>
      <c r="P102" s="306"/>
      <c r="R102" s="306"/>
      <c r="S102" s="306"/>
      <c r="T102" s="306"/>
    </row>
    <row r="103" spans="5:20" x14ac:dyDescent="0.2">
      <c r="E103" s="306"/>
      <c r="F103" s="306"/>
      <c r="G103" s="306"/>
      <c r="H103" s="306"/>
      <c r="I103" s="306"/>
      <c r="J103" s="306"/>
      <c r="K103" s="306"/>
      <c r="L103" s="306"/>
      <c r="M103" s="306"/>
      <c r="N103" s="306"/>
      <c r="O103" s="306"/>
      <c r="P103" s="306"/>
      <c r="R103" s="306"/>
      <c r="S103" s="306"/>
      <c r="T103" s="306"/>
    </row>
    <row r="104" spans="5:20" x14ac:dyDescent="0.2">
      <c r="E104" s="306"/>
      <c r="F104" s="306"/>
      <c r="G104" s="306"/>
      <c r="H104" s="306"/>
      <c r="I104" s="306"/>
      <c r="J104" s="306"/>
      <c r="K104" s="306"/>
      <c r="L104" s="306"/>
      <c r="M104" s="306"/>
      <c r="N104" s="306"/>
      <c r="O104" s="306"/>
      <c r="P104" s="306"/>
      <c r="R104" s="306"/>
      <c r="S104" s="306"/>
      <c r="T104" s="306"/>
    </row>
    <row r="105" spans="5:20" x14ac:dyDescent="0.2">
      <c r="E105" s="306"/>
      <c r="F105" s="306"/>
      <c r="G105" s="306"/>
      <c r="H105" s="306"/>
      <c r="I105" s="306"/>
      <c r="J105" s="306"/>
      <c r="K105" s="306"/>
      <c r="L105" s="306"/>
      <c r="M105" s="306"/>
      <c r="N105" s="306"/>
      <c r="O105" s="306"/>
      <c r="P105" s="306"/>
      <c r="R105" s="306"/>
      <c r="S105" s="306"/>
      <c r="T105" s="306"/>
    </row>
    <row r="106" spans="5:20" x14ac:dyDescent="0.2">
      <c r="E106" s="306"/>
      <c r="F106" s="306"/>
      <c r="G106" s="306"/>
      <c r="H106" s="306"/>
      <c r="I106" s="306"/>
      <c r="J106" s="306"/>
      <c r="K106" s="306"/>
      <c r="L106" s="306"/>
      <c r="M106" s="306"/>
      <c r="N106" s="306"/>
      <c r="O106" s="306"/>
      <c r="P106" s="306"/>
      <c r="R106" s="306"/>
      <c r="S106" s="306"/>
      <c r="T106" s="306"/>
    </row>
    <row r="107" spans="5:20" x14ac:dyDescent="0.2">
      <c r="E107" s="306"/>
      <c r="F107" s="306"/>
      <c r="G107" s="306"/>
      <c r="H107" s="306"/>
      <c r="I107" s="306"/>
      <c r="J107" s="306"/>
      <c r="K107" s="306"/>
      <c r="L107" s="306"/>
      <c r="M107" s="306"/>
      <c r="N107" s="306"/>
      <c r="O107" s="306"/>
      <c r="P107" s="306"/>
      <c r="R107" s="306"/>
      <c r="S107" s="306"/>
      <c r="T107" s="306"/>
    </row>
    <row r="108" spans="5:20" x14ac:dyDescent="0.2">
      <c r="E108" s="306"/>
      <c r="F108" s="306"/>
      <c r="G108" s="306"/>
      <c r="H108" s="306"/>
      <c r="I108" s="306"/>
      <c r="J108" s="306"/>
      <c r="K108" s="306"/>
      <c r="L108" s="306"/>
      <c r="M108" s="306"/>
      <c r="N108" s="306"/>
      <c r="O108" s="306"/>
      <c r="P108" s="306"/>
      <c r="R108" s="306"/>
      <c r="S108" s="306"/>
      <c r="T108" s="306"/>
    </row>
    <row r="109" spans="5:20" x14ac:dyDescent="0.2">
      <c r="E109" s="306"/>
      <c r="F109" s="306"/>
      <c r="G109" s="306"/>
      <c r="H109" s="306"/>
      <c r="I109" s="306"/>
      <c r="J109" s="306"/>
      <c r="K109" s="306"/>
      <c r="L109" s="306"/>
      <c r="M109" s="306"/>
      <c r="N109" s="306"/>
      <c r="O109" s="306"/>
      <c r="P109" s="306"/>
      <c r="R109" s="306"/>
      <c r="S109" s="306"/>
      <c r="T109" s="306"/>
    </row>
    <row r="110" spans="5:20" x14ac:dyDescent="0.2">
      <c r="E110" s="306"/>
      <c r="F110" s="306"/>
      <c r="G110" s="306"/>
      <c r="H110" s="306"/>
      <c r="I110" s="306"/>
      <c r="J110" s="306"/>
      <c r="K110" s="306"/>
      <c r="L110" s="306"/>
      <c r="M110" s="306"/>
      <c r="N110" s="306"/>
      <c r="O110" s="306"/>
      <c r="P110" s="306"/>
      <c r="R110" s="306"/>
      <c r="S110" s="306"/>
      <c r="T110" s="306"/>
    </row>
    <row r="111" spans="5:20" x14ac:dyDescent="0.2">
      <c r="E111" s="306"/>
      <c r="F111" s="306"/>
      <c r="G111" s="306"/>
      <c r="H111" s="306"/>
      <c r="I111" s="306"/>
      <c r="J111" s="306"/>
      <c r="K111" s="306"/>
      <c r="L111" s="306"/>
      <c r="M111" s="306"/>
      <c r="N111" s="306"/>
      <c r="O111" s="306"/>
      <c r="P111" s="306"/>
      <c r="R111" s="306"/>
      <c r="S111" s="306"/>
      <c r="T111" s="306"/>
    </row>
  </sheetData>
  <mergeCells count="45">
    <mergeCell ref="B33:D33"/>
    <mergeCell ref="B49:D49"/>
    <mergeCell ref="B52:D52"/>
    <mergeCell ref="C53:D53"/>
    <mergeCell ref="C54:D54"/>
    <mergeCell ref="C48:D48"/>
    <mergeCell ref="C50:D50"/>
    <mergeCell ref="C51:D51"/>
    <mergeCell ref="B41:D41"/>
    <mergeCell ref="C42:D42"/>
    <mergeCell ref="C34:D34"/>
    <mergeCell ref="C35:D35"/>
    <mergeCell ref="C36:D36"/>
    <mergeCell ref="C37:D37"/>
    <mergeCell ref="A62:D62"/>
    <mergeCell ref="B60:D60"/>
    <mergeCell ref="C58:D58"/>
    <mergeCell ref="C43:D43"/>
    <mergeCell ref="C47:D47"/>
    <mergeCell ref="C59:D59"/>
    <mergeCell ref="B55:D55"/>
    <mergeCell ref="B56:D56"/>
    <mergeCell ref="C57:D57"/>
    <mergeCell ref="A61:D61"/>
    <mergeCell ref="C24:D24"/>
    <mergeCell ref="C17:D17"/>
    <mergeCell ref="C20:D20"/>
    <mergeCell ref="C29:D29"/>
    <mergeCell ref="C30:D30"/>
    <mergeCell ref="C32:D32"/>
    <mergeCell ref="C8:D8"/>
    <mergeCell ref="C28:D28"/>
    <mergeCell ref="Q4:V4"/>
    <mergeCell ref="A2:Q2"/>
    <mergeCell ref="A4:C4"/>
    <mergeCell ref="B6:D6"/>
    <mergeCell ref="B7:D7"/>
    <mergeCell ref="E4:J4"/>
    <mergeCell ref="K4:P4"/>
    <mergeCell ref="C31:D31"/>
    <mergeCell ref="C13:D13"/>
    <mergeCell ref="C16:D16"/>
    <mergeCell ref="B21:D21"/>
    <mergeCell ref="C22:D22"/>
    <mergeCell ref="C23:D23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57" orientation="portrait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59999389629810485"/>
    <pageSetUpPr fitToPage="1"/>
  </sheetPr>
  <dimension ref="A1:W49"/>
  <sheetViews>
    <sheetView topLeftCell="A19" zoomScale="75" zoomScaleNormal="75" workbookViewId="0">
      <selection activeCell="X26" sqref="X26"/>
    </sheetView>
  </sheetViews>
  <sheetFormatPr defaultRowHeight="15.75" x14ac:dyDescent="0.25"/>
  <cols>
    <col min="1" max="1" width="5.85546875" style="97" customWidth="1"/>
    <col min="2" max="2" width="8.140625" style="39" customWidth="1"/>
    <col min="3" max="3" width="6.85546875" style="39" customWidth="1"/>
    <col min="4" max="4" width="50.140625" style="18" bestFit="1" customWidth="1"/>
    <col min="5" max="5" width="21.5703125" style="1" customWidth="1"/>
    <col min="6" max="6" width="15.42578125" style="1" customWidth="1"/>
    <col min="7" max="10" width="14.85546875" style="1" hidden="1" customWidth="1"/>
    <col min="11" max="11" width="18.140625" style="52" customWidth="1"/>
    <col min="12" max="12" width="14.85546875" style="52" customWidth="1"/>
    <col min="13" max="16" width="14.85546875" style="52" hidden="1" customWidth="1"/>
    <col min="17" max="18" width="14.85546875" style="52" customWidth="1"/>
    <col min="19" max="22" width="14.85546875" style="1" hidden="1" customWidth="1"/>
    <col min="23" max="23" width="14.85546875" style="1" customWidth="1"/>
    <col min="24" max="16384" width="9.140625" style="1"/>
  </cols>
  <sheetData>
    <row r="1" spans="1:22" x14ac:dyDescent="0.25">
      <c r="E1" s="1047" t="s">
        <v>57</v>
      </c>
      <c r="F1" s="1047"/>
      <c r="G1" s="1047"/>
      <c r="H1" s="1047"/>
      <c r="I1" s="1047"/>
      <c r="J1" s="1047"/>
      <c r="K1" s="1047"/>
      <c r="L1" s="1047"/>
      <c r="M1" s="1047"/>
      <c r="N1" s="1047"/>
      <c r="O1" s="1047"/>
      <c r="P1" s="1047"/>
      <c r="Q1" s="1047"/>
    </row>
    <row r="2" spans="1:22" ht="37.5" customHeight="1" x14ac:dyDescent="0.2">
      <c r="A2" s="1046" t="s">
        <v>608</v>
      </c>
      <c r="B2" s="1046"/>
      <c r="C2" s="1046"/>
      <c r="D2" s="1046"/>
      <c r="E2" s="1046"/>
      <c r="F2" s="1046"/>
      <c r="G2" s="1046"/>
      <c r="H2" s="1046"/>
      <c r="I2" s="1046"/>
      <c r="J2" s="1046"/>
      <c r="K2" s="1046"/>
      <c r="L2" s="1046"/>
      <c r="M2" s="1046"/>
      <c r="N2" s="1046"/>
      <c r="O2" s="1046"/>
      <c r="P2" s="1046"/>
      <c r="Q2" s="1046"/>
      <c r="R2" s="220"/>
    </row>
    <row r="3" spans="1:22" ht="14.25" customHeight="1" thickBot="1" x14ac:dyDescent="0.3">
      <c r="A3" s="68"/>
      <c r="B3" s="96"/>
      <c r="C3" s="96"/>
      <c r="D3" s="102"/>
      <c r="Q3" s="108" t="s">
        <v>433</v>
      </c>
    </row>
    <row r="4" spans="1:22" s="2" customFormat="1" ht="48.75" customHeight="1" thickBot="1" x14ac:dyDescent="0.25">
      <c r="A4" s="1024" t="s">
        <v>3</v>
      </c>
      <c r="B4" s="993"/>
      <c r="C4" s="993"/>
      <c r="D4" s="993"/>
      <c r="E4" s="276" t="s">
        <v>4</v>
      </c>
      <c r="F4" s="276"/>
      <c r="G4" s="276"/>
      <c r="H4" s="276"/>
      <c r="I4" s="276"/>
      <c r="J4" s="276"/>
      <c r="K4" s="276" t="s">
        <v>69</v>
      </c>
      <c r="L4" s="276"/>
      <c r="M4" s="276"/>
      <c r="N4" s="276"/>
      <c r="O4" s="276"/>
      <c r="P4" s="276"/>
      <c r="Q4" s="1024" t="s">
        <v>70</v>
      </c>
      <c r="R4" s="993"/>
      <c r="S4" s="993"/>
      <c r="T4" s="993"/>
      <c r="U4" s="993"/>
      <c r="V4" s="1026"/>
    </row>
    <row r="5" spans="1:22" s="2" customFormat="1" ht="16.5" thickBot="1" x14ac:dyDescent="0.25">
      <c r="A5" s="272"/>
      <c r="B5" s="270"/>
      <c r="C5" s="270"/>
      <c r="D5" s="270"/>
      <c r="E5" s="374" t="s">
        <v>75</v>
      </c>
      <c r="F5" s="375" t="s">
        <v>239</v>
      </c>
      <c r="G5" s="375" t="s">
        <v>243</v>
      </c>
      <c r="H5" s="375" t="s">
        <v>247</v>
      </c>
      <c r="I5" s="375" t="s">
        <v>263</v>
      </c>
      <c r="J5" s="379" t="s">
        <v>294</v>
      </c>
      <c r="K5" s="374" t="s">
        <v>75</v>
      </c>
      <c r="L5" s="375" t="s">
        <v>239</v>
      </c>
      <c r="M5" s="375" t="s">
        <v>243</v>
      </c>
      <c r="N5" s="375" t="s">
        <v>247</v>
      </c>
      <c r="O5" s="375" t="s">
        <v>263</v>
      </c>
      <c r="P5" s="379" t="s">
        <v>294</v>
      </c>
      <c r="Q5" s="374" t="s">
        <v>75</v>
      </c>
      <c r="R5" s="375" t="s">
        <v>239</v>
      </c>
      <c r="S5" s="375" t="s">
        <v>243</v>
      </c>
      <c r="T5" s="375" t="s">
        <v>247</v>
      </c>
      <c r="U5" s="375" t="s">
        <v>263</v>
      </c>
      <c r="V5" s="379" t="s">
        <v>294</v>
      </c>
    </row>
    <row r="6" spans="1:22" s="51" customFormat="1" ht="22.5" customHeight="1" thickBot="1" x14ac:dyDescent="0.25">
      <c r="A6" s="89" t="s">
        <v>28</v>
      </c>
      <c r="B6" s="1013" t="s">
        <v>87</v>
      </c>
      <c r="C6" s="1013"/>
      <c r="D6" s="1013"/>
      <c r="E6" s="333">
        <f t="shared" ref="E6:V6" si="0">SUM(E7:E11)</f>
        <v>21879202</v>
      </c>
      <c r="F6" s="50">
        <f t="shared" si="0"/>
        <v>28727821</v>
      </c>
      <c r="G6" s="50">
        <f t="shared" si="0"/>
        <v>26258925</v>
      </c>
      <c r="H6" s="50">
        <f>SUM(H7:H11)</f>
        <v>50919716</v>
      </c>
      <c r="I6" s="50">
        <f t="shared" si="0"/>
        <v>0</v>
      </c>
      <c r="J6" s="50">
        <f t="shared" si="0"/>
        <v>0</v>
      </c>
      <c r="K6" s="333">
        <f t="shared" si="0"/>
        <v>19978026</v>
      </c>
      <c r="L6" s="333">
        <f t="shared" ref="L6" si="1">SUM(L7:L11)</f>
        <v>26826645</v>
      </c>
      <c r="M6" s="50">
        <f t="shared" si="0"/>
        <v>24365525</v>
      </c>
      <c r="N6" s="50">
        <f t="shared" si="0"/>
        <v>49354614</v>
      </c>
      <c r="O6" s="50">
        <f t="shared" si="0"/>
        <v>0</v>
      </c>
      <c r="P6" s="50">
        <f t="shared" si="0"/>
        <v>0</v>
      </c>
      <c r="Q6" s="333">
        <f t="shared" si="0"/>
        <v>1901176</v>
      </c>
      <c r="R6" s="333">
        <f t="shared" ref="R6" si="2">SUM(R7:R11)</f>
        <v>1901176</v>
      </c>
      <c r="S6" s="50">
        <f t="shared" si="0"/>
        <v>1893400</v>
      </c>
      <c r="T6" s="50">
        <f t="shared" si="0"/>
        <v>1565102</v>
      </c>
      <c r="U6" s="50">
        <f t="shared" si="0"/>
        <v>0</v>
      </c>
      <c r="V6" s="50">
        <f t="shared" si="0"/>
        <v>0</v>
      </c>
    </row>
    <row r="7" spans="1:22" s="4" customFormat="1" ht="22.5" customHeight="1" x14ac:dyDescent="0.2">
      <c r="A7" s="88"/>
      <c r="B7" s="93" t="s">
        <v>36</v>
      </c>
      <c r="C7" s="93"/>
      <c r="D7" s="324" t="s">
        <v>0</v>
      </c>
      <c r="E7" s="334">
        <v>9356964</v>
      </c>
      <c r="F7" s="334">
        <v>10721964</v>
      </c>
      <c r="G7" s="334">
        <v>9075224</v>
      </c>
      <c r="H7" s="334">
        <v>8486638</v>
      </c>
      <c r="I7" s="334"/>
      <c r="J7" s="334"/>
      <c r="K7" s="268">
        <f t="shared" ref="K7:M9" si="3">+E7-Q7</f>
        <v>9356964</v>
      </c>
      <c r="L7" s="268">
        <f t="shared" si="3"/>
        <v>10721964</v>
      </c>
      <c r="M7" s="268">
        <f t="shared" si="3"/>
        <v>9075224</v>
      </c>
      <c r="N7" s="268">
        <f>+H7-T7</f>
        <v>8486638</v>
      </c>
      <c r="O7" s="268"/>
      <c r="P7" s="268"/>
      <c r="Q7" s="334"/>
      <c r="R7" s="334"/>
      <c r="S7" s="268"/>
      <c r="T7" s="268"/>
      <c r="U7" s="268"/>
      <c r="V7" s="268"/>
    </row>
    <row r="8" spans="1:22" s="4" customFormat="1" ht="22.5" customHeight="1" x14ac:dyDescent="0.2">
      <c r="A8" s="71"/>
      <c r="B8" s="80" t="s">
        <v>37</v>
      </c>
      <c r="C8" s="80"/>
      <c r="D8" s="325" t="s">
        <v>88</v>
      </c>
      <c r="E8" s="329">
        <v>1558805</v>
      </c>
      <c r="F8" s="329">
        <v>1824980</v>
      </c>
      <c r="G8" s="329">
        <v>1547372</v>
      </c>
      <c r="H8" s="329">
        <v>1530158</v>
      </c>
      <c r="I8" s="329"/>
      <c r="J8" s="329"/>
      <c r="K8" s="268">
        <f t="shared" si="3"/>
        <v>1558805</v>
      </c>
      <c r="L8" s="268">
        <f t="shared" si="3"/>
        <v>1824980</v>
      </c>
      <c r="M8" s="268">
        <f t="shared" si="3"/>
        <v>1547372</v>
      </c>
      <c r="N8" s="268">
        <f>+H8-T8</f>
        <v>1530158</v>
      </c>
      <c r="O8" s="268"/>
      <c r="P8" s="268"/>
      <c r="Q8" s="329"/>
      <c r="R8" s="329"/>
      <c r="S8" s="266"/>
      <c r="T8" s="266"/>
      <c r="U8" s="268"/>
      <c r="V8" s="268"/>
    </row>
    <row r="9" spans="1:22" s="4" customFormat="1" ht="22.5" customHeight="1" x14ac:dyDescent="0.2">
      <c r="A9" s="71"/>
      <c r="B9" s="80" t="s">
        <v>38</v>
      </c>
      <c r="C9" s="80"/>
      <c r="D9" s="325" t="s">
        <v>89</v>
      </c>
      <c r="E9" s="329">
        <v>6826626</v>
      </c>
      <c r="F9" s="329">
        <v>7044786</v>
      </c>
      <c r="G9" s="329">
        <v>11342298</v>
      </c>
      <c r="H9" s="329">
        <v>35877275</v>
      </c>
      <c r="I9" s="329"/>
      <c r="J9" s="329"/>
      <c r="K9" s="268">
        <f t="shared" si="3"/>
        <v>6826626</v>
      </c>
      <c r="L9" s="268">
        <f t="shared" si="3"/>
        <v>7044786</v>
      </c>
      <c r="M9" s="268">
        <f t="shared" si="3"/>
        <v>11342298</v>
      </c>
      <c r="N9" s="268">
        <f>+H9-T9</f>
        <v>35877275</v>
      </c>
      <c r="O9" s="268"/>
      <c r="P9" s="268"/>
      <c r="Q9" s="329"/>
      <c r="R9" s="329"/>
      <c r="S9" s="266"/>
      <c r="T9" s="266"/>
      <c r="U9" s="268"/>
      <c r="V9" s="268"/>
    </row>
    <row r="10" spans="1:22" s="4" customFormat="1" ht="22.5" customHeight="1" x14ac:dyDescent="0.2">
      <c r="A10" s="71"/>
      <c r="B10" s="80" t="s">
        <v>50</v>
      </c>
      <c r="C10" s="80"/>
      <c r="D10" s="325" t="s">
        <v>90</v>
      </c>
      <c r="E10" s="329">
        <v>1816000</v>
      </c>
      <c r="F10" s="329">
        <v>1816000</v>
      </c>
      <c r="G10" s="329">
        <v>1816000</v>
      </c>
      <c r="H10" s="266">
        <v>2776000</v>
      </c>
      <c r="I10" s="266"/>
      <c r="J10" s="266"/>
      <c r="K10" s="266">
        <f>+'9.sz.m.szociális kiadások'!C16</f>
        <v>1816000</v>
      </c>
      <c r="L10" s="266">
        <f>+'9.sz.m.szociális kiadások'!D16</f>
        <v>1816000</v>
      </c>
      <c r="M10" s="266">
        <f>+'9.sz.m.szociális kiadások'!E16</f>
        <v>1816000</v>
      </c>
      <c r="N10" s="266">
        <f>+'9.sz.m.szociális kiadások'!F16</f>
        <v>2776000</v>
      </c>
      <c r="O10" s="268"/>
      <c r="P10" s="268"/>
      <c r="Q10" s="329"/>
      <c r="R10" s="329"/>
      <c r="S10" s="329"/>
      <c r="T10" s="266"/>
      <c r="U10" s="268"/>
      <c r="V10" s="268"/>
    </row>
    <row r="11" spans="1:22" s="4" customFormat="1" ht="22.5" customHeight="1" x14ac:dyDescent="0.2">
      <c r="A11" s="71"/>
      <c r="B11" s="80" t="s">
        <v>51</v>
      </c>
      <c r="C11" s="80"/>
      <c r="D11" s="326" t="s">
        <v>92</v>
      </c>
      <c r="E11" s="329">
        <f>SUM(E12:E14)</f>
        <v>2320807</v>
      </c>
      <c r="F11" s="329">
        <f>SUM(F12:F14)</f>
        <v>7320091</v>
      </c>
      <c r="G11" s="329">
        <f>SUM(G12:G14)</f>
        <v>2478031</v>
      </c>
      <c r="H11" s="329">
        <f t="shared" ref="H11:L11" si="4">SUM(H12:H14)</f>
        <v>2249645</v>
      </c>
      <c r="I11" s="329">
        <f t="shared" si="4"/>
        <v>0</v>
      </c>
      <c r="J11" s="329">
        <f t="shared" si="4"/>
        <v>0</v>
      </c>
      <c r="K11" s="329">
        <f t="shared" si="4"/>
        <v>419631</v>
      </c>
      <c r="L11" s="329">
        <f t="shared" si="4"/>
        <v>5418915</v>
      </c>
      <c r="M11" s="329">
        <f>SUM(M12:M14)</f>
        <v>584631</v>
      </c>
      <c r="N11" s="329">
        <f>SUM(N12:N14)</f>
        <v>684543</v>
      </c>
      <c r="O11" s="266"/>
      <c r="P11" s="268"/>
      <c r="Q11" s="266">
        <f>SUM(Q12:Q16)</f>
        <v>1901176</v>
      </c>
      <c r="R11" s="266">
        <f>SUM(R12:R16)</f>
        <v>1901176</v>
      </c>
      <c r="S11" s="266">
        <f>SUM(S12:S16)</f>
        <v>1893400</v>
      </c>
      <c r="T11" s="266">
        <f>SUM(T12:T16)</f>
        <v>1565102</v>
      </c>
      <c r="U11" s="266"/>
      <c r="V11" s="266"/>
    </row>
    <row r="12" spans="1:22" s="4" customFormat="1" ht="22.5" customHeight="1" x14ac:dyDescent="0.2">
      <c r="A12" s="71"/>
      <c r="B12" s="101"/>
      <c r="C12" s="80" t="s">
        <v>91</v>
      </c>
      <c r="D12" s="325" t="s">
        <v>323</v>
      </c>
      <c r="E12" s="329"/>
      <c r="F12" s="329">
        <v>4999284</v>
      </c>
      <c r="G12" s="266">
        <v>115000</v>
      </c>
      <c r="H12" s="266">
        <v>115000</v>
      </c>
      <c r="I12" s="266"/>
      <c r="J12" s="266"/>
      <c r="K12" s="266">
        <f>E12-Q12</f>
        <v>0</v>
      </c>
      <c r="L12" s="266">
        <f>F12-R12</f>
        <v>4999284</v>
      </c>
      <c r="M12" s="266">
        <f>G12-S12</f>
        <v>115000</v>
      </c>
      <c r="N12" s="266">
        <f>H12-T12</f>
        <v>115000</v>
      </c>
      <c r="O12" s="268"/>
      <c r="P12" s="268"/>
      <c r="Q12" s="266"/>
      <c r="R12" s="266"/>
      <c r="S12" s="266"/>
      <c r="T12" s="266"/>
      <c r="U12" s="268"/>
      <c r="V12" s="268"/>
    </row>
    <row r="13" spans="1:22" s="4" customFormat="1" ht="31.5" customHeight="1" x14ac:dyDescent="0.2">
      <c r="A13" s="71"/>
      <c r="B13" s="80"/>
      <c r="C13" s="80" t="s">
        <v>93</v>
      </c>
      <c r="D13" s="325" t="s">
        <v>324</v>
      </c>
      <c r="E13" s="329">
        <v>1780000</v>
      </c>
      <c r="F13" s="329">
        <v>1780000</v>
      </c>
      <c r="G13" s="266">
        <v>1780000</v>
      </c>
      <c r="H13" s="266">
        <v>1451000</v>
      </c>
      <c r="I13" s="266"/>
      <c r="J13" s="266"/>
      <c r="K13" s="268">
        <f>+E13-Q13</f>
        <v>0</v>
      </c>
      <c r="L13" s="268">
        <f>+F13-R13</f>
        <v>0</v>
      </c>
      <c r="M13" s="268">
        <f>+G13-S13</f>
        <v>0</v>
      </c>
      <c r="N13" s="268">
        <f>+H13-T13</f>
        <v>0</v>
      </c>
      <c r="O13" s="268"/>
      <c r="P13" s="268"/>
      <c r="Q13" s="266">
        <f>+'10.sz.m.átadott pe (2)'!G28</f>
        <v>1780000</v>
      </c>
      <c r="R13" s="266">
        <f>+'10.sz.m.átadott pe (2)'!H28</f>
        <v>1780000</v>
      </c>
      <c r="S13" s="266">
        <f>+'10.sz.m.átadott pe (2)'!I28</f>
        <v>1780000</v>
      </c>
      <c r="T13" s="266">
        <f>+'10.sz.m.átadott pe (2)'!J28</f>
        <v>1451000</v>
      </c>
      <c r="U13" s="268"/>
      <c r="V13" s="268"/>
    </row>
    <row r="14" spans="1:22" s="4" customFormat="1" ht="36.75" customHeight="1" x14ac:dyDescent="0.2">
      <c r="A14" s="98"/>
      <c r="B14" s="99"/>
      <c r="C14" s="80" t="s">
        <v>94</v>
      </c>
      <c r="D14" s="325" t="s">
        <v>450</v>
      </c>
      <c r="E14" s="329">
        <v>540807</v>
      </c>
      <c r="F14" s="266">
        <v>540807</v>
      </c>
      <c r="G14" s="266">
        <v>583031</v>
      </c>
      <c r="H14" s="266">
        <v>683645</v>
      </c>
      <c r="I14" s="266"/>
      <c r="J14" s="633"/>
      <c r="K14" s="266">
        <f>+'10.sz.m.átadott pe (2)'!B55</f>
        <v>419631</v>
      </c>
      <c r="L14" s="979">
        <f>+'10.sz.m.átadott pe (2)'!C55</f>
        <v>419631</v>
      </c>
      <c r="M14" s="969">
        <f>+'10.sz.m.átadott pe (2)'!D55</f>
        <v>469631</v>
      </c>
      <c r="N14" s="969">
        <f>+'10.sz.m.átadott pe (2)'!E55</f>
        <v>569543</v>
      </c>
      <c r="O14" s="970"/>
      <c r="P14" s="970"/>
      <c r="Q14" s="266">
        <f>+'10.sz.m.átadott pe (2)'!G55</f>
        <v>121176</v>
      </c>
      <c r="R14" s="266">
        <f>+'10.sz.m.átadott pe (2)'!H55</f>
        <v>121176</v>
      </c>
      <c r="S14" s="266">
        <f>+'10.sz.m.átadott pe (2)'!I55</f>
        <v>113400</v>
      </c>
      <c r="T14" s="266">
        <f>+'10.sz.m.átadott pe (2)'!J55</f>
        <v>114102</v>
      </c>
      <c r="U14" s="268"/>
      <c r="V14" s="268"/>
    </row>
    <row r="15" spans="1:22" s="4" customFormat="1" ht="22.5" customHeight="1" x14ac:dyDescent="0.2">
      <c r="A15" s="71"/>
      <c r="B15" s="80"/>
      <c r="C15" s="80" t="s">
        <v>97</v>
      </c>
      <c r="D15" s="325" t="s">
        <v>99</v>
      </c>
      <c r="E15" s="329"/>
      <c r="F15" s="266"/>
      <c r="G15" s="266"/>
      <c r="H15" s="266"/>
      <c r="I15" s="266"/>
      <c r="J15" s="266"/>
      <c r="K15" s="268">
        <f>+E15-Q15</f>
        <v>0</v>
      </c>
      <c r="L15" s="268">
        <f>+F15-R15</f>
        <v>0</v>
      </c>
      <c r="M15" s="266"/>
      <c r="N15" s="268">
        <f>+H15-T15</f>
        <v>0</v>
      </c>
      <c r="O15" s="268"/>
      <c r="P15" s="268"/>
      <c r="Q15" s="266"/>
      <c r="R15" s="266"/>
      <c r="S15" s="266"/>
      <c r="T15" s="266"/>
      <c r="U15" s="268"/>
      <c r="V15" s="268"/>
    </row>
    <row r="16" spans="1:22" s="4" customFormat="1" ht="22.5" customHeight="1" thickBot="1" x14ac:dyDescent="0.25">
      <c r="A16" s="103"/>
      <c r="B16" s="94"/>
      <c r="C16" s="94" t="s">
        <v>98</v>
      </c>
      <c r="D16" s="327" t="s">
        <v>100</v>
      </c>
      <c r="E16" s="338"/>
      <c r="F16" s="106"/>
      <c r="G16" s="106"/>
      <c r="H16" s="106"/>
      <c r="I16" s="106"/>
      <c r="J16" s="106"/>
      <c r="K16" s="268">
        <f>+E16-Q16</f>
        <v>0</v>
      </c>
      <c r="L16" s="268">
        <f>+F16-R16</f>
        <v>0</v>
      </c>
      <c r="M16" s="106"/>
      <c r="N16" s="268">
        <f>+H16-T16</f>
        <v>0</v>
      </c>
      <c r="O16" s="377"/>
      <c r="P16" s="268"/>
      <c r="Q16" s="106"/>
      <c r="R16" s="106"/>
      <c r="S16" s="106"/>
      <c r="T16" s="106"/>
      <c r="U16" s="377"/>
      <c r="V16" s="377"/>
    </row>
    <row r="17" spans="1:23" s="4" customFormat="1" ht="22.5" customHeight="1" thickBot="1" x14ac:dyDescent="0.25">
      <c r="A17" s="89" t="s">
        <v>29</v>
      </c>
      <c r="B17" s="1013" t="s">
        <v>101</v>
      </c>
      <c r="C17" s="1013"/>
      <c r="D17" s="1013"/>
      <c r="E17" s="333">
        <f t="shared" ref="E17:V17" si="5">SUM(E18:E20)</f>
        <v>2692927</v>
      </c>
      <c r="F17" s="50">
        <f t="shared" si="5"/>
        <v>2692927</v>
      </c>
      <c r="G17" s="50">
        <f t="shared" si="5"/>
        <v>28716350</v>
      </c>
      <c r="H17" s="50">
        <f t="shared" si="5"/>
        <v>19962075</v>
      </c>
      <c r="I17" s="50">
        <f t="shared" si="5"/>
        <v>0</v>
      </c>
      <c r="J17" s="50">
        <f t="shared" si="5"/>
        <v>0</v>
      </c>
      <c r="K17" s="50">
        <f t="shared" ref="K17:L17" si="6">SUM(K18:K20)</f>
        <v>2692927</v>
      </c>
      <c r="L17" s="50">
        <f t="shared" si="6"/>
        <v>2692927</v>
      </c>
      <c r="M17" s="50">
        <f t="shared" si="5"/>
        <v>28716350</v>
      </c>
      <c r="N17" s="50">
        <f t="shared" si="5"/>
        <v>19962075</v>
      </c>
      <c r="O17" s="50">
        <f t="shared" si="5"/>
        <v>0</v>
      </c>
      <c r="P17" s="50">
        <f t="shared" si="5"/>
        <v>0</v>
      </c>
      <c r="Q17" s="50">
        <f t="shared" ref="Q17:R17" si="7">SUM(Q18:Q20)</f>
        <v>0</v>
      </c>
      <c r="R17" s="50">
        <f t="shared" si="7"/>
        <v>0</v>
      </c>
      <c r="S17" s="50">
        <f t="shared" si="5"/>
        <v>0</v>
      </c>
      <c r="T17" s="50">
        <f t="shared" si="5"/>
        <v>0</v>
      </c>
      <c r="U17" s="50">
        <f t="shared" si="5"/>
        <v>0</v>
      </c>
      <c r="V17" s="50">
        <f t="shared" si="5"/>
        <v>0</v>
      </c>
    </row>
    <row r="18" spans="1:23" s="4" customFormat="1" ht="22.5" customHeight="1" x14ac:dyDescent="0.2">
      <c r="A18" s="88"/>
      <c r="B18" s="93" t="s">
        <v>39</v>
      </c>
      <c r="C18" s="1014" t="s">
        <v>102</v>
      </c>
      <c r="D18" s="1014"/>
      <c r="E18" s="334">
        <v>270000</v>
      </c>
      <c r="F18" s="334">
        <v>270000</v>
      </c>
      <c r="G18" s="268">
        <v>1714163</v>
      </c>
      <c r="H18" s="268">
        <v>1768669</v>
      </c>
      <c r="I18" s="268"/>
      <c r="J18" s="268"/>
      <c r="K18" s="268">
        <f>+'7.sz.m.fejlesztés (2)'!D7+'7.sz.m.fejlesztés (2)'!D8+'7.sz.m.fejlesztés (2)'!D9+'7.sz.m.fejlesztés (2)'!D6</f>
        <v>270000</v>
      </c>
      <c r="L18" s="268">
        <f>+'7.sz.m.fejlesztés (2)'!E7+'7.sz.m.fejlesztés (2)'!E8+'7.sz.m.fejlesztés (2)'!E9+'7.sz.m.fejlesztés (2)'!E6+'7.sz.m.fejlesztés (2)'!E10+'7.sz.m.fejlesztés (2)'!E11+'7.sz.m.fejlesztés (2)'!E12</f>
        <v>270000</v>
      </c>
      <c r="M18" s="268">
        <f>+'7.sz.m.fejlesztés (2)'!F7+'7.sz.m.fejlesztés (2)'!F8+'7.sz.m.fejlesztés (2)'!F9+'7.sz.m.fejlesztés (2)'!F6+'7.sz.m.fejlesztés (2)'!F10+'7.sz.m.fejlesztés (2)'!F11+'7.sz.m.fejlesztés (2)'!F12</f>
        <v>1714163</v>
      </c>
      <c r="N18" s="268">
        <f>+'7.sz.m.fejlesztés (2)'!G7+'7.sz.m.fejlesztés (2)'!G8+'7.sz.m.fejlesztés (2)'!G9+'7.sz.m.fejlesztés (2)'!G6+'7.sz.m.fejlesztés (2)'!G10+'7.sz.m.fejlesztés (2)'!G11+'7.sz.m.fejlesztés (2)'!G12+'7.sz.m.fejlesztés (2)'!G13+'7.sz.m.fejlesztés (2)'!G14+'7.sz.m.fejlesztés (2)'!G15</f>
        <v>1768669</v>
      </c>
      <c r="O18" s="268"/>
      <c r="P18" s="268"/>
      <c r="Q18" s="268"/>
      <c r="R18" s="268"/>
      <c r="S18" s="268"/>
      <c r="T18" s="268"/>
      <c r="U18" s="268"/>
      <c r="V18" s="268"/>
    </row>
    <row r="19" spans="1:23" s="4" customFormat="1" ht="22.5" customHeight="1" x14ac:dyDescent="0.2">
      <c r="A19" s="71"/>
      <c r="B19" s="80" t="s">
        <v>40</v>
      </c>
      <c r="C19" s="1010" t="s">
        <v>103</v>
      </c>
      <c r="D19" s="1010"/>
      <c r="E19" s="329">
        <v>2422927</v>
      </c>
      <c r="F19" s="329">
        <v>2422927</v>
      </c>
      <c r="G19" s="266">
        <v>27002187</v>
      </c>
      <c r="H19" s="266">
        <v>18193406</v>
      </c>
      <c r="I19" s="266"/>
      <c r="J19" s="266"/>
      <c r="K19" s="266">
        <f>+E19-Q19</f>
        <v>2422927</v>
      </c>
      <c r="L19" s="266">
        <f>+F19-R19</f>
        <v>2422927</v>
      </c>
      <c r="M19" s="266">
        <f>+G19-S19</f>
        <v>27002187</v>
      </c>
      <c r="N19" s="266">
        <f>+H19-T19</f>
        <v>18193406</v>
      </c>
      <c r="O19" s="266"/>
      <c r="P19" s="266"/>
      <c r="Q19" s="266"/>
      <c r="R19" s="266"/>
      <c r="S19" s="266"/>
      <c r="T19" s="266">
        <f>+'7.sz.m.fejlesztés (2)'!G24</f>
        <v>0</v>
      </c>
      <c r="U19" s="266"/>
      <c r="V19" s="266"/>
      <c r="W19" s="5"/>
    </row>
    <row r="20" spans="1:23" s="4" customFormat="1" ht="22.5" customHeight="1" x14ac:dyDescent="0.2">
      <c r="A20" s="100"/>
      <c r="B20" s="80" t="s">
        <v>41</v>
      </c>
      <c r="C20" s="981" t="s">
        <v>104</v>
      </c>
      <c r="D20" s="981"/>
      <c r="E20" s="329">
        <f t="shared" ref="E20:N20" si="8">SUM(E21:E24)</f>
        <v>0</v>
      </c>
      <c r="F20" s="266">
        <f t="shared" si="8"/>
        <v>0</v>
      </c>
      <c r="G20" s="266">
        <f t="shared" si="8"/>
        <v>0</v>
      </c>
      <c r="H20" s="266">
        <f t="shared" si="8"/>
        <v>0</v>
      </c>
      <c r="I20" s="266">
        <f t="shared" si="8"/>
        <v>0</v>
      </c>
      <c r="J20" s="266">
        <f t="shared" si="8"/>
        <v>0</v>
      </c>
      <c r="K20" s="266">
        <f t="shared" ref="K20" si="9">SUM(K21:K24)</f>
        <v>0</v>
      </c>
      <c r="L20" s="266">
        <f t="shared" ref="L20" si="10">SUM(L21:L24)</f>
        <v>0</v>
      </c>
      <c r="M20" s="266">
        <f t="shared" si="8"/>
        <v>0</v>
      </c>
      <c r="N20" s="266">
        <f t="shared" si="8"/>
        <v>0</v>
      </c>
      <c r="O20" s="266"/>
      <c r="P20" s="266"/>
      <c r="Q20" s="266">
        <f>SUM(Q21:Q24)</f>
        <v>0</v>
      </c>
      <c r="R20" s="266">
        <f>SUM(R21:R24)</f>
        <v>0</v>
      </c>
      <c r="S20" s="266">
        <f>SUM(S21:S24)</f>
        <v>0</v>
      </c>
      <c r="T20" s="266">
        <f>SUM(T21:T24)</f>
        <v>0</v>
      </c>
      <c r="U20" s="266"/>
      <c r="V20" s="266"/>
    </row>
    <row r="21" spans="1:23" s="4" customFormat="1" ht="22.5" customHeight="1" x14ac:dyDescent="0.2">
      <c r="A21" s="77"/>
      <c r="B21" s="81"/>
      <c r="C21" s="81" t="s">
        <v>105</v>
      </c>
      <c r="D21" s="223" t="s">
        <v>95</v>
      </c>
      <c r="E21" s="329"/>
      <c r="F21" s="266"/>
      <c r="G21" s="266"/>
      <c r="H21" s="266"/>
      <c r="I21" s="266"/>
      <c r="J21" s="266"/>
      <c r="K21" s="266"/>
      <c r="L21" s="266"/>
      <c r="M21" s="266"/>
      <c r="N21" s="266" t="s">
        <v>261</v>
      </c>
      <c r="O21" s="268"/>
      <c r="P21" s="268"/>
      <c r="Q21" s="266"/>
      <c r="R21" s="266"/>
      <c r="S21" s="266"/>
      <c r="T21" s="266"/>
      <c r="U21" s="268"/>
      <c r="V21" s="268"/>
    </row>
    <row r="22" spans="1:23" s="4" customFormat="1" ht="22.5" customHeight="1" x14ac:dyDescent="0.2">
      <c r="A22" s="77"/>
      <c r="B22" s="81"/>
      <c r="C22" s="81" t="s">
        <v>106</v>
      </c>
      <c r="D22" s="223" t="s">
        <v>96</v>
      </c>
      <c r="E22" s="329">
        <v>0</v>
      </c>
      <c r="F22" s="266">
        <v>0</v>
      </c>
      <c r="G22" s="266">
        <v>0</v>
      </c>
      <c r="H22" s="266">
        <v>0</v>
      </c>
      <c r="I22" s="266">
        <v>0</v>
      </c>
      <c r="J22" s="266">
        <v>0</v>
      </c>
      <c r="K22" s="266">
        <v>0</v>
      </c>
      <c r="L22" s="266">
        <v>0</v>
      </c>
      <c r="M22" s="266">
        <v>0</v>
      </c>
      <c r="N22" s="266">
        <v>0</v>
      </c>
      <c r="O22" s="266">
        <v>0</v>
      </c>
      <c r="P22" s="266">
        <v>0</v>
      </c>
      <c r="Q22" s="266">
        <v>0</v>
      </c>
      <c r="R22" s="266">
        <v>0</v>
      </c>
      <c r="S22" s="266">
        <v>0</v>
      </c>
      <c r="T22" s="266">
        <v>0</v>
      </c>
      <c r="U22" s="266">
        <v>0</v>
      </c>
      <c r="V22" s="266">
        <v>0</v>
      </c>
    </row>
    <row r="23" spans="1:23" s="4" customFormat="1" ht="22.5" customHeight="1" x14ac:dyDescent="0.2">
      <c r="A23" s="100"/>
      <c r="B23" s="223"/>
      <c r="C23" s="81" t="s">
        <v>107</v>
      </c>
      <c r="D23" s="223" t="s">
        <v>99</v>
      </c>
      <c r="E23" s="329">
        <v>0</v>
      </c>
      <c r="F23" s="266">
        <v>0</v>
      </c>
      <c r="G23" s="266">
        <v>0</v>
      </c>
      <c r="H23" s="266">
        <v>0</v>
      </c>
      <c r="I23" s="266">
        <v>0</v>
      </c>
      <c r="J23" s="266">
        <v>0</v>
      </c>
      <c r="K23" s="266">
        <v>0</v>
      </c>
      <c r="L23" s="266">
        <v>0</v>
      </c>
      <c r="M23" s="266">
        <v>0</v>
      </c>
      <c r="N23" s="266">
        <v>0</v>
      </c>
      <c r="O23" s="266">
        <v>0</v>
      </c>
      <c r="P23" s="266">
        <v>0</v>
      </c>
      <c r="Q23" s="266">
        <v>0</v>
      </c>
      <c r="R23" s="266">
        <v>0</v>
      </c>
      <c r="S23" s="266">
        <v>0</v>
      </c>
      <c r="T23" s="266">
        <v>0</v>
      </c>
      <c r="U23" s="266">
        <v>0</v>
      </c>
      <c r="V23" s="266">
        <v>0</v>
      </c>
    </row>
    <row r="24" spans="1:23" s="4" customFormat="1" ht="22.5" customHeight="1" thickBot="1" x14ac:dyDescent="0.25">
      <c r="A24" s="247"/>
      <c r="B24" s="248"/>
      <c r="C24" s="249" t="s">
        <v>221</v>
      </c>
      <c r="D24" s="248" t="s">
        <v>222</v>
      </c>
      <c r="E24" s="378">
        <v>0</v>
      </c>
      <c r="F24" s="377">
        <v>0</v>
      </c>
      <c r="G24" s="377">
        <v>0</v>
      </c>
      <c r="H24" s="377">
        <v>0</v>
      </c>
      <c r="I24" s="377">
        <v>0</v>
      </c>
      <c r="J24" s="377">
        <v>0</v>
      </c>
      <c r="K24" s="377">
        <v>0</v>
      </c>
      <c r="L24" s="377">
        <v>0</v>
      </c>
      <c r="M24" s="377">
        <v>0</v>
      </c>
      <c r="N24" s="377">
        <v>0</v>
      </c>
      <c r="O24" s="377">
        <v>0</v>
      </c>
      <c r="P24" s="377">
        <v>0</v>
      </c>
      <c r="Q24" s="377">
        <v>0</v>
      </c>
      <c r="R24" s="377">
        <v>0</v>
      </c>
      <c r="S24" s="377">
        <v>0</v>
      </c>
      <c r="T24" s="377">
        <v>0</v>
      </c>
      <c r="U24" s="377">
        <v>0</v>
      </c>
      <c r="V24" s="377">
        <v>0</v>
      </c>
    </row>
    <row r="25" spans="1:23" s="4" customFormat="1" ht="22.5" customHeight="1" thickBot="1" x14ac:dyDescent="0.25">
      <c r="A25" s="89" t="s">
        <v>9</v>
      </c>
      <c r="B25" s="1013" t="s">
        <v>108</v>
      </c>
      <c r="C25" s="1013"/>
      <c r="D25" s="1013"/>
      <c r="E25" s="333">
        <f t="shared" ref="E25:V25" si="11">SUM(E26:E28)</f>
        <v>34604355</v>
      </c>
      <c r="F25" s="50">
        <f t="shared" si="11"/>
        <v>27810216</v>
      </c>
      <c r="G25" s="50">
        <f t="shared" si="11"/>
        <v>8276281</v>
      </c>
      <c r="H25" s="50">
        <f t="shared" si="11"/>
        <v>0</v>
      </c>
      <c r="I25" s="50">
        <f t="shared" si="11"/>
        <v>0</v>
      </c>
      <c r="J25" s="50">
        <f t="shared" si="11"/>
        <v>0</v>
      </c>
      <c r="K25" s="50">
        <f t="shared" ref="K25:L25" si="12">SUM(K26:K28)</f>
        <v>34604355</v>
      </c>
      <c r="L25" s="50">
        <f t="shared" si="12"/>
        <v>27810216</v>
      </c>
      <c r="M25" s="50">
        <f t="shared" si="11"/>
        <v>8276281</v>
      </c>
      <c r="N25" s="50">
        <f t="shared" si="11"/>
        <v>0</v>
      </c>
      <c r="O25" s="50">
        <f t="shared" si="11"/>
        <v>0</v>
      </c>
      <c r="P25" s="50">
        <f t="shared" si="11"/>
        <v>0</v>
      </c>
      <c r="Q25" s="50">
        <f t="shared" ref="Q25:R25" si="13">SUM(Q26:Q28)</f>
        <v>0</v>
      </c>
      <c r="R25" s="50">
        <f t="shared" si="13"/>
        <v>0</v>
      </c>
      <c r="S25" s="50">
        <f t="shared" si="11"/>
        <v>0</v>
      </c>
      <c r="T25" s="50">
        <f t="shared" si="11"/>
        <v>0</v>
      </c>
      <c r="U25" s="50">
        <f t="shared" si="11"/>
        <v>0</v>
      </c>
      <c r="V25" s="50">
        <f t="shared" si="11"/>
        <v>0</v>
      </c>
    </row>
    <row r="26" spans="1:23" s="4" customFormat="1" ht="22.5" customHeight="1" x14ac:dyDescent="0.2">
      <c r="A26" s="88"/>
      <c r="B26" s="93" t="s">
        <v>42</v>
      </c>
      <c r="C26" s="1014" t="s">
        <v>2</v>
      </c>
      <c r="D26" s="1014"/>
      <c r="E26" s="334">
        <v>34604355</v>
      </c>
      <c r="F26" s="334">
        <v>27810216</v>
      </c>
      <c r="G26" s="334">
        <v>8276281</v>
      </c>
      <c r="H26" s="334">
        <v>0</v>
      </c>
      <c r="I26" s="334"/>
      <c r="J26" s="334"/>
      <c r="K26" s="268">
        <f>+E26-Q26</f>
        <v>34604355</v>
      </c>
      <c r="L26" s="268">
        <f>+F26-R26</f>
        <v>27810216</v>
      </c>
      <c r="M26" s="268">
        <f>+G26-S26</f>
        <v>8276281</v>
      </c>
      <c r="N26" s="268">
        <f>+H26-T26</f>
        <v>0</v>
      </c>
      <c r="O26" s="268"/>
      <c r="P26" s="268"/>
      <c r="Q26" s="268">
        <v>0</v>
      </c>
      <c r="R26" s="268">
        <v>0</v>
      </c>
      <c r="S26" s="268">
        <v>0</v>
      </c>
      <c r="T26" s="268">
        <v>0</v>
      </c>
      <c r="U26" s="268">
        <v>0</v>
      </c>
      <c r="V26" s="268">
        <v>0</v>
      </c>
    </row>
    <row r="27" spans="1:23" s="7" customFormat="1" ht="22.5" customHeight="1" x14ac:dyDescent="0.2">
      <c r="A27" s="98"/>
      <c r="B27" s="80" t="s">
        <v>43</v>
      </c>
      <c r="C27" s="1009" t="s">
        <v>325</v>
      </c>
      <c r="D27" s="1009"/>
      <c r="E27" s="329"/>
      <c r="F27" s="266"/>
      <c r="G27" s="266"/>
      <c r="H27" s="266"/>
      <c r="I27" s="266">
        <v>0</v>
      </c>
      <c r="J27" s="266">
        <v>0</v>
      </c>
      <c r="K27" s="266"/>
      <c r="L27" s="266"/>
      <c r="M27" s="266">
        <v>0</v>
      </c>
      <c r="N27" s="266"/>
      <c r="O27" s="266">
        <v>0</v>
      </c>
      <c r="P27" s="266">
        <v>0</v>
      </c>
      <c r="Q27" s="266">
        <v>0</v>
      </c>
      <c r="R27" s="266">
        <v>0</v>
      </c>
      <c r="S27" s="266">
        <v>0</v>
      </c>
      <c r="T27" s="266">
        <v>0</v>
      </c>
      <c r="U27" s="266">
        <v>0</v>
      </c>
      <c r="V27" s="266">
        <v>0</v>
      </c>
    </row>
    <row r="28" spans="1:23" s="7" customFormat="1" ht="22.5" customHeight="1" thickBot="1" x14ac:dyDescent="0.25">
      <c r="A28" s="104"/>
      <c r="B28" s="94" t="s">
        <v>77</v>
      </c>
      <c r="C28" s="105" t="s">
        <v>109</v>
      </c>
      <c r="D28" s="105"/>
      <c r="E28" s="338"/>
      <c r="F28" s="106"/>
      <c r="G28" s="106"/>
      <c r="H28" s="106"/>
      <c r="I28" s="106">
        <v>0</v>
      </c>
      <c r="J28" s="106">
        <v>0</v>
      </c>
      <c r="K28" s="106">
        <v>0</v>
      </c>
      <c r="L28" s="106">
        <v>0</v>
      </c>
      <c r="M28" s="106">
        <v>0</v>
      </c>
      <c r="N28" s="106">
        <v>0</v>
      </c>
      <c r="O28" s="106">
        <v>0</v>
      </c>
      <c r="P28" s="106">
        <v>0</v>
      </c>
      <c r="Q28" s="106">
        <v>0</v>
      </c>
      <c r="R28" s="106">
        <v>0</v>
      </c>
      <c r="S28" s="106">
        <v>0</v>
      </c>
      <c r="T28" s="106">
        <v>0</v>
      </c>
      <c r="U28" s="106">
        <v>0</v>
      </c>
      <c r="V28" s="106">
        <v>0</v>
      </c>
    </row>
    <row r="29" spans="1:23" s="51" customFormat="1" ht="22.5" hidden="1" customHeight="1" thickBot="1" x14ac:dyDescent="0.25">
      <c r="A29" s="67" t="s">
        <v>10</v>
      </c>
      <c r="B29" s="95" t="s">
        <v>110</v>
      </c>
      <c r="C29" s="95"/>
      <c r="D29" s="95"/>
      <c r="E29" s="335">
        <v>0</v>
      </c>
      <c r="F29" s="336">
        <v>0</v>
      </c>
      <c r="G29" s="336">
        <v>0</v>
      </c>
      <c r="H29" s="336">
        <v>0</v>
      </c>
      <c r="I29" s="336">
        <v>0</v>
      </c>
      <c r="J29" s="336">
        <v>0</v>
      </c>
      <c r="K29" s="336">
        <v>0</v>
      </c>
      <c r="L29" s="336">
        <v>0</v>
      </c>
      <c r="M29" s="336">
        <v>0</v>
      </c>
      <c r="N29" s="336">
        <v>0</v>
      </c>
      <c r="O29" s="336">
        <v>0</v>
      </c>
      <c r="P29" s="336">
        <v>0</v>
      </c>
      <c r="Q29" s="336">
        <v>0</v>
      </c>
      <c r="R29" s="336">
        <v>0</v>
      </c>
      <c r="S29" s="336">
        <v>0</v>
      </c>
      <c r="T29" s="336">
        <v>0</v>
      </c>
      <c r="U29" s="336">
        <v>0</v>
      </c>
      <c r="V29" s="336">
        <v>0</v>
      </c>
    </row>
    <row r="30" spans="1:23" s="51" customFormat="1" ht="22.5" hidden="1" customHeight="1" thickBot="1" x14ac:dyDescent="0.25">
      <c r="A30" s="89"/>
      <c r="B30" s="1013"/>
      <c r="C30" s="1013"/>
      <c r="D30" s="1013"/>
      <c r="Q30" s="50">
        <v>0</v>
      </c>
      <c r="R30" s="50">
        <v>0</v>
      </c>
      <c r="S30" s="50">
        <v>0</v>
      </c>
      <c r="T30" s="50">
        <v>0</v>
      </c>
      <c r="U30" s="50">
        <v>0</v>
      </c>
      <c r="V30" s="50">
        <v>0</v>
      </c>
    </row>
    <row r="31" spans="1:23" s="51" customFormat="1" ht="22.5" customHeight="1" thickBot="1" x14ac:dyDescent="0.25">
      <c r="A31" s="89" t="s">
        <v>10</v>
      </c>
      <c r="B31" s="985" t="s">
        <v>111</v>
      </c>
      <c r="C31" s="985"/>
      <c r="D31" s="985"/>
      <c r="E31" s="333">
        <f>E6+E17+E25+E29</f>
        <v>59176484</v>
      </c>
      <c r="F31" s="333">
        <f>F6+F17+F25</f>
        <v>59230964</v>
      </c>
      <c r="G31" s="333">
        <f>G6+G17+G25</f>
        <v>63251556</v>
      </c>
      <c r="H31" s="333">
        <f>H6+H17+H25</f>
        <v>70881791</v>
      </c>
      <c r="I31" s="50">
        <f>I6+I17+I25+I29+I35</f>
        <v>0</v>
      </c>
      <c r="J31" s="50">
        <f>J6+J17+J25+J29+J35</f>
        <v>0</v>
      </c>
      <c r="K31" s="333">
        <f t="shared" ref="K31:L31" si="14">K6+K17+K25</f>
        <v>57275308</v>
      </c>
      <c r="L31" s="333">
        <f t="shared" si="14"/>
        <v>57329788</v>
      </c>
      <c r="M31" s="333">
        <f t="shared" ref="M31:P31" si="15">M6+M17+M25</f>
        <v>61358156</v>
      </c>
      <c r="N31" s="333">
        <f t="shared" si="15"/>
        <v>69316689</v>
      </c>
      <c r="O31" s="333">
        <f t="shared" si="15"/>
        <v>0</v>
      </c>
      <c r="P31" s="333">
        <f t="shared" si="15"/>
        <v>0</v>
      </c>
      <c r="Q31" s="50">
        <f t="shared" ref="Q31:R31" si="16">Q6+Q17+Q25+Q29+Q30</f>
        <v>1901176</v>
      </c>
      <c r="R31" s="50">
        <f t="shared" si="16"/>
        <v>1901176</v>
      </c>
      <c r="S31" s="50">
        <f t="shared" ref="S31:V31" si="17">S6+S17+S25+S29+S30</f>
        <v>1893400</v>
      </c>
      <c r="T31" s="50">
        <f t="shared" si="17"/>
        <v>1565102</v>
      </c>
      <c r="U31" s="50">
        <f t="shared" si="17"/>
        <v>0</v>
      </c>
      <c r="V31" s="50">
        <f t="shared" si="17"/>
        <v>0</v>
      </c>
    </row>
    <row r="32" spans="1:23" s="51" customFormat="1" ht="22.5" customHeight="1" thickBot="1" x14ac:dyDescent="0.25">
      <c r="A32" s="67">
        <v>5</v>
      </c>
      <c r="B32" s="1048" t="s">
        <v>112</v>
      </c>
      <c r="C32" s="1048"/>
      <c r="D32" s="1048"/>
      <c r="E32" s="337">
        <f t="shared" ref="E32:T32" si="18">SUM(E33:E35)</f>
        <v>17469397</v>
      </c>
      <c r="F32" s="337">
        <f t="shared" si="18"/>
        <v>17469397</v>
      </c>
      <c r="G32" s="337">
        <f t="shared" si="18"/>
        <v>19030643</v>
      </c>
      <c r="H32" s="337">
        <f t="shared" si="18"/>
        <v>20197534</v>
      </c>
      <c r="I32" s="337">
        <f t="shared" si="18"/>
        <v>0</v>
      </c>
      <c r="J32" s="337">
        <f t="shared" si="18"/>
        <v>0</v>
      </c>
      <c r="K32" s="337">
        <f t="shared" ref="K32:L32" si="19">SUM(K33:K35)</f>
        <v>17469397</v>
      </c>
      <c r="L32" s="337">
        <f t="shared" si="19"/>
        <v>17469397</v>
      </c>
      <c r="M32" s="337">
        <f t="shared" si="18"/>
        <v>19030643</v>
      </c>
      <c r="N32" s="337">
        <f t="shared" si="18"/>
        <v>20197534</v>
      </c>
      <c r="O32" s="337">
        <f t="shared" si="18"/>
        <v>0</v>
      </c>
      <c r="P32" s="337">
        <f t="shared" si="18"/>
        <v>0</v>
      </c>
      <c r="Q32" s="337">
        <f t="shared" ref="Q32:R32" si="20">SUM(Q33:Q35)</f>
        <v>0</v>
      </c>
      <c r="R32" s="337">
        <f t="shared" si="20"/>
        <v>0</v>
      </c>
      <c r="S32" s="337">
        <f t="shared" si="18"/>
        <v>0</v>
      </c>
      <c r="T32" s="337">
        <f t="shared" si="18"/>
        <v>0</v>
      </c>
      <c r="U32" s="92"/>
      <c r="V32" s="92"/>
    </row>
    <row r="33" spans="1:22" s="4" customFormat="1" ht="22.5" customHeight="1" x14ac:dyDescent="0.2">
      <c r="A33" s="107"/>
      <c r="B33" s="93" t="s">
        <v>44</v>
      </c>
      <c r="C33" s="989" t="s">
        <v>452</v>
      </c>
      <c r="D33" s="1049"/>
      <c r="E33" s="334">
        <v>1250863</v>
      </c>
      <c r="F33" s="334">
        <v>1250863</v>
      </c>
      <c r="G33" s="334">
        <v>1319483</v>
      </c>
      <c r="H33" s="334">
        <v>1319483</v>
      </c>
      <c r="I33" s="334"/>
      <c r="J33" s="334"/>
      <c r="K33" s="268">
        <f>+E33-Q33</f>
        <v>1250863</v>
      </c>
      <c r="L33" s="268">
        <f>+F33-R33</f>
        <v>1250863</v>
      </c>
      <c r="M33" s="268">
        <f>+G33-S33</f>
        <v>1319483</v>
      </c>
      <c r="N33" s="268">
        <f>+H33-T33</f>
        <v>1319483</v>
      </c>
      <c r="O33" s="268"/>
      <c r="P33" s="268"/>
      <c r="Q33" s="268"/>
      <c r="R33" s="268"/>
      <c r="S33" s="268"/>
      <c r="T33" s="268"/>
      <c r="U33" s="268"/>
      <c r="V33" s="268"/>
    </row>
    <row r="34" spans="1:22" s="4" customFormat="1" ht="22.5" customHeight="1" x14ac:dyDescent="0.2">
      <c r="A34" s="71"/>
      <c r="B34" s="80" t="s">
        <v>45</v>
      </c>
      <c r="C34" s="1010" t="s">
        <v>327</v>
      </c>
      <c r="D34" s="1010"/>
      <c r="E34" s="329"/>
      <c r="F34" s="266"/>
      <c r="G34" s="266"/>
      <c r="H34" s="266"/>
      <c r="I34" s="266"/>
      <c r="J34" s="266"/>
      <c r="K34" s="266"/>
      <c r="L34" s="266"/>
      <c r="M34" s="266"/>
      <c r="N34" s="266"/>
      <c r="O34" s="266"/>
      <c r="P34" s="266"/>
      <c r="Q34" s="266"/>
      <c r="R34" s="266"/>
      <c r="S34" s="266"/>
      <c r="T34" s="266"/>
      <c r="U34" s="106"/>
      <c r="V34" s="106"/>
    </row>
    <row r="35" spans="1:22" s="4" customFormat="1" ht="22.5" customHeight="1" thickBot="1" x14ac:dyDescent="0.25">
      <c r="A35" s="683"/>
      <c r="B35" s="684" t="s">
        <v>80</v>
      </c>
      <c r="C35" s="685" t="s">
        <v>326</v>
      </c>
      <c r="D35" s="685"/>
      <c r="E35" s="686">
        <v>16218534</v>
      </c>
      <c r="F35" s="686">
        <v>16218534</v>
      </c>
      <c r="G35" s="686">
        <v>17711160</v>
      </c>
      <c r="H35" s="952">
        <v>18878051</v>
      </c>
      <c r="I35" s="687"/>
      <c r="J35" s="687"/>
      <c r="K35" s="268">
        <f>+E35-Q35</f>
        <v>16218534</v>
      </c>
      <c r="L35" s="268">
        <f>+F35-R35</f>
        <v>16218534</v>
      </c>
      <c r="M35" s="268">
        <f>+G35-S35</f>
        <v>17711160</v>
      </c>
      <c r="N35" s="268">
        <f>+H35-T35</f>
        <v>18878051</v>
      </c>
      <c r="O35" s="687"/>
      <c r="P35" s="687"/>
      <c r="Q35" s="377"/>
      <c r="R35" s="377"/>
      <c r="S35" s="959"/>
      <c r="T35" s="377"/>
      <c r="U35" s="377"/>
      <c r="V35" s="377"/>
    </row>
    <row r="36" spans="1:22" s="4" customFormat="1" ht="22.5" customHeight="1" thickBot="1" x14ac:dyDescent="0.25">
      <c r="A36" s="89" t="s">
        <v>12</v>
      </c>
      <c r="B36" s="985" t="s">
        <v>253</v>
      </c>
      <c r="C36" s="985"/>
      <c r="D36" s="985"/>
      <c r="E36" s="333">
        <f>E31+E32</f>
        <v>76645881</v>
      </c>
      <c r="F36" s="333">
        <f>F31+F32</f>
        <v>76700361</v>
      </c>
      <c r="G36" s="333">
        <f>G31+G32</f>
        <v>82282199</v>
      </c>
      <c r="H36" s="50">
        <f t="shared" ref="H36:V36" si="21">H31+H32</f>
        <v>91079325</v>
      </c>
      <c r="I36" s="50">
        <f t="shared" si="21"/>
        <v>0</v>
      </c>
      <c r="J36" s="50">
        <f t="shared" si="21"/>
        <v>0</v>
      </c>
      <c r="K36" s="50">
        <f t="shared" ref="K36:L36" si="22">K31+K32</f>
        <v>74744705</v>
      </c>
      <c r="L36" s="50">
        <f t="shared" si="22"/>
        <v>74799185</v>
      </c>
      <c r="M36" s="50">
        <f t="shared" si="21"/>
        <v>80388799</v>
      </c>
      <c r="N36" s="50">
        <f t="shared" si="21"/>
        <v>89514223</v>
      </c>
      <c r="O36" s="50">
        <f t="shared" si="21"/>
        <v>0</v>
      </c>
      <c r="P36" s="50">
        <f t="shared" si="21"/>
        <v>0</v>
      </c>
      <c r="Q36" s="50">
        <f t="shared" ref="Q36:R36" si="23">Q31+Q32</f>
        <v>1901176</v>
      </c>
      <c r="R36" s="50">
        <f t="shared" si="23"/>
        <v>1901176</v>
      </c>
      <c r="S36" s="50">
        <f t="shared" si="21"/>
        <v>1893400</v>
      </c>
      <c r="T36" s="50">
        <f t="shared" si="21"/>
        <v>1565102</v>
      </c>
      <c r="U36" s="50">
        <f t="shared" si="21"/>
        <v>0</v>
      </c>
      <c r="V36" s="50">
        <f t="shared" si="21"/>
        <v>0</v>
      </c>
    </row>
    <row r="37" spans="1:22" s="4" customFormat="1" ht="20.100000000000001" hidden="1" customHeight="1" thickBot="1" x14ac:dyDescent="0.25">
      <c r="A37" s="982" t="s">
        <v>254</v>
      </c>
      <c r="B37" s="983"/>
      <c r="C37" s="983"/>
      <c r="D37" s="983"/>
      <c r="E37" s="611"/>
      <c r="F37" s="612"/>
      <c r="G37" s="612"/>
      <c r="H37" s="612"/>
      <c r="I37" s="612"/>
      <c r="J37" s="613"/>
      <c r="K37" s="611"/>
      <c r="L37" s="612"/>
      <c r="M37" s="612"/>
      <c r="N37" s="612"/>
      <c r="O37" s="612"/>
      <c r="P37" s="613"/>
      <c r="Q37" s="611"/>
      <c r="R37" s="612"/>
      <c r="S37" s="612"/>
      <c r="T37" s="612"/>
      <c r="U37" s="612"/>
      <c r="V37" s="617"/>
    </row>
    <row r="38" spans="1:22" s="4" customFormat="1" ht="20.100000000000001" hidden="1" customHeight="1" thickBot="1" x14ac:dyDescent="0.25">
      <c r="A38" s="984" t="s">
        <v>7</v>
      </c>
      <c r="B38" s="985"/>
      <c r="C38" s="985"/>
      <c r="D38" s="985"/>
      <c r="E38" s="385">
        <f>SUM(E36:E37)</f>
        <v>76645881</v>
      </c>
      <c r="F38" s="386">
        <f>SUM(F36:F37)</f>
        <v>76700361</v>
      </c>
      <c r="G38" s="386">
        <f>SUM(G36:G37)</f>
        <v>82282199</v>
      </c>
      <c r="H38" s="386">
        <f>SUM(H36:H37)</f>
        <v>91079325</v>
      </c>
      <c r="I38" s="386">
        <f>SUM(I36:I37)</f>
        <v>0</v>
      </c>
      <c r="J38" s="387"/>
      <c r="K38" s="385">
        <f>SUM(K36:K37)</f>
        <v>74744705</v>
      </c>
      <c r="L38" s="386">
        <f>SUM(L36:L37)</f>
        <v>74799185</v>
      </c>
      <c r="M38" s="386">
        <f>SUM(M36:M37)</f>
        <v>80388799</v>
      </c>
      <c r="N38" s="386">
        <f>SUM(N36:N37)</f>
        <v>89514223</v>
      </c>
      <c r="O38" s="386">
        <f>SUM(O36:O37)</f>
        <v>0</v>
      </c>
      <c r="P38" s="387"/>
      <c r="Q38" s="385">
        <f>SUM(Q36:Q37)</f>
        <v>1901176</v>
      </c>
      <c r="R38" s="386">
        <f>SUM(R36:R37)</f>
        <v>1901176</v>
      </c>
      <c r="S38" s="386">
        <f>SUM(S36:S37)</f>
        <v>1893400</v>
      </c>
      <c r="T38" s="386">
        <f>SUM(T36:T37)</f>
        <v>1565102</v>
      </c>
      <c r="U38" s="386">
        <f>SUM(U36:U37)</f>
        <v>0</v>
      </c>
      <c r="V38" s="388"/>
    </row>
    <row r="39" spans="1:22" s="4" customFormat="1" ht="20.100000000000001" customHeight="1" x14ac:dyDescent="0.2">
      <c r="A39" s="459"/>
      <c r="B39" s="618"/>
      <c r="C39" s="459"/>
      <c r="D39" s="459"/>
      <c r="E39" s="619"/>
      <c r="F39" s="619"/>
      <c r="G39" s="619"/>
      <c r="H39" s="619"/>
      <c r="I39" s="619"/>
      <c r="J39" s="619"/>
      <c r="K39" s="620"/>
      <c r="L39" s="620"/>
      <c r="M39" s="620"/>
      <c r="N39" s="620"/>
      <c r="O39" s="620"/>
      <c r="P39" s="620"/>
      <c r="Q39" s="620"/>
      <c r="R39" s="620"/>
      <c r="S39" s="621"/>
      <c r="T39" s="621"/>
      <c r="U39" s="621"/>
      <c r="V39" s="621"/>
    </row>
    <row r="40" spans="1:22" s="4" customFormat="1" ht="20.100000000000001" customHeight="1" x14ac:dyDescent="0.2">
      <c r="A40" s="40"/>
      <c r="B40" s="41"/>
      <c r="C40" s="41"/>
      <c r="D40" s="18"/>
      <c r="E40" s="5"/>
      <c r="F40" s="5"/>
      <c r="G40" s="5"/>
      <c r="H40" s="5"/>
      <c r="I40" s="5"/>
      <c r="J40" s="5"/>
      <c r="K40" s="109"/>
      <c r="L40" s="109"/>
      <c r="M40" s="109"/>
      <c r="N40" s="109"/>
      <c r="O40" s="109"/>
      <c r="P40" s="109"/>
      <c r="Q40" s="109"/>
      <c r="R40" s="109"/>
    </row>
    <row r="41" spans="1:22" x14ac:dyDescent="0.25">
      <c r="E41" s="3"/>
      <c r="F41" s="3"/>
      <c r="G41" s="3"/>
      <c r="H41" s="3"/>
      <c r="I41" s="3"/>
      <c r="J41" s="3"/>
    </row>
    <row r="42" spans="1:22" x14ac:dyDescent="0.25">
      <c r="E42" s="3"/>
      <c r="F42" s="3"/>
      <c r="G42" s="3"/>
      <c r="H42" s="3"/>
      <c r="I42" s="3"/>
      <c r="J42" s="3"/>
    </row>
    <row r="43" spans="1:22" x14ac:dyDescent="0.25">
      <c r="B43" s="1"/>
      <c r="C43" s="1"/>
      <c r="D43" s="1"/>
      <c r="K43" s="1"/>
      <c r="L43" s="1"/>
      <c r="M43" s="1"/>
      <c r="N43" s="1"/>
      <c r="O43" s="1"/>
      <c r="P43" s="1"/>
      <c r="Q43" s="1"/>
      <c r="R43" s="1"/>
    </row>
    <row r="44" spans="1:22" x14ac:dyDescent="0.25">
      <c r="B44" s="1"/>
      <c r="C44" s="1"/>
      <c r="D44" s="1"/>
      <c r="K44" s="1"/>
      <c r="L44" s="1"/>
      <c r="M44" s="1"/>
      <c r="N44" s="1"/>
      <c r="O44" s="1"/>
      <c r="P44" s="1"/>
      <c r="Q44" s="1"/>
      <c r="R44" s="1"/>
    </row>
    <row r="45" spans="1:22" x14ac:dyDescent="0.25">
      <c r="B45" s="1"/>
      <c r="C45" s="1"/>
      <c r="D45" s="1"/>
      <c r="K45" s="1"/>
      <c r="L45" s="1"/>
      <c r="M45" s="1"/>
      <c r="N45" s="1"/>
      <c r="O45" s="1"/>
      <c r="P45" s="1"/>
      <c r="Q45" s="1"/>
      <c r="R45" s="1"/>
    </row>
    <row r="46" spans="1:22" x14ac:dyDescent="0.25">
      <c r="B46" s="1"/>
      <c r="C46" s="1"/>
      <c r="D46" s="1"/>
      <c r="K46" s="1"/>
      <c r="L46" s="1"/>
      <c r="M46" s="1"/>
      <c r="N46" s="1"/>
      <c r="O46" s="1"/>
      <c r="P46" s="1"/>
      <c r="Q46" s="1"/>
      <c r="R46" s="1"/>
    </row>
    <row r="47" spans="1:22" x14ac:dyDescent="0.25">
      <c r="B47" s="1"/>
      <c r="C47" s="1"/>
      <c r="D47" s="1"/>
      <c r="K47" s="1"/>
      <c r="L47" s="1"/>
      <c r="M47" s="1"/>
      <c r="N47" s="1"/>
      <c r="O47" s="1"/>
      <c r="P47" s="1"/>
      <c r="Q47" s="1"/>
      <c r="R47" s="1"/>
    </row>
    <row r="48" spans="1:22" x14ac:dyDescent="0.25">
      <c r="B48" s="1"/>
      <c r="C48" s="1"/>
      <c r="D48" s="1"/>
      <c r="K48" s="1"/>
      <c r="L48" s="1"/>
      <c r="M48" s="1"/>
      <c r="N48" s="1"/>
      <c r="O48" s="1"/>
      <c r="P48" s="1"/>
      <c r="Q48" s="1"/>
      <c r="R48" s="1"/>
    </row>
    <row r="49" spans="2:18" x14ac:dyDescent="0.25">
      <c r="B49" s="1"/>
      <c r="C49" s="1"/>
      <c r="D49" s="1"/>
      <c r="K49" s="1"/>
      <c r="L49" s="1"/>
      <c r="M49" s="1"/>
      <c r="N49" s="1"/>
      <c r="O49" s="1"/>
      <c r="P49" s="1"/>
      <c r="Q49" s="1"/>
      <c r="R49" s="1"/>
    </row>
  </sheetData>
  <mergeCells count="20">
    <mergeCell ref="A37:D37"/>
    <mergeCell ref="A38:D38"/>
    <mergeCell ref="Q4:V4"/>
    <mergeCell ref="C26:D26"/>
    <mergeCell ref="B25:D25"/>
    <mergeCell ref="C19:D19"/>
    <mergeCell ref="C20:D20"/>
    <mergeCell ref="B17:D17"/>
    <mergeCell ref="B6:D6"/>
    <mergeCell ref="A4:D4"/>
    <mergeCell ref="A2:Q2"/>
    <mergeCell ref="E1:Q1"/>
    <mergeCell ref="B36:D36"/>
    <mergeCell ref="C27:D27"/>
    <mergeCell ref="B30:D30"/>
    <mergeCell ref="B31:D31"/>
    <mergeCell ref="B32:D32"/>
    <mergeCell ref="C33:D33"/>
    <mergeCell ref="C34:D34"/>
    <mergeCell ref="C18:D18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73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59999389629810485"/>
  </sheetPr>
  <dimension ref="A1:S53"/>
  <sheetViews>
    <sheetView topLeftCell="A22" zoomScaleNormal="100" workbookViewId="0">
      <selection activeCell="K41" sqref="K41"/>
    </sheetView>
  </sheetViews>
  <sheetFormatPr defaultRowHeight="12.75" x14ac:dyDescent="0.2"/>
  <cols>
    <col min="1" max="1" width="8.28515625" style="297" customWidth="1"/>
    <col min="2" max="2" width="8.28515625" style="294" customWidth="1"/>
    <col min="3" max="3" width="52" style="294" customWidth="1"/>
    <col min="4" max="4" width="13.140625" style="294" customWidth="1"/>
    <col min="5" max="5" width="11" style="294" customWidth="1"/>
    <col min="6" max="9" width="10.5703125" style="294" hidden="1" customWidth="1"/>
    <col min="10" max="11" width="10.5703125" style="294" customWidth="1"/>
    <col min="12" max="15" width="10.5703125" style="294" hidden="1" customWidth="1"/>
    <col min="16" max="17" width="10.5703125" style="294" customWidth="1"/>
    <col min="18" max="18" width="10.5703125" style="294" hidden="1" customWidth="1"/>
    <col min="19" max="19" width="14.85546875" style="294" hidden="1" customWidth="1"/>
    <col min="20" max="20" width="10.5703125" style="294" customWidth="1"/>
    <col min="21" max="16384" width="9.140625" style="294"/>
  </cols>
  <sheetData>
    <row r="1" spans="1:19" s="114" customFormat="1" ht="21" customHeight="1" x14ac:dyDescent="0.2">
      <c r="A1" s="113"/>
      <c r="C1" s="115"/>
      <c r="D1" s="116"/>
      <c r="E1" s="116"/>
      <c r="F1" s="116"/>
      <c r="G1" s="116"/>
      <c r="H1" s="116"/>
      <c r="I1" s="116"/>
      <c r="J1" s="1051" t="s">
        <v>398</v>
      </c>
      <c r="K1" s="1051"/>
      <c r="L1" s="1051"/>
      <c r="M1" s="1051"/>
      <c r="N1" s="1051"/>
      <c r="O1" s="1051"/>
      <c r="P1" s="1051"/>
    </row>
    <row r="2" spans="1:19" s="114" customFormat="1" ht="21" customHeight="1" x14ac:dyDescent="0.2">
      <c r="A2" s="113"/>
      <c r="C2" s="118"/>
      <c r="D2" s="117"/>
      <c r="E2" s="117"/>
      <c r="F2" s="117"/>
      <c r="G2" s="117"/>
      <c r="H2" s="117"/>
      <c r="I2" s="117"/>
    </row>
    <row r="3" spans="1:19" s="119" customFormat="1" ht="25.5" customHeight="1" x14ac:dyDescent="0.2">
      <c r="A3" s="1050" t="s">
        <v>397</v>
      </c>
      <c r="B3" s="1050"/>
      <c r="C3" s="1050"/>
      <c r="D3" s="1050"/>
      <c r="E3" s="1050"/>
      <c r="F3" s="1050"/>
      <c r="G3" s="1050"/>
      <c r="H3" s="1050"/>
      <c r="I3" s="1050"/>
      <c r="J3" s="1050"/>
      <c r="K3" s="1050"/>
      <c r="L3" s="1050"/>
      <c r="M3" s="1050"/>
      <c r="N3" s="1050"/>
      <c r="O3" s="1050"/>
      <c r="P3" s="1050"/>
    </row>
    <row r="4" spans="1:19" s="122" customFormat="1" ht="15.95" customHeight="1" thickBot="1" x14ac:dyDescent="0.3">
      <c r="A4" s="120"/>
      <c r="B4" s="120"/>
      <c r="C4" s="120"/>
      <c r="P4" s="121" t="s">
        <v>432</v>
      </c>
    </row>
    <row r="5" spans="1:19" s="122" customFormat="1" ht="41.25" customHeight="1" thickBot="1" x14ac:dyDescent="0.25">
      <c r="A5" s="120"/>
      <c r="B5" s="120"/>
      <c r="C5" s="120"/>
      <c r="D5" s="1055" t="s">
        <v>4</v>
      </c>
      <c r="E5" s="1056"/>
      <c r="F5" s="1056"/>
      <c r="G5" s="1056"/>
      <c r="H5" s="1056"/>
      <c r="I5" s="1057"/>
      <c r="J5" s="1055" t="s">
        <v>69</v>
      </c>
      <c r="K5" s="1056"/>
      <c r="L5" s="1056"/>
      <c r="M5" s="1056"/>
      <c r="N5" s="1056"/>
      <c r="O5" s="1057"/>
      <c r="P5" s="1055" t="s">
        <v>161</v>
      </c>
      <c r="Q5" s="1056"/>
      <c r="R5" s="1056"/>
      <c r="S5" s="1056"/>
    </row>
    <row r="6" spans="1:19" ht="13.5" thickBot="1" x14ac:dyDescent="0.25">
      <c r="A6" s="1053" t="s">
        <v>115</v>
      </c>
      <c r="B6" s="1054"/>
      <c r="C6" s="504" t="s">
        <v>116</v>
      </c>
      <c r="D6" s="493" t="s">
        <v>75</v>
      </c>
      <c r="E6" s="123" t="s">
        <v>239</v>
      </c>
      <c r="F6" s="123" t="s">
        <v>243</v>
      </c>
      <c r="G6" s="123" t="s">
        <v>245</v>
      </c>
      <c r="H6" s="123" t="s">
        <v>264</v>
      </c>
      <c r="I6" s="123" t="s">
        <v>293</v>
      </c>
      <c r="J6" s="493" t="s">
        <v>75</v>
      </c>
      <c r="K6" s="123" t="s">
        <v>239</v>
      </c>
      <c r="L6" s="123" t="s">
        <v>243</v>
      </c>
      <c r="M6" s="123" t="s">
        <v>245</v>
      </c>
      <c r="N6" s="123" t="s">
        <v>264</v>
      </c>
      <c r="O6" s="123" t="s">
        <v>293</v>
      </c>
      <c r="P6" s="493" t="s">
        <v>75</v>
      </c>
      <c r="Q6" s="123" t="s">
        <v>494</v>
      </c>
      <c r="R6" s="123" t="s">
        <v>293</v>
      </c>
      <c r="S6" s="460" t="s">
        <v>245</v>
      </c>
    </row>
    <row r="7" spans="1:19" s="128" customFormat="1" ht="12.95" customHeight="1" thickBot="1" x14ac:dyDescent="0.25">
      <c r="A7" s="125">
        <v>1</v>
      </c>
      <c r="B7" s="126">
        <v>2</v>
      </c>
      <c r="C7" s="274">
        <v>3</v>
      </c>
      <c r="D7" s="125">
        <v>4</v>
      </c>
      <c r="E7" s="126">
        <v>5</v>
      </c>
      <c r="F7" s="126">
        <v>6</v>
      </c>
      <c r="G7" s="126">
        <v>5</v>
      </c>
      <c r="H7" s="126"/>
      <c r="I7" s="126"/>
      <c r="J7" s="125">
        <v>5</v>
      </c>
      <c r="K7" s="126">
        <v>8</v>
      </c>
      <c r="L7" s="126">
        <v>9</v>
      </c>
      <c r="M7" s="126">
        <v>7</v>
      </c>
      <c r="N7" s="126"/>
      <c r="O7" s="127"/>
      <c r="P7" s="125">
        <v>6</v>
      </c>
      <c r="Q7" s="126">
        <v>11</v>
      </c>
      <c r="R7" s="127">
        <v>4</v>
      </c>
      <c r="S7" s="511">
        <v>9</v>
      </c>
    </row>
    <row r="8" spans="1:19" s="128" customFormat="1" ht="15.95" customHeight="1" thickBot="1" x14ac:dyDescent="0.25">
      <c r="A8" s="129"/>
      <c r="B8" s="130"/>
      <c r="C8" s="130" t="s">
        <v>117</v>
      </c>
      <c r="D8" s="469"/>
      <c r="E8" s="520"/>
      <c r="F8" s="520"/>
      <c r="G8" s="520"/>
      <c r="H8" s="520"/>
      <c r="I8" s="520"/>
      <c r="J8" s="522"/>
      <c r="K8" s="251"/>
      <c r="L8" s="251"/>
      <c r="M8" s="251"/>
      <c r="N8" s="251"/>
      <c r="O8" s="252"/>
      <c r="P8" s="522"/>
      <c r="Q8" s="251"/>
      <c r="R8" s="252"/>
      <c r="S8" s="512"/>
    </row>
    <row r="9" spans="1:19" s="134" customFormat="1" ht="12" customHeight="1" thickBot="1" x14ac:dyDescent="0.25">
      <c r="A9" s="125" t="s">
        <v>28</v>
      </c>
      <c r="B9" s="131"/>
      <c r="C9" s="505" t="s">
        <v>387</v>
      </c>
      <c r="D9" s="470">
        <f>SUM(D10:D13)</f>
        <v>15610020</v>
      </c>
      <c r="E9" s="470">
        <f>SUM(E10:E13)</f>
        <v>15610020</v>
      </c>
      <c r="F9" s="470">
        <f>SUM(F10:F13)</f>
        <v>15615020</v>
      </c>
      <c r="G9" s="470">
        <f>SUM(G10:G13)</f>
        <v>19170420</v>
      </c>
      <c r="H9" s="470"/>
      <c r="I9" s="470"/>
      <c r="J9" s="470">
        <f>SUM(J10:J13)</f>
        <v>15610020</v>
      </c>
      <c r="K9" s="470">
        <f>SUM(K10:K13)</f>
        <v>15610020</v>
      </c>
      <c r="L9" s="470">
        <f>SUM(L10:L13)</f>
        <v>15615020</v>
      </c>
      <c r="M9" s="470">
        <f>SUM(M10:M13)</f>
        <v>19170420</v>
      </c>
      <c r="N9" s="194"/>
      <c r="O9" s="194"/>
      <c r="P9" s="470"/>
      <c r="Q9" s="194"/>
      <c r="R9" s="133"/>
      <c r="S9" s="462"/>
    </row>
    <row r="10" spans="1:19" s="134" customFormat="1" ht="12" customHeight="1" thickBot="1" x14ac:dyDescent="0.25">
      <c r="A10" s="125"/>
      <c r="B10" s="131"/>
      <c r="C10" s="704" t="s">
        <v>443</v>
      </c>
      <c r="D10" s="470">
        <v>15600000</v>
      </c>
      <c r="E10" s="470">
        <v>15600000</v>
      </c>
      <c r="F10" s="470">
        <v>15600000</v>
      </c>
      <c r="G10" s="470">
        <v>19155400</v>
      </c>
      <c r="H10" s="470"/>
      <c r="I10" s="470"/>
      <c r="J10" s="470">
        <v>15600000</v>
      </c>
      <c r="K10" s="470">
        <v>15600000</v>
      </c>
      <c r="L10" s="253">
        <v>15600000</v>
      </c>
      <c r="M10" s="470">
        <v>19155400</v>
      </c>
      <c r="N10" s="194"/>
      <c r="O10" s="194"/>
      <c r="P10" s="470"/>
      <c r="Q10" s="194"/>
      <c r="R10" s="133"/>
      <c r="S10" s="462"/>
    </row>
    <row r="11" spans="1:19" s="134" customFormat="1" ht="12" customHeight="1" thickBot="1" x14ac:dyDescent="0.25">
      <c r="A11" s="125"/>
      <c r="B11" s="131"/>
      <c r="C11" s="704" t="s">
        <v>356</v>
      </c>
      <c r="D11" s="470">
        <v>10000</v>
      </c>
      <c r="E11" s="470">
        <v>10000</v>
      </c>
      <c r="F11" s="470">
        <v>10000</v>
      </c>
      <c r="G11" s="470">
        <v>10000</v>
      </c>
      <c r="H11" s="470"/>
      <c r="I11" s="470"/>
      <c r="J11" s="470">
        <v>10000</v>
      </c>
      <c r="K11" s="470">
        <v>10000</v>
      </c>
      <c r="L11" s="253">
        <v>10000</v>
      </c>
      <c r="M11" s="470">
        <v>10000</v>
      </c>
      <c r="N11" s="194"/>
      <c r="O11" s="194"/>
      <c r="P11" s="470"/>
      <c r="Q11" s="194"/>
      <c r="R11" s="133"/>
      <c r="S11" s="462"/>
    </row>
    <row r="12" spans="1:19" s="134" customFormat="1" ht="12" customHeight="1" thickBot="1" x14ac:dyDescent="0.25">
      <c r="A12" s="125"/>
      <c r="B12" s="131"/>
      <c r="C12" s="704" t="s">
        <v>444</v>
      </c>
      <c r="D12" s="470">
        <v>20</v>
      </c>
      <c r="E12" s="470">
        <v>20</v>
      </c>
      <c r="F12" s="470">
        <v>5020</v>
      </c>
      <c r="G12" s="470">
        <v>5020</v>
      </c>
      <c r="H12" s="470"/>
      <c r="I12" s="470"/>
      <c r="J12" s="470">
        <v>20</v>
      </c>
      <c r="K12" s="470">
        <v>20</v>
      </c>
      <c r="L12" s="253">
        <v>5020</v>
      </c>
      <c r="M12" s="470">
        <v>5020</v>
      </c>
      <c r="N12" s="194"/>
      <c r="O12" s="194"/>
      <c r="P12" s="470"/>
      <c r="Q12" s="194"/>
      <c r="R12" s="133"/>
      <c r="S12" s="462"/>
    </row>
    <row r="13" spans="1:19" s="134" customFormat="1" ht="12" customHeight="1" thickBot="1" x14ac:dyDescent="0.25">
      <c r="A13" s="125"/>
      <c r="B13" s="131"/>
      <c r="C13" s="704"/>
      <c r="D13" s="470"/>
      <c r="E13" s="470"/>
      <c r="F13" s="705"/>
      <c r="G13" s="705"/>
      <c r="H13" s="470"/>
      <c r="I13" s="470"/>
      <c r="J13" s="470"/>
      <c r="K13" s="470"/>
      <c r="L13" s="253"/>
      <c r="M13" s="705"/>
      <c r="N13" s="194"/>
      <c r="O13" s="194"/>
      <c r="P13" s="470"/>
      <c r="Q13" s="194"/>
      <c r="R13" s="133"/>
      <c r="S13" s="462"/>
    </row>
    <row r="14" spans="1:19" s="134" customFormat="1" ht="12" customHeight="1" thickBot="1" x14ac:dyDescent="0.25">
      <c r="A14" s="125" t="s">
        <v>29</v>
      </c>
      <c r="B14" s="131"/>
      <c r="C14" s="505" t="s">
        <v>124</v>
      </c>
      <c r="D14" s="470">
        <f>D15+D17</f>
        <v>0</v>
      </c>
      <c r="E14" s="470">
        <f t="shared" ref="E14:I14" si="0">E15+E17</f>
        <v>0</v>
      </c>
      <c r="F14" s="470">
        <f t="shared" si="0"/>
        <v>0</v>
      </c>
      <c r="G14" s="470">
        <f t="shared" si="0"/>
        <v>0</v>
      </c>
      <c r="H14" s="470">
        <f t="shared" si="0"/>
        <v>0</v>
      </c>
      <c r="I14" s="470">
        <f t="shared" si="0"/>
        <v>0</v>
      </c>
      <c r="J14" s="470">
        <f>J15+J17</f>
        <v>0</v>
      </c>
      <c r="K14" s="470">
        <f t="shared" ref="K14" si="1">K15+K17</f>
        <v>0</v>
      </c>
      <c r="L14" s="194">
        <f>L15+L17</f>
        <v>0</v>
      </c>
      <c r="M14" s="470">
        <f t="shared" ref="M14" si="2">M15+M17</f>
        <v>0</v>
      </c>
      <c r="N14" s="194">
        <f>N15+N17</f>
        <v>0</v>
      </c>
      <c r="O14" s="194">
        <f>O15+O17</f>
        <v>0</v>
      </c>
      <c r="P14" s="470"/>
      <c r="Q14" s="194"/>
      <c r="R14" s="133"/>
      <c r="S14" s="462"/>
    </row>
    <row r="15" spans="1:19" s="140" customFormat="1" ht="12" customHeight="1" x14ac:dyDescent="0.2">
      <c r="A15" s="137"/>
      <c r="B15" s="136" t="s">
        <v>39</v>
      </c>
      <c r="C15" s="482" t="s">
        <v>81</v>
      </c>
      <c r="D15" s="472"/>
      <c r="E15" s="472"/>
      <c r="F15" s="472"/>
      <c r="G15" s="472"/>
      <c r="H15" s="472"/>
      <c r="I15" s="472"/>
      <c r="J15" s="472"/>
      <c r="K15" s="472"/>
      <c r="L15" s="195"/>
      <c r="M15" s="472"/>
      <c r="N15" s="195"/>
      <c r="O15" s="195"/>
      <c r="P15" s="472"/>
      <c r="Q15" s="195"/>
      <c r="R15" s="139"/>
      <c r="S15" s="496"/>
    </row>
    <row r="16" spans="1:19" s="140" customFormat="1" ht="12" customHeight="1" x14ac:dyDescent="0.2">
      <c r="A16" s="137"/>
      <c r="B16" s="136" t="s">
        <v>40</v>
      </c>
      <c r="C16" s="483" t="s">
        <v>127</v>
      </c>
      <c r="D16" s="472"/>
      <c r="E16" s="472"/>
      <c r="F16" s="472"/>
      <c r="G16" s="472"/>
      <c r="H16" s="472"/>
      <c r="I16" s="472"/>
      <c r="J16" s="472"/>
      <c r="K16" s="472"/>
      <c r="L16" s="195"/>
      <c r="M16" s="472"/>
      <c r="N16" s="195"/>
      <c r="O16" s="195"/>
      <c r="P16" s="472"/>
      <c r="Q16" s="195"/>
      <c r="R16" s="139"/>
      <c r="S16" s="496"/>
    </row>
    <row r="17" spans="1:19" s="140" customFormat="1" ht="12" customHeight="1" x14ac:dyDescent="0.2">
      <c r="A17" s="137"/>
      <c r="B17" s="136" t="s">
        <v>41</v>
      </c>
      <c r="C17" s="483" t="s">
        <v>82</v>
      </c>
      <c r="D17" s="472"/>
      <c r="E17" s="472"/>
      <c r="F17" s="472"/>
      <c r="G17" s="472"/>
      <c r="H17" s="472"/>
      <c r="I17" s="472"/>
      <c r="J17" s="472"/>
      <c r="K17" s="472"/>
      <c r="L17" s="195"/>
      <c r="M17" s="472"/>
      <c r="N17" s="195"/>
      <c r="O17" s="195"/>
      <c r="P17" s="472"/>
      <c r="Q17" s="195"/>
      <c r="R17" s="139"/>
      <c r="S17" s="496"/>
    </row>
    <row r="18" spans="1:19" s="140" customFormat="1" ht="12" customHeight="1" thickBot="1" x14ac:dyDescent="0.25">
      <c r="A18" s="137"/>
      <c r="B18" s="136" t="s">
        <v>317</v>
      </c>
      <c r="C18" s="483" t="s">
        <v>127</v>
      </c>
      <c r="D18" s="472"/>
      <c r="E18" s="472"/>
      <c r="F18" s="472"/>
      <c r="G18" s="472"/>
      <c r="H18" s="472"/>
      <c r="I18" s="472"/>
      <c r="J18" s="472"/>
      <c r="K18" s="472"/>
      <c r="L18" s="195"/>
      <c r="M18" s="472"/>
      <c r="N18" s="195"/>
      <c r="O18" s="195"/>
      <c r="P18" s="472" t="s">
        <v>261</v>
      </c>
      <c r="Q18" s="195"/>
      <c r="R18" s="139"/>
      <c r="S18" s="496"/>
    </row>
    <row r="19" spans="1:19" s="140" customFormat="1" ht="12" customHeight="1" thickBot="1" x14ac:dyDescent="0.25">
      <c r="A19" s="145" t="s">
        <v>9</v>
      </c>
      <c r="B19" s="146"/>
      <c r="C19" s="481" t="s">
        <v>130</v>
      </c>
      <c r="D19" s="470">
        <f t="shared" ref="D19:O19" si="3">SUM(D20:D21)</f>
        <v>0</v>
      </c>
      <c r="E19" s="470">
        <f t="shared" si="3"/>
        <v>0</v>
      </c>
      <c r="F19" s="470">
        <f t="shared" si="3"/>
        <v>0</v>
      </c>
      <c r="G19" s="470">
        <f t="shared" si="3"/>
        <v>0</v>
      </c>
      <c r="H19" s="470">
        <f t="shared" si="3"/>
        <v>0</v>
      </c>
      <c r="I19" s="470">
        <f t="shared" si="3"/>
        <v>0</v>
      </c>
      <c r="J19" s="470">
        <f t="shared" ref="J19:K19" si="4">SUM(J20:J21)</f>
        <v>0</v>
      </c>
      <c r="K19" s="470">
        <f t="shared" si="4"/>
        <v>0</v>
      </c>
      <c r="L19" s="194">
        <f t="shared" si="3"/>
        <v>0</v>
      </c>
      <c r="M19" s="470">
        <f t="shared" ref="M19" si="5">SUM(M20:M21)</f>
        <v>0</v>
      </c>
      <c r="N19" s="194">
        <f t="shared" si="3"/>
        <v>0</v>
      </c>
      <c r="O19" s="194">
        <f t="shared" si="3"/>
        <v>0</v>
      </c>
      <c r="P19" s="470"/>
      <c r="Q19" s="194"/>
      <c r="R19" s="133"/>
      <c r="S19" s="462"/>
    </row>
    <row r="20" spans="1:19" s="134" customFormat="1" ht="12" customHeight="1" x14ac:dyDescent="0.2">
      <c r="A20" s="147"/>
      <c r="B20" s="148" t="s">
        <v>42</v>
      </c>
      <c r="C20" s="506" t="s">
        <v>132</v>
      </c>
      <c r="D20" s="473"/>
      <c r="E20" s="473"/>
      <c r="F20" s="473"/>
      <c r="G20" s="473"/>
      <c r="H20" s="473"/>
      <c r="I20" s="473"/>
      <c r="J20" s="473"/>
      <c r="K20" s="473"/>
      <c r="L20" s="473"/>
      <c r="M20" s="473"/>
      <c r="N20" s="196"/>
      <c r="O20" s="196"/>
      <c r="P20" s="473"/>
      <c r="Q20" s="196"/>
      <c r="R20" s="150"/>
      <c r="S20" s="513"/>
    </row>
    <row r="21" spans="1:19" s="134" customFormat="1" ht="12" customHeight="1" thickBot="1" x14ac:dyDescent="0.25">
      <c r="A21" s="151"/>
      <c r="B21" s="152" t="s">
        <v>43</v>
      </c>
      <c r="C21" s="507" t="s">
        <v>134</v>
      </c>
      <c r="D21" s="474"/>
      <c r="E21" s="474"/>
      <c r="F21" s="474"/>
      <c r="G21" s="474"/>
      <c r="H21" s="474"/>
      <c r="I21" s="474"/>
      <c r="J21" s="474"/>
      <c r="K21" s="474"/>
      <c r="L21" s="197"/>
      <c r="M21" s="474"/>
      <c r="N21" s="197"/>
      <c r="O21" s="197"/>
      <c r="P21" s="474"/>
      <c r="Q21" s="197"/>
      <c r="R21" s="154"/>
      <c r="S21" s="514"/>
    </row>
    <row r="22" spans="1:19" s="134" customFormat="1" ht="12" customHeight="1" thickBot="1" x14ac:dyDescent="0.25">
      <c r="A22" s="145"/>
      <c r="B22" s="131"/>
      <c r="D22" s="475"/>
      <c r="E22" s="475"/>
      <c r="F22" s="475"/>
      <c r="G22" s="475"/>
      <c r="H22" s="475"/>
      <c r="I22" s="475"/>
      <c r="J22" s="475"/>
      <c r="K22" s="475"/>
      <c r="L22" s="198"/>
      <c r="M22" s="475"/>
      <c r="N22" s="198"/>
      <c r="O22" s="198"/>
      <c r="P22" s="475"/>
      <c r="Q22" s="198"/>
      <c r="R22" s="155"/>
      <c r="S22" s="464"/>
    </row>
    <row r="23" spans="1:19" s="134" customFormat="1" ht="12" customHeight="1" thickBot="1" x14ac:dyDescent="0.25">
      <c r="A23" s="125" t="s">
        <v>10</v>
      </c>
      <c r="B23" s="156"/>
      <c r="C23" s="481" t="s">
        <v>318</v>
      </c>
      <c r="D23" s="470">
        <f>D9+D14+D19+D22</f>
        <v>15610020</v>
      </c>
      <c r="E23" s="470">
        <f t="shared" ref="E23:I23" si="6">E9+E14+E19+E22</f>
        <v>15610020</v>
      </c>
      <c r="F23" s="470">
        <f t="shared" si="6"/>
        <v>15615020</v>
      </c>
      <c r="G23" s="470">
        <f t="shared" si="6"/>
        <v>19170420</v>
      </c>
      <c r="H23" s="470">
        <f t="shared" si="6"/>
        <v>0</v>
      </c>
      <c r="I23" s="470">
        <f t="shared" si="6"/>
        <v>0</v>
      </c>
      <c r="J23" s="470">
        <f>J9+J14+J19+J22</f>
        <v>15610020</v>
      </c>
      <c r="K23" s="470">
        <f t="shared" ref="K23" si="7">K9+K14+K19+K22</f>
        <v>15610020</v>
      </c>
      <c r="L23" s="194">
        <f>L9+L14+L19+L22</f>
        <v>15615020</v>
      </c>
      <c r="M23" s="470">
        <f t="shared" ref="M23" si="8">M9+M14+M19+M22</f>
        <v>19170420</v>
      </c>
      <c r="N23" s="194">
        <f>N9+N14+N19+N22</f>
        <v>0</v>
      </c>
      <c r="O23" s="194">
        <f>O9+O14+O19+O22</f>
        <v>0</v>
      </c>
      <c r="P23" s="470"/>
      <c r="Q23" s="194"/>
      <c r="R23" s="133"/>
      <c r="S23" s="462"/>
    </row>
    <row r="24" spans="1:19" s="140" customFormat="1" ht="12" customHeight="1" thickBot="1" x14ac:dyDescent="0.25">
      <c r="A24" s="157" t="s">
        <v>11</v>
      </c>
      <c r="B24" s="134"/>
      <c r="C24" s="508" t="s">
        <v>319</v>
      </c>
      <c r="D24" s="476">
        <f>SUM(D25:D27)</f>
        <v>21776141</v>
      </c>
      <c r="E24" s="476">
        <f t="shared" ref="E24:I24" si="9">SUM(E25:E27)</f>
        <v>21776141</v>
      </c>
      <c r="F24" s="476">
        <f t="shared" si="9"/>
        <v>21035420</v>
      </c>
      <c r="G24" s="476">
        <f t="shared" si="9"/>
        <v>22202311</v>
      </c>
      <c r="H24" s="476">
        <f t="shared" si="9"/>
        <v>0</v>
      </c>
      <c r="I24" s="476">
        <f t="shared" si="9"/>
        <v>0</v>
      </c>
      <c r="J24" s="476">
        <f>SUM(J25:J27)</f>
        <v>21776141</v>
      </c>
      <c r="K24" s="476">
        <f t="shared" ref="K24" si="10">SUM(K25:K27)</f>
        <v>21776141</v>
      </c>
      <c r="L24" s="199">
        <f>SUM(L25:L27)</f>
        <v>21035420</v>
      </c>
      <c r="M24" s="476">
        <f t="shared" ref="M24" si="11">SUM(M25:M27)</f>
        <v>22202311</v>
      </c>
      <c r="N24" s="199">
        <f>SUM(N25:N27)</f>
        <v>0</v>
      </c>
      <c r="O24" s="199">
        <f>SUM(O25:O27)</f>
        <v>0</v>
      </c>
      <c r="P24" s="470"/>
      <c r="Q24" s="194"/>
      <c r="R24" s="133"/>
      <c r="S24" s="462"/>
    </row>
    <row r="25" spans="1:19" s="140" customFormat="1" ht="15" customHeight="1" thickBot="1" x14ac:dyDescent="0.25">
      <c r="A25" s="135"/>
      <c r="B25" s="159" t="s">
        <v>44</v>
      </c>
      <c r="C25" s="506" t="s">
        <v>139</v>
      </c>
      <c r="D25" s="951">
        <v>5557607</v>
      </c>
      <c r="E25" s="951">
        <v>5557607</v>
      </c>
      <c r="F25" s="951">
        <v>3324260</v>
      </c>
      <c r="G25" s="951">
        <v>3324260</v>
      </c>
      <c r="H25" s="951"/>
      <c r="I25" s="951"/>
      <c r="J25" s="951">
        <v>5557607</v>
      </c>
      <c r="K25" s="951">
        <v>5557607</v>
      </c>
      <c r="L25" s="951">
        <v>3324260</v>
      </c>
      <c r="M25" s="951">
        <v>3324260</v>
      </c>
      <c r="N25" s="196">
        <f>5610-2588-3022</f>
        <v>0</v>
      </c>
      <c r="O25" s="196">
        <f>5610-2588-3022</f>
        <v>0</v>
      </c>
      <c r="P25" s="479"/>
      <c r="Q25" s="480"/>
      <c r="R25" s="255"/>
      <c r="S25" s="515"/>
    </row>
    <row r="26" spans="1:19" s="140" customFormat="1" ht="15" customHeight="1" x14ac:dyDescent="0.2">
      <c r="A26" s="661"/>
      <c r="B26" s="662" t="s">
        <v>45</v>
      </c>
      <c r="C26" s="506" t="s">
        <v>320</v>
      </c>
      <c r="D26" s="471">
        <v>16218534</v>
      </c>
      <c r="E26" s="471">
        <v>16218534</v>
      </c>
      <c r="F26" s="471">
        <v>17711160</v>
      </c>
      <c r="G26" s="471">
        <v>18878051</v>
      </c>
      <c r="H26" s="471"/>
      <c r="I26" s="471"/>
      <c r="J26" s="471">
        <v>16218534</v>
      </c>
      <c r="K26" s="471">
        <v>16218534</v>
      </c>
      <c r="L26" s="471">
        <v>17711160</v>
      </c>
      <c r="M26" s="471">
        <v>18878051</v>
      </c>
      <c r="N26" s="663"/>
      <c r="O26" s="663"/>
      <c r="P26" s="664"/>
      <c r="Q26" s="665"/>
      <c r="R26" s="666"/>
      <c r="S26" s="667"/>
    </row>
    <row r="27" spans="1:19" s="140" customFormat="1" ht="15" customHeight="1" thickBot="1" x14ac:dyDescent="0.25">
      <c r="A27" s="160"/>
      <c r="B27" s="161" t="s">
        <v>80</v>
      </c>
      <c r="C27" s="509" t="s">
        <v>141</v>
      </c>
      <c r="D27" s="477"/>
      <c r="E27" s="477"/>
      <c r="F27" s="477"/>
      <c r="G27" s="477"/>
      <c r="H27" s="477"/>
      <c r="I27" s="477"/>
      <c r="J27" s="477"/>
      <c r="K27" s="477"/>
      <c r="L27" s="200"/>
      <c r="M27" s="477"/>
      <c r="N27" s="200"/>
      <c r="O27" s="200"/>
      <c r="P27" s="477"/>
      <c r="Q27" s="200"/>
      <c r="R27" s="163"/>
      <c r="S27" s="516"/>
    </row>
    <row r="28" spans="1:19" ht="13.5" thickBot="1" x14ac:dyDescent="0.25">
      <c r="A28" s="164" t="s">
        <v>12</v>
      </c>
      <c r="B28" s="295"/>
      <c r="C28" s="485" t="s">
        <v>142</v>
      </c>
      <c r="D28" s="475"/>
      <c r="E28" s="475"/>
      <c r="F28" s="475"/>
      <c r="G28" s="475"/>
      <c r="H28" s="475"/>
      <c r="I28" s="475"/>
      <c r="J28" s="475"/>
      <c r="K28" s="475"/>
      <c r="L28" s="198"/>
      <c r="M28" s="475"/>
      <c r="N28" s="198"/>
      <c r="O28" s="198"/>
      <c r="P28" s="475"/>
      <c r="Q28" s="198"/>
      <c r="R28" s="155"/>
      <c r="S28" s="464"/>
    </row>
    <row r="29" spans="1:19" s="128" customFormat="1" ht="16.5" customHeight="1" thickBot="1" x14ac:dyDescent="0.25">
      <c r="A29" s="164" t="s">
        <v>12</v>
      </c>
      <c r="B29" s="296"/>
      <c r="C29" s="510" t="s">
        <v>321</v>
      </c>
      <c r="D29" s="478">
        <f t="shared" ref="D29:O29" si="12">D23+D28+D24</f>
        <v>37386161</v>
      </c>
      <c r="E29" s="478">
        <f t="shared" ref="E29:J29" si="13">E23+E28+E24</f>
        <v>37386161</v>
      </c>
      <c r="F29" s="478">
        <f t="shared" si="13"/>
        <v>36650440</v>
      </c>
      <c r="G29" s="478">
        <f t="shared" si="13"/>
        <v>41372731</v>
      </c>
      <c r="H29" s="478">
        <f t="shared" si="13"/>
        <v>0</v>
      </c>
      <c r="I29" s="478">
        <f t="shared" si="13"/>
        <v>0</v>
      </c>
      <c r="J29" s="478">
        <f t="shared" si="13"/>
        <v>37386161</v>
      </c>
      <c r="K29" s="478">
        <f t="shared" ref="K29" si="14">K23+K28+K24</f>
        <v>37386161</v>
      </c>
      <c r="L29" s="201">
        <f t="shared" si="12"/>
        <v>36650440</v>
      </c>
      <c r="M29" s="478">
        <f t="shared" si="12"/>
        <v>41372731</v>
      </c>
      <c r="N29" s="201">
        <f t="shared" si="12"/>
        <v>0</v>
      </c>
      <c r="O29" s="201">
        <f t="shared" si="12"/>
        <v>0</v>
      </c>
      <c r="P29" s="478"/>
      <c r="Q29" s="201"/>
      <c r="R29" s="187"/>
      <c r="S29" s="169"/>
    </row>
    <row r="30" spans="1:19" s="173" customFormat="1" ht="12" customHeight="1" x14ac:dyDescent="0.2">
      <c r="A30" s="170"/>
      <c r="B30" s="170"/>
      <c r="C30" s="171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</row>
    <row r="31" spans="1:19" ht="12" customHeight="1" thickBot="1" x14ac:dyDescent="0.25">
      <c r="A31" s="174"/>
      <c r="B31" s="175"/>
      <c r="C31" s="175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</row>
    <row r="32" spans="1:19" ht="12" customHeight="1" thickBot="1" x14ac:dyDescent="0.25">
      <c r="A32" s="177"/>
      <c r="B32" s="178"/>
      <c r="C32" s="179" t="s">
        <v>144</v>
      </c>
      <c r="D32" s="478"/>
      <c r="E32" s="201"/>
      <c r="F32" s="201"/>
      <c r="G32" s="201"/>
      <c r="H32" s="201"/>
      <c r="I32" s="187"/>
      <c r="J32" s="478"/>
      <c r="K32" s="201"/>
      <c r="L32" s="201"/>
      <c r="M32" s="201"/>
      <c r="N32" s="201"/>
      <c r="O32" s="187"/>
      <c r="P32" s="478"/>
      <c r="Q32" s="201"/>
      <c r="R32" s="187"/>
      <c r="S32" s="169"/>
    </row>
    <row r="33" spans="1:19" ht="12" customHeight="1" thickBot="1" x14ac:dyDescent="0.25">
      <c r="A33" s="145" t="s">
        <v>28</v>
      </c>
      <c r="B33" s="180"/>
      <c r="C33" s="481" t="s">
        <v>145</v>
      </c>
      <c r="D33" s="470">
        <f>SUM(D34:D38)</f>
        <v>37386161</v>
      </c>
      <c r="E33" s="470">
        <f t="shared" ref="E33:I33" si="15">SUM(E34:E38)</f>
        <v>37363172</v>
      </c>
      <c r="F33" s="470">
        <f t="shared" si="15"/>
        <v>36599838</v>
      </c>
      <c r="G33" s="470">
        <f t="shared" si="15"/>
        <v>41311130</v>
      </c>
      <c r="H33" s="470">
        <f t="shared" si="15"/>
        <v>0</v>
      </c>
      <c r="I33" s="470">
        <f t="shared" si="15"/>
        <v>0</v>
      </c>
      <c r="J33" s="470">
        <f>SUM(J34:J38)</f>
        <v>37386161</v>
      </c>
      <c r="K33" s="470">
        <f t="shared" ref="K33" si="16">SUM(K34:K38)</f>
        <v>37363172</v>
      </c>
      <c r="L33" s="194">
        <f>SUM(L34:L38)</f>
        <v>36599838</v>
      </c>
      <c r="M33" s="470">
        <f t="shared" ref="M33" si="17">SUM(M34:M38)</f>
        <v>41311130</v>
      </c>
      <c r="N33" s="194">
        <f>SUM(N34:N38)</f>
        <v>0</v>
      </c>
      <c r="O33" s="133">
        <f>SUM(O34:O38)</f>
        <v>0</v>
      </c>
      <c r="P33" s="470"/>
      <c r="Q33" s="194"/>
      <c r="R33" s="133"/>
      <c r="S33" s="462"/>
    </row>
    <row r="34" spans="1:19" ht="12" customHeight="1" x14ac:dyDescent="0.2">
      <c r="A34" s="181"/>
      <c r="B34" s="182" t="s">
        <v>119</v>
      </c>
      <c r="C34" s="482" t="s">
        <v>146</v>
      </c>
      <c r="D34" s="488">
        <v>22260244</v>
      </c>
      <c r="E34" s="488">
        <v>22260244</v>
      </c>
      <c r="F34" s="488">
        <v>21512387</v>
      </c>
      <c r="G34" s="488">
        <v>21613449</v>
      </c>
      <c r="H34" s="488"/>
      <c r="I34" s="488"/>
      <c r="J34" s="488">
        <v>22260244</v>
      </c>
      <c r="K34" s="488">
        <v>22260244</v>
      </c>
      <c r="L34" s="488">
        <v>21512387</v>
      </c>
      <c r="M34" s="488">
        <v>21613449</v>
      </c>
      <c r="N34" s="203"/>
      <c r="O34" s="489"/>
      <c r="P34" s="472"/>
      <c r="Q34" s="195"/>
      <c r="R34" s="139"/>
      <c r="S34" s="496"/>
    </row>
    <row r="35" spans="1:19" ht="12" customHeight="1" x14ac:dyDescent="0.2">
      <c r="A35" s="183"/>
      <c r="B35" s="184" t="s">
        <v>120</v>
      </c>
      <c r="C35" s="483" t="s">
        <v>52</v>
      </c>
      <c r="D35" s="490">
        <v>4204247</v>
      </c>
      <c r="E35" s="490">
        <v>4204247</v>
      </c>
      <c r="F35" s="490">
        <v>4145730</v>
      </c>
      <c r="G35" s="490">
        <v>4359168</v>
      </c>
      <c r="H35" s="490"/>
      <c r="I35" s="490"/>
      <c r="J35" s="490">
        <v>4204247</v>
      </c>
      <c r="K35" s="490">
        <v>4204247</v>
      </c>
      <c r="L35" s="490">
        <v>4145730</v>
      </c>
      <c r="M35" s="490">
        <v>4359168</v>
      </c>
      <c r="N35" s="204"/>
      <c r="O35" s="185"/>
      <c r="P35" s="472"/>
      <c r="Q35" s="195"/>
      <c r="R35" s="139"/>
      <c r="S35" s="496"/>
    </row>
    <row r="36" spans="1:19" ht="12" customHeight="1" x14ac:dyDescent="0.2">
      <c r="A36" s="183"/>
      <c r="B36" s="184" t="s">
        <v>121</v>
      </c>
      <c r="C36" s="483" t="s">
        <v>147</v>
      </c>
      <c r="D36" s="490">
        <v>10921670</v>
      </c>
      <c r="E36" s="490">
        <v>10898681</v>
      </c>
      <c r="F36" s="490">
        <v>10941721</v>
      </c>
      <c r="G36" s="490">
        <v>15338513</v>
      </c>
      <c r="H36" s="490"/>
      <c r="I36" s="490"/>
      <c r="J36" s="490">
        <v>10921670</v>
      </c>
      <c r="K36" s="490">
        <v>10898681</v>
      </c>
      <c r="L36" s="490">
        <v>10941721</v>
      </c>
      <c r="M36" s="490">
        <v>15338513</v>
      </c>
      <c r="N36" s="204"/>
      <c r="O36" s="185"/>
      <c r="P36" s="472"/>
      <c r="Q36" s="195"/>
      <c r="R36" s="139"/>
      <c r="S36" s="496"/>
    </row>
    <row r="37" spans="1:19" s="173" customFormat="1" ht="12" customHeight="1" x14ac:dyDescent="0.2">
      <c r="A37" s="183"/>
      <c r="B37" s="184" t="s">
        <v>122</v>
      </c>
      <c r="C37" s="483" t="s">
        <v>90</v>
      </c>
      <c r="D37" s="490"/>
      <c r="E37" s="490"/>
      <c r="F37" s="490"/>
      <c r="G37" s="490"/>
      <c r="H37" s="490"/>
      <c r="I37" s="490"/>
      <c r="J37" s="490"/>
      <c r="K37" s="490"/>
      <c r="L37" s="204"/>
      <c r="M37" s="490"/>
      <c r="N37" s="204"/>
      <c r="O37" s="185"/>
      <c r="P37" s="472"/>
      <c r="Q37" s="195"/>
      <c r="R37" s="139"/>
      <c r="S37" s="496"/>
    </row>
    <row r="38" spans="1:19" ht="12" customHeight="1" thickBot="1" x14ac:dyDescent="0.25">
      <c r="A38" s="183"/>
      <c r="B38" s="184" t="s">
        <v>51</v>
      </c>
      <c r="C38" s="483" t="s">
        <v>92</v>
      </c>
      <c r="D38" s="490"/>
      <c r="E38" s="490"/>
      <c r="F38" s="490"/>
      <c r="G38" s="490"/>
      <c r="H38" s="490"/>
      <c r="I38" s="490"/>
      <c r="J38" s="490"/>
      <c r="K38" s="490"/>
      <c r="L38" s="204"/>
      <c r="M38" s="490"/>
      <c r="N38" s="204"/>
      <c r="O38" s="185"/>
      <c r="P38" s="490"/>
      <c r="Q38" s="204"/>
      <c r="R38" s="185"/>
      <c r="S38" s="497"/>
    </row>
    <row r="39" spans="1:19" ht="12" customHeight="1" thickBot="1" x14ac:dyDescent="0.25">
      <c r="A39" s="145" t="s">
        <v>29</v>
      </c>
      <c r="B39" s="180"/>
      <c r="C39" s="481" t="s">
        <v>148</v>
      </c>
      <c r="D39" s="470">
        <f>SUM(D40:D43)</f>
        <v>0</v>
      </c>
      <c r="E39" s="470">
        <f t="shared" ref="E39:I39" si="18">SUM(E40:E43)</f>
        <v>22989</v>
      </c>
      <c r="F39" s="470">
        <f t="shared" si="18"/>
        <v>50602</v>
      </c>
      <c r="G39" s="470">
        <f t="shared" si="18"/>
        <v>61601</v>
      </c>
      <c r="H39" s="470">
        <f t="shared" si="18"/>
        <v>0</v>
      </c>
      <c r="I39" s="470">
        <f t="shared" si="18"/>
        <v>0</v>
      </c>
      <c r="J39" s="470">
        <f>SUM(J40:J43)</f>
        <v>0</v>
      </c>
      <c r="K39" s="470">
        <f t="shared" ref="K39" si="19">SUM(K40:K43)</f>
        <v>22989</v>
      </c>
      <c r="L39" s="194">
        <f>SUM(L40:L43)</f>
        <v>50602</v>
      </c>
      <c r="M39" s="470">
        <f t="shared" ref="M39" si="20">SUM(M40:M43)</f>
        <v>61601</v>
      </c>
      <c r="N39" s="194">
        <f>SUM(N40:N43)</f>
        <v>0</v>
      </c>
      <c r="O39" s="133">
        <f>SUM(O40:O43)</f>
        <v>0</v>
      </c>
      <c r="P39" s="470"/>
      <c r="Q39" s="194"/>
      <c r="R39" s="133"/>
      <c r="S39" s="462"/>
    </row>
    <row r="40" spans="1:19" ht="12" customHeight="1" x14ac:dyDescent="0.2">
      <c r="A40" s="181"/>
      <c r="B40" s="182" t="s">
        <v>149</v>
      </c>
      <c r="C40" s="482" t="s">
        <v>102</v>
      </c>
      <c r="D40" s="488"/>
      <c r="E40" s="488">
        <v>22989</v>
      </c>
      <c r="F40" s="488">
        <v>50602</v>
      </c>
      <c r="G40" s="488">
        <v>61601</v>
      </c>
      <c r="H40" s="488"/>
      <c r="I40" s="488"/>
      <c r="J40" s="488"/>
      <c r="K40" s="488">
        <v>22989</v>
      </c>
      <c r="L40" s="488">
        <v>50602</v>
      </c>
      <c r="M40" s="488">
        <v>61601</v>
      </c>
      <c r="N40" s="203"/>
      <c r="O40" s="489"/>
      <c r="P40" s="472"/>
      <c r="Q40" s="195"/>
      <c r="R40" s="139"/>
      <c r="S40" s="496"/>
    </row>
    <row r="41" spans="1:19" ht="12" customHeight="1" x14ac:dyDescent="0.2">
      <c r="A41" s="183"/>
      <c r="B41" s="184" t="s">
        <v>150</v>
      </c>
      <c r="C41" s="483" t="s">
        <v>103</v>
      </c>
      <c r="D41" s="490"/>
      <c r="E41" s="490"/>
      <c r="F41" s="490"/>
      <c r="G41" s="490"/>
      <c r="H41" s="490"/>
      <c r="I41" s="490"/>
      <c r="J41" s="490"/>
      <c r="K41" s="490"/>
      <c r="L41" s="204"/>
      <c r="M41" s="490"/>
      <c r="N41" s="204">
        <v>0</v>
      </c>
      <c r="O41" s="185">
        <v>0</v>
      </c>
      <c r="P41" s="490"/>
      <c r="Q41" s="204"/>
      <c r="R41" s="185"/>
      <c r="S41" s="497"/>
    </row>
    <row r="42" spans="1:19" ht="15" customHeight="1" x14ac:dyDescent="0.2">
      <c r="A42" s="183"/>
      <c r="B42" s="184" t="s">
        <v>41</v>
      </c>
      <c r="C42" s="483" t="s">
        <v>152</v>
      </c>
      <c r="D42" s="490"/>
      <c r="E42" s="490"/>
      <c r="F42" s="490"/>
      <c r="G42" s="490"/>
      <c r="H42" s="490"/>
      <c r="I42" s="490"/>
      <c r="J42" s="490"/>
      <c r="K42" s="490"/>
      <c r="L42" s="204"/>
      <c r="M42" s="490"/>
      <c r="N42" s="204"/>
      <c r="O42" s="185"/>
      <c r="P42" s="490"/>
      <c r="Q42" s="204"/>
      <c r="R42" s="185"/>
      <c r="S42" s="497"/>
    </row>
    <row r="43" spans="1:19" ht="13.5" thickBot="1" x14ac:dyDescent="0.25">
      <c r="A43" s="183"/>
      <c r="B43" s="184" t="s">
        <v>317</v>
      </c>
      <c r="C43" s="483" t="s">
        <v>154</v>
      </c>
      <c r="D43" s="490"/>
      <c r="E43" s="490"/>
      <c r="F43" s="490"/>
      <c r="G43" s="490"/>
      <c r="H43" s="490"/>
      <c r="I43" s="490"/>
      <c r="J43" s="490"/>
      <c r="K43" s="490"/>
      <c r="L43" s="204"/>
      <c r="M43" s="490"/>
      <c r="N43" s="204"/>
      <c r="O43" s="185"/>
      <c r="P43" s="490"/>
      <c r="Q43" s="204"/>
      <c r="R43" s="185"/>
      <c r="S43" s="497"/>
    </row>
    <row r="44" spans="1:19" ht="15" customHeight="1" thickBot="1" x14ac:dyDescent="0.25">
      <c r="A44" s="145" t="s">
        <v>9</v>
      </c>
      <c r="B44" s="180"/>
      <c r="C44" s="484" t="s">
        <v>155</v>
      </c>
      <c r="D44" s="475"/>
      <c r="E44" s="475"/>
      <c r="F44" s="475"/>
      <c r="G44" s="475"/>
      <c r="H44" s="475"/>
      <c r="I44" s="475"/>
      <c r="J44" s="475"/>
      <c r="K44" s="475"/>
      <c r="L44" s="198"/>
      <c r="M44" s="475"/>
      <c r="N44" s="198"/>
      <c r="O44" s="155"/>
      <c r="P44" s="475"/>
      <c r="Q44" s="198"/>
      <c r="R44" s="155"/>
      <c r="S44" s="464"/>
    </row>
    <row r="45" spans="1:19" ht="14.25" customHeight="1" thickBot="1" x14ac:dyDescent="0.25">
      <c r="A45" s="164" t="s">
        <v>10</v>
      </c>
      <c r="B45" s="295"/>
      <c r="C45" s="485" t="s">
        <v>156</v>
      </c>
      <c r="D45" s="475"/>
      <c r="E45" s="475"/>
      <c r="F45" s="475"/>
      <c r="G45" s="475"/>
      <c r="H45" s="475"/>
      <c r="I45" s="475"/>
      <c r="J45" s="475"/>
      <c r="K45" s="475"/>
      <c r="L45" s="198"/>
      <c r="M45" s="475"/>
      <c r="N45" s="198"/>
      <c r="O45" s="155"/>
      <c r="P45" s="475"/>
      <c r="Q45" s="198"/>
      <c r="R45" s="155"/>
      <c r="S45" s="464"/>
    </row>
    <row r="46" spans="1:19" ht="13.5" thickBot="1" x14ac:dyDescent="0.25">
      <c r="A46" s="145" t="s">
        <v>9</v>
      </c>
      <c r="B46" s="186"/>
      <c r="C46" s="486" t="s">
        <v>322</v>
      </c>
      <c r="D46" s="478">
        <f t="shared" ref="D46:O46" si="21">D33+D39+D44+D45</f>
        <v>37386161</v>
      </c>
      <c r="E46" s="478">
        <f t="shared" ref="E46:J46" si="22">E33+E39+E44+E45</f>
        <v>37386161</v>
      </c>
      <c r="F46" s="478">
        <f t="shared" si="22"/>
        <v>36650440</v>
      </c>
      <c r="G46" s="478">
        <f t="shared" si="22"/>
        <v>41372731</v>
      </c>
      <c r="H46" s="478">
        <f t="shared" si="22"/>
        <v>0</v>
      </c>
      <c r="I46" s="478">
        <f t="shared" si="22"/>
        <v>0</v>
      </c>
      <c r="J46" s="478">
        <f t="shared" si="22"/>
        <v>37386161</v>
      </c>
      <c r="K46" s="478">
        <f t="shared" ref="K46" si="23">K33+K39+K44+K45</f>
        <v>37386161</v>
      </c>
      <c r="L46" s="201">
        <f t="shared" si="21"/>
        <v>36650440</v>
      </c>
      <c r="M46" s="478">
        <f t="shared" si="21"/>
        <v>41372731</v>
      </c>
      <c r="N46" s="201">
        <f t="shared" si="21"/>
        <v>0</v>
      </c>
      <c r="O46" s="187">
        <f t="shared" si="21"/>
        <v>0</v>
      </c>
      <c r="P46" s="478"/>
      <c r="Q46" s="201"/>
      <c r="R46" s="187"/>
      <c r="S46" s="169"/>
    </row>
    <row r="47" spans="1:19" ht="13.5" thickBot="1" x14ac:dyDescent="0.25">
      <c r="D47" s="523"/>
      <c r="E47" s="524"/>
      <c r="F47" s="524"/>
      <c r="G47" s="524"/>
      <c r="H47" s="524"/>
      <c r="I47" s="525"/>
      <c r="J47" s="523"/>
      <c r="K47" s="524"/>
      <c r="L47" s="524"/>
      <c r="M47" s="524"/>
      <c r="N47" s="524"/>
      <c r="O47" s="525"/>
      <c r="P47" s="523"/>
      <c r="Q47" s="524"/>
      <c r="R47" s="525"/>
      <c r="S47" s="298"/>
    </row>
    <row r="48" spans="1:19" ht="13.5" thickBot="1" x14ac:dyDescent="0.25">
      <c r="A48" s="190" t="s">
        <v>158</v>
      </c>
      <c r="B48" s="191"/>
      <c r="C48" s="487"/>
      <c r="D48" s="766">
        <v>6.5</v>
      </c>
      <c r="E48" s="766">
        <v>6.5</v>
      </c>
      <c r="F48" s="806">
        <v>6.5</v>
      </c>
      <c r="G48" s="766">
        <v>6.5</v>
      </c>
      <c r="H48" s="207"/>
      <c r="I48" s="491"/>
      <c r="J48" s="766">
        <v>6.5</v>
      </c>
      <c r="K48" s="766">
        <v>6.5</v>
      </c>
      <c r="L48" s="806">
        <v>6.5</v>
      </c>
      <c r="M48" s="766">
        <v>6.5</v>
      </c>
      <c r="N48" s="207"/>
      <c r="O48" s="491"/>
      <c r="P48" s="503"/>
      <c r="Q48" s="207"/>
      <c r="R48" s="491"/>
      <c r="S48" s="206"/>
    </row>
    <row r="49" spans="1:19" ht="13.5" thickBot="1" x14ac:dyDescent="0.25">
      <c r="A49" s="190" t="s">
        <v>159</v>
      </c>
      <c r="B49" s="191"/>
      <c r="C49" s="487"/>
      <c r="D49" s="503">
        <v>0</v>
      </c>
      <c r="E49" s="503">
        <v>0</v>
      </c>
      <c r="F49" s="503">
        <v>0</v>
      </c>
      <c r="G49" s="503">
        <v>0</v>
      </c>
      <c r="H49" s="207"/>
      <c r="I49" s="491"/>
      <c r="J49" s="503">
        <v>0</v>
      </c>
      <c r="K49" s="503">
        <v>0</v>
      </c>
      <c r="L49" s="503">
        <v>0</v>
      </c>
      <c r="M49" s="503">
        <v>0</v>
      </c>
      <c r="N49" s="207"/>
      <c r="O49" s="491"/>
      <c r="P49" s="503"/>
      <c r="Q49" s="207"/>
      <c r="R49" s="491"/>
      <c r="S49" s="206"/>
    </row>
    <row r="50" spans="1:19" x14ac:dyDescent="0.2">
      <c r="F50" s="299"/>
      <c r="G50" s="299"/>
      <c r="H50" s="299"/>
      <c r="I50" s="299"/>
    </row>
    <row r="51" spans="1:19" x14ac:dyDescent="0.2">
      <c r="A51" s="1052" t="s">
        <v>160</v>
      </c>
      <c r="B51" s="1052"/>
      <c r="C51" s="1052"/>
      <c r="D51" s="1052"/>
      <c r="E51" s="273"/>
      <c r="F51" s="273"/>
      <c r="G51" s="273"/>
      <c r="H51" s="273"/>
      <c r="I51" s="273"/>
    </row>
    <row r="52" spans="1:19" x14ac:dyDescent="0.2">
      <c r="A52" s="1052"/>
      <c r="B52" s="1052"/>
      <c r="C52" s="1052"/>
    </row>
    <row r="53" spans="1:19" x14ac:dyDescent="0.2">
      <c r="D53" s="299">
        <v>0</v>
      </c>
      <c r="E53" s="299"/>
      <c r="F53" s="299"/>
      <c r="G53" s="299"/>
      <c r="H53" s="299"/>
      <c r="I53" s="299"/>
    </row>
  </sheetData>
  <mergeCells count="8">
    <mergeCell ref="A3:P3"/>
    <mergeCell ref="J1:P1"/>
    <mergeCell ref="A52:C52"/>
    <mergeCell ref="A51:D51"/>
    <mergeCell ref="A6:B6"/>
    <mergeCell ref="D5:I5"/>
    <mergeCell ref="J5:O5"/>
    <mergeCell ref="P5:S5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D28F7-F3A1-45C9-9F96-4F2F4F564A93}">
  <sheetPr>
    <tabColor theme="6" tint="0.59999389629810485"/>
  </sheetPr>
  <dimension ref="A2:K17"/>
  <sheetViews>
    <sheetView zoomScaleNormal="100" workbookViewId="0">
      <selection activeCell="H21" sqref="H21"/>
    </sheetView>
  </sheetViews>
  <sheetFormatPr defaultRowHeight="12.75" x14ac:dyDescent="0.2"/>
  <cols>
    <col min="1" max="1" width="48.28515625" style="807" customWidth="1"/>
    <col min="2" max="2" width="17.28515625" style="808" customWidth="1"/>
    <col min="3" max="3" width="14.85546875" style="808" customWidth="1"/>
    <col min="4" max="4" width="20.5703125" style="808" customWidth="1"/>
    <col min="5" max="7" width="14.85546875" style="808" customWidth="1"/>
    <col min="8" max="8" width="20.42578125" style="808" customWidth="1"/>
    <col min="9" max="9" width="14.85546875" style="808" customWidth="1"/>
    <col min="10" max="10" width="18.42578125" style="808" hidden="1" customWidth="1"/>
    <col min="11" max="11" width="9.28515625" style="808" hidden="1" customWidth="1"/>
    <col min="12" max="16384" width="9.140625" style="808"/>
  </cols>
  <sheetData>
    <row r="2" spans="1:11" x14ac:dyDescent="0.2">
      <c r="D2" s="1061" t="s">
        <v>516</v>
      </c>
      <c r="E2" s="1061"/>
      <c r="F2" s="809"/>
      <c r="G2" s="809"/>
      <c r="H2" s="809"/>
      <c r="I2" s="809"/>
    </row>
    <row r="4" spans="1:11" ht="19.5" x14ac:dyDescent="0.2">
      <c r="A4" s="1062" t="s">
        <v>609</v>
      </c>
      <c r="B4" s="1062"/>
      <c r="C4" s="1062"/>
      <c r="D4" s="1062"/>
      <c r="E4" s="1062"/>
      <c r="F4" s="810"/>
      <c r="G4" s="810"/>
      <c r="H4" s="810"/>
      <c r="I4" s="810"/>
    </row>
    <row r="5" spans="1:11" ht="19.5" x14ac:dyDescent="0.2">
      <c r="A5" s="810"/>
      <c r="B5" s="810"/>
      <c r="C5" s="810"/>
      <c r="D5" s="810"/>
      <c r="E5" s="810"/>
      <c r="F5" s="810"/>
      <c r="G5" s="810"/>
      <c r="H5" s="810"/>
      <c r="I5" s="810"/>
    </row>
    <row r="6" spans="1:11" ht="20.25" customHeight="1" thickBot="1" x14ac:dyDescent="0.25">
      <c r="B6" s="1063" t="s">
        <v>4</v>
      </c>
      <c r="C6" s="1063"/>
      <c r="D6" s="1063"/>
      <c r="E6" s="1063"/>
      <c r="F6" s="1063"/>
      <c r="G6" s="1063"/>
      <c r="H6" s="1063"/>
      <c r="I6" s="1063"/>
      <c r="J6" s="1064" t="s">
        <v>250</v>
      </c>
      <c r="K6" s="1064"/>
    </row>
    <row r="7" spans="1:11" ht="36.75" customHeight="1" x14ac:dyDescent="0.2">
      <c r="A7" s="1065" t="s">
        <v>3</v>
      </c>
      <c r="B7" s="1067" t="s">
        <v>616</v>
      </c>
      <c r="C7" s="1068"/>
      <c r="D7" s="1068"/>
      <c r="E7" s="1069"/>
      <c r="F7" s="1070" t="s">
        <v>615</v>
      </c>
      <c r="G7" s="1068"/>
      <c r="H7" s="1068"/>
      <c r="I7" s="1069"/>
      <c r="J7" s="1071" t="s">
        <v>517</v>
      </c>
      <c r="K7" s="1072"/>
    </row>
    <row r="8" spans="1:11" ht="41.25" customHeight="1" thickBot="1" x14ac:dyDescent="0.25">
      <c r="A8" s="1066"/>
      <c r="B8" s="811" t="s">
        <v>518</v>
      </c>
      <c r="C8" s="811" t="s">
        <v>519</v>
      </c>
      <c r="D8" s="811" t="s">
        <v>520</v>
      </c>
      <c r="E8" s="812" t="s">
        <v>1</v>
      </c>
      <c r="F8" s="813" t="s">
        <v>521</v>
      </c>
      <c r="G8" s="811" t="s">
        <v>522</v>
      </c>
      <c r="H8" s="811" t="s">
        <v>520</v>
      </c>
      <c r="I8" s="812" t="s">
        <v>1</v>
      </c>
      <c r="J8" s="814" t="s">
        <v>250</v>
      </c>
      <c r="K8" s="815" t="s">
        <v>251</v>
      </c>
    </row>
    <row r="9" spans="1:11" ht="30" customHeight="1" x14ac:dyDescent="0.2">
      <c r="A9" s="816" t="s">
        <v>523</v>
      </c>
      <c r="B9" s="817">
        <v>1.5</v>
      </c>
      <c r="C9" s="817"/>
      <c r="D9" s="817"/>
      <c r="E9" s="818">
        <f>SUM(B9:C9)</f>
        <v>1.5</v>
      </c>
      <c r="F9" s="819">
        <v>2.5</v>
      </c>
      <c r="G9" s="817"/>
      <c r="H9" s="817"/>
      <c r="I9" s="818">
        <f>SUM(F9:G9)</f>
        <v>2.5</v>
      </c>
      <c r="J9" s="820"/>
      <c r="K9" s="821">
        <f>J9/E9</f>
        <v>0</v>
      </c>
    </row>
    <row r="10" spans="1:11" ht="30" customHeight="1" thickBot="1" x14ac:dyDescent="0.25">
      <c r="A10" s="822" t="s">
        <v>396</v>
      </c>
      <c r="B10" s="823">
        <v>6</v>
      </c>
      <c r="C10" s="823">
        <v>0.5</v>
      </c>
      <c r="D10" s="823"/>
      <c r="E10" s="818">
        <f>SUM(B10:C10)</f>
        <v>6.5</v>
      </c>
      <c r="F10" s="824">
        <v>6</v>
      </c>
      <c r="G10" s="823">
        <v>0.5</v>
      </c>
      <c r="H10" s="823"/>
      <c r="I10" s="977">
        <f>SUM(F10:G10)</f>
        <v>6.5</v>
      </c>
      <c r="J10" s="825"/>
      <c r="K10" s="826">
        <f>J10/E10</f>
        <v>0</v>
      </c>
    </row>
    <row r="11" spans="1:11" ht="54.75" customHeight="1" thickBot="1" x14ac:dyDescent="0.25">
      <c r="A11" s="827" t="s">
        <v>25</v>
      </c>
      <c r="B11" s="828">
        <f t="shared" ref="B11:J11" si="0">SUM(B9:B10)</f>
        <v>7.5</v>
      </c>
      <c r="C11" s="828">
        <f t="shared" si="0"/>
        <v>0.5</v>
      </c>
      <c r="D11" s="828">
        <f t="shared" si="0"/>
        <v>0</v>
      </c>
      <c r="E11" s="829">
        <f t="shared" si="0"/>
        <v>8</v>
      </c>
      <c r="F11" s="830">
        <f t="shared" si="0"/>
        <v>8.5</v>
      </c>
      <c r="G11" s="828">
        <f t="shared" si="0"/>
        <v>0.5</v>
      </c>
      <c r="H11" s="828">
        <f t="shared" si="0"/>
        <v>0</v>
      </c>
      <c r="I11" s="829">
        <f t="shared" si="0"/>
        <v>9</v>
      </c>
      <c r="J11" s="831">
        <f t="shared" si="0"/>
        <v>0</v>
      </c>
      <c r="K11" s="832">
        <f>J11/E11</f>
        <v>0</v>
      </c>
    </row>
    <row r="12" spans="1:11" ht="13.5" thickBot="1" x14ac:dyDescent="0.25">
      <c r="E12" s="833"/>
      <c r="K12" s="834"/>
    </row>
    <row r="13" spans="1:11" ht="30.75" customHeight="1" thickBot="1" x14ac:dyDescent="0.25">
      <c r="A13" s="1058" t="s">
        <v>524</v>
      </c>
      <c r="B13" s="1059"/>
      <c r="C13" s="1059"/>
      <c r="D13" s="1060"/>
      <c r="E13" s="835">
        <v>2</v>
      </c>
      <c r="F13" s="836"/>
      <c r="G13" s="837"/>
      <c r="H13" s="838"/>
      <c r="I13" s="978">
        <v>2</v>
      </c>
      <c r="J13" s="839"/>
      <c r="K13" s="840">
        <f>J13/E13</f>
        <v>0</v>
      </c>
    </row>
    <row r="15" spans="1:11" x14ac:dyDescent="0.2">
      <c r="A15" s="807" t="s">
        <v>525</v>
      </c>
    </row>
    <row r="17" spans="5:9" x14ac:dyDescent="0.2">
      <c r="E17" s="841"/>
      <c r="F17" s="841"/>
      <c r="G17" s="841"/>
      <c r="H17" s="841"/>
      <c r="I17" s="841"/>
    </row>
  </sheetData>
  <mergeCells count="9">
    <mergeCell ref="A13:D13"/>
    <mergeCell ref="D2:E2"/>
    <mergeCell ref="A4:E4"/>
    <mergeCell ref="B6:I6"/>
    <mergeCell ref="J6:K6"/>
    <mergeCell ref="A7:A8"/>
    <mergeCell ref="B7:E7"/>
    <mergeCell ref="F7:I7"/>
    <mergeCell ref="J7:K7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63" orientation="portrait" horizont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59999389629810485"/>
    <pageSetUpPr fitToPage="1"/>
  </sheetPr>
  <dimension ref="A1:CK33"/>
  <sheetViews>
    <sheetView topLeftCell="A2" zoomScale="70" zoomScaleNormal="70" workbookViewId="0">
      <selection activeCell="A31" sqref="A31:B31"/>
    </sheetView>
  </sheetViews>
  <sheetFormatPr defaultRowHeight="12.75" x14ac:dyDescent="0.2"/>
  <cols>
    <col min="1" max="1" width="9.140625" style="11"/>
    <col min="2" max="2" width="54.28515625" style="11" customWidth="1"/>
    <col min="3" max="3" width="5.5703125" style="49" customWidth="1"/>
    <col min="4" max="5" width="14.140625" style="19" customWidth="1"/>
    <col min="6" max="7" width="14.140625" style="19" hidden="1" customWidth="1"/>
    <col min="8" max="8" width="17.5703125" style="11" customWidth="1"/>
    <col min="9" max="9" width="15.28515625" style="11" customWidth="1"/>
    <col min="10" max="10" width="15.28515625" style="11" hidden="1" customWidth="1"/>
    <col min="11" max="11" width="17.5703125" style="11" hidden="1" customWidth="1"/>
    <col min="12" max="12" width="18.28515625" style="11" customWidth="1"/>
    <col min="13" max="13" width="14.42578125" style="11" customWidth="1"/>
    <col min="14" max="14" width="15.85546875" style="11" hidden="1" customWidth="1"/>
    <col min="15" max="15" width="16" style="11" hidden="1" customWidth="1"/>
    <col min="16" max="16384" width="9.140625" style="11"/>
  </cols>
  <sheetData>
    <row r="1" spans="1:89" ht="15.75" x14ac:dyDescent="0.2">
      <c r="A1" s="1073" t="s">
        <v>66</v>
      </c>
      <c r="B1" s="1073"/>
      <c r="C1" s="1073"/>
      <c r="D1" s="1073"/>
      <c r="E1" s="1073"/>
      <c r="F1" s="1073"/>
      <c r="G1" s="1073"/>
      <c r="H1" s="1073"/>
      <c r="I1" s="1073"/>
      <c r="J1" s="1073"/>
      <c r="K1" s="1073"/>
      <c r="L1" s="1073"/>
      <c r="M1" s="36"/>
    </row>
    <row r="2" spans="1:89" ht="16.5" thickBot="1" x14ac:dyDescent="0.25">
      <c r="A2" s="44"/>
      <c r="B2" s="36"/>
      <c r="C2" s="36"/>
      <c r="D2" s="45"/>
      <c r="E2" s="45"/>
      <c r="F2" s="45"/>
      <c r="G2" s="45"/>
      <c r="H2" s="36"/>
      <c r="I2" s="36"/>
      <c r="J2" s="36"/>
      <c r="K2" s="36"/>
      <c r="L2" s="36" t="s">
        <v>434</v>
      </c>
      <c r="M2" s="36"/>
    </row>
    <row r="3" spans="1:89" s="46" customFormat="1" ht="31.5" customHeight="1" thickBot="1" x14ac:dyDescent="0.25">
      <c r="A3" s="15" t="s">
        <v>5</v>
      </c>
      <c r="B3" s="16" t="s">
        <v>35</v>
      </c>
      <c r="C3" s="458" t="s">
        <v>309</v>
      </c>
      <c r="D3" s="1077" t="s">
        <v>4</v>
      </c>
      <c r="E3" s="1078"/>
      <c r="F3" s="1080"/>
      <c r="G3" s="1081"/>
      <c r="H3" s="1085" t="s">
        <v>310</v>
      </c>
      <c r="I3" s="1083"/>
      <c r="J3" s="1083"/>
      <c r="K3" s="1084"/>
      <c r="L3" s="1083" t="s">
        <v>27</v>
      </c>
      <c r="M3" s="1083"/>
      <c r="N3" s="1083"/>
      <c r="O3" s="1084"/>
    </row>
    <row r="4" spans="1:89" s="46" customFormat="1" ht="31.5" hidden="1" customHeight="1" thickBot="1" x14ac:dyDescent="0.25">
      <c r="A4" s="283"/>
      <c r="B4" s="284"/>
      <c r="C4" s="550"/>
      <c r="D4" s="561" t="s">
        <v>75</v>
      </c>
      <c r="E4" s="562" t="s">
        <v>296</v>
      </c>
      <c r="F4" s="557" t="s">
        <v>250</v>
      </c>
      <c r="G4" s="554" t="s">
        <v>251</v>
      </c>
      <c r="H4" s="561" t="s">
        <v>75</v>
      </c>
      <c r="I4" s="562" t="s">
        <v>296</v>
      </c>
      <c r="J4" s="285"/>
      <c r="K4" s="566"/>
      <c r="L4" s="708" t="s">
        <v>75</v>
      </c>
      <c r="M4" s="697" t="s">
        <v>296</v>
      </c>
      <c r="N4" s="709"/>
    </row>
    <row r="5" spans="1:89" s="46" customFormat="1" ht="31.5" customHeight="1" x14ac:dyDescent="0.2">
      <c r="A5" s="283"/>
      <c r="B5" s="690"/>
      <c r="C5" s="550"/>
      <c r="D5" s="561" t="s">
        <v>75</v>
      </c>
      <c r="E5" s="562" t="s">
        <v>490</v>
      </c>
      <c r="F5" s="557" t="s">
        <v>243</v>
      </c>
      <c r="G5" s="557" t="s">
        <v>245</v>
      </c>
      <c r="H5" s="561" t="s">
        <v>75</v>
      </c>
      <c r="I5" s="691" t="s">
        <v>514</v>
      </c>
      <c r="J5" s="285" t="s">
        <v>243</v>
      </c>
      <c r="K5" s="557" t="s">
        <v>245</v>
      </c>
      <c r="L5" s="710" t="s">
        <v>75</v>
      </c>
      <c r="M5" s="711" t="s">
        <v>514</v>
      </c>
      <c r="N5" s="712" t="s">
        <v>243</v>
      </c>
      <c r="O5" s="713" t="s">
        <v>245</v>
      </c>
    </row>
    <row r="6" spans="1:89" s="397" customFormat="1" ht="29.25" customHeight="1" thickBot="1" x14ac:dyDescent="0.25">
      <c r="A6" s="35">
        <v>1</v>
      </c>
      <c r="B6" s="767" t="s">
        <v>475</v>
      </c>
      <c r="C6" s="692" t="s">
        <v>437</v>
      </c>
      <c r="D6" s="693">
        <f>212598+57402</f>
        <v>270000</v>
      </c>
      <c r="E6" s="693">
        <v>270000</v>
      </c>
      <c r="F6" s="693">
        <v>270000</v>
      </c>
      <c r="G6" s="693">
        <v>0</v>
      </c>
      <c r="H6" s="693">
        <f>212598+57402</f>
        <v>270000</v>
      </c>
      <c r="I6" s="801">
        <v>270000</v>
      </c>
      <c r="J6" s="802">
        <v>270000</v>
      </c>
      <c r="K6" s="693"/>
      <c r="L6" s="714">
        <f>+D6-H6</f>
        <v>0</v>
      </c>
      <c r="M6" s="715">
        <v>0</v>
      </c>
      <c r="N6" s="802">
        <v>0</v>
      </c>
      <c r="O6" s="693">
        <v>0</v>
      </c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</row>
    <row r="7" spans="1:89" ht="29.25" hidden="1" customHeight="1" x14ac:dyDescent="0.2">
      <c r="A7" s="35">
        <v>2</v>
      </c>
      <c r="B7" s="689" t="s">
        <v>476</v>
      </c>
      <c r="C7" s="552" t="s">
        <v>437</v>
      </c>
      <c r="D7" s="564">
        <v>0</v>
      </c>
      <c r="E7" s="564">
        <v>0</v>
      </c>
      <c r="F7" s="559">
        <v>1201503</v>
      </c>
      <c r="G7" s="559">
        <v>1201503</v>
      </c>
      <c r="H7" s="564">
        <v>0</v>
      </c>
      <c r="I7" s="559">
        <v>0</v>
      </c>
      <c r="J7" s="559">
        <v>1000000</v>
      </c>
      <c r="K7" s="559">
        <v>1000000</v>
      </c>
      <c r="L7" s="714">
        <f>+D7-H7</f>
        <v>0</v>
      </c>
      <c r="M7" s="48">
        <v>0</v>
      </c>
      <c r="N7" s="48">
        <v>201503</v>
      </c>
      <c r="O7" s="559">
        <f>+G7-K7</f>
        <v>201503</v>
      </c>
    </row>
    <row r="8" spans="1:89" ht="29.25" hidden="1" customHeight="1" x14ac:dyDescent="0.2">
      <c r="A8" s="35">
        <v>3</v>
      </c>
      <c r="B8" s="689" t="s">
        <v>457</v>
      </c>
      <c r="C8" s="552" t="s">
        <v>437</v>
      </c>
      <c r="D8" s="564"/>
      <c r="E8" s="564"/>
      <c r="F8" s="559"/>
      <c r="G8" s="559"/>
      <c r="H8" s="568">
        <v>0</v>
      </c>
      <c r="I8" s="559"/>
      <c r="J8" s="559"/>
      <c r="K8" s="559"/>
      <c r="L8" s="564"/>
      <c r="M8" s="48"/>
      <c r="N8" s="48"/>
      <c r="O8" s="559"/>
    </row>
    <row r="9" spans="1:89" ht="29.25" hidden="1" customHeight="1" x14ac:dyDescent="0.2">
      <c r="A9" s="35">
        <v>4</v>
      </c>
      <c r="B9" s="63" t="s">
        <v>458</v>
      </c>
      <c r="C9" s="552" t="s">
        <v>437</v>
      </c>
      <c r="D9" s="564"/>
      <c r="E9" s="564"/>
      <c r="F9" s="559"/>
      <c r="G9" s="559"/>
      <c r="H9" s="568"/>
      <c r="I9" s="48"/>
      <c r="J9" s="48"/>
      <c r="K9" s="559"/>
      <c r="L9" s="564"/>
      <c r="M9" s="48"/>
      <c r="N9" s="48"/>
      <c r="O9" s="559"/>
    </row>
    <row r="10" spans="1:89" ht="29.25" hidden="1" customHeight="1" x14ac:dyDescent="0.2">
      <c r="A10" s="35">
        <v>3</v>
      </c>
      <c r="B10" s="64" t="s">
        <v>491</v>
      </c>
      <c r="C10" s="552" t="s">
        <v>437</v>
      </c>
      <c r="D10" s="564">
        <v>0</v>
      </c>
      <c r="E10" s="564">
        <v>0</v>
      </c>
      <c r="F10" s="559">
        <v>38880</v>
      </c>
      <c r="G10" s="559">
        <v>38880</v>
      </c>
      <c r="H10" s="568">
        <v>0</v>
      </c>
      <c r="I10" s="48">
        <v>0</v>
      </c>
      <c r="J10" s="48">
        <v>0</v>
      </c>
      <c r="K10" s="559"/>
      <c r="L10" s="564">
        <v>0</v>
      </c>
      <c r="M10" s="48">
        <v>0</v>
      </c>
      <c r="N10" s="715">
        <v>38880</v>
      </c>
      <c r="O10" s="559">
        <v>38880</v>
      </c>
    </row>
    <row r="11" spans="1:89" ht="29.25" hidden="1" customHeight="1" x14ac:dyDescent="0.2">
      <c r="A11" s="35">
        <v>4</v>
      </c>
      <c r="B11" s="63" t="s">
        <v>492</v>
      </c>
      <c r="C11" s="552" t="s">
        <v>437</v>
      </c>
      <c r="D11" s="564">
        <v>0</v>
      </c>
      <c r="E11" s="564">
        <v>0</v>
      </c>
      <c r="F11" s="559">
        <v>140000</v>
      </c>
      <c r="G11" s="559">
        <v>140000</v>
      </c>
      <c r="H11" s="568">
        <v>0</v>
      </c>
      <c r="I11" s="48">
        <v>0</v>
      </c>
      <c r="J11" s="48">
        <v>0</v>
      </c>
      <c r="K11" s="559"/>
      <c r="L11" s="564">
        <v>0</v>
      </c>
      <c r="M11" s="48">
        <v>0</v>
      </c>
      <c r="N11" s="715">
        <v>140000</v>
      </c>
      <c r="O11" s="559">
        <v>140000</v>
      </c>
    </row>
    <row r="12" spans="1:89" ht="29.25" hidden="1" customHeight="1" x14ac:dyDescent="0.2">
      <c r="A12" s="35">
        <v>5</v>
      </c>
      <c r="B12" s="65" t="s">
        <v>493</v>
      </c>
      <c r="C12" s="552" t="s">
        <v>437</v>
      </c>
      <c r="D12" s="564">
        <v>0</v>
      </c>
      <c r="E12" s="564">
        <v>0</v>
      </c>
      <c r="F12" s="559">
        <v>63780</v>
      </c>
      <c r="G12" s="559">
        <v>63780</v>
      </c>
      <c r="H12" s="568">
        <v>0</v>
      </c>
      <c r="I12" s="48">
        <v>0</v>
      </c>
      <c r="J12" s="48">
        <v>0</v>
      </c>
      <c r="K12" s="559"/>
      <c r="L12" s="564">
        <v>0</v>
      </c>
      <c r="M12" s="48">
        <v>0</v>
      </c>
      <c r="N12" s="48">
        <v>63780</v>
      </c>
      <c r="O12" s="559">
        <v>63780</v>
      </c>
    </row>
    <row r="13" spans="1:89" ht="29.25" hidden="1" customHeight="1" x14ac:dyDescent="0.2">
      <c r="A13" s="35">
        <v>6</v>
      </c>
      <c r="B13" s="63" t="s">
        <v>587</v>
      </c>
      <c r="C13" s="552" t="s">
        <v>437</v>
      </c>
      <c r="D13" s="564">
        <v>0</v>
      </c>
      <c r="E13" s="564">
        <v>0</v>
      </c>
      <c r="F13" s="559">
        <v>0</v>
      </c>
      <c r="G13" s="559">
        <v>19506</v>
      </c>
      <c r="H13" s="568">
        <v>0</v>
      </c>
      <c r="I13" s="48">
        <v>0</v>
      </c>
      <c r="J13" s="48">
        <v>0</v>
      </c>
      <c r="K13" s="559"/>
      <c r="L13" s="564">
        <v>0</v>
      </c>
      <c r="M13" s="48">
        <v>0</v>
      </c>
      <c r="N13" s="48">
        <v>0</v>
      </c>
      <c r="O13" s="559">
        <v>19506</v>
      </c>
    </row>
    <row r="14" spans="1:89" ht="29.25" hidden="1" customHeight="1" x14ac:dyDescent="0.2">
      <c r="A14" s="35">
        <v>7</v>
      </c>
      <c r="B14" s="64" t="s">
        <v>588</v>
      </c>
      <c r="C14" s="552" t="s">
        <v>437</v>
      </c>
      <c r="D14" s="564">
        <v>0</v>
      </c>
      <c r="E14" s="564">
        <v>0</v>
      </c>
      <c r="F14" s="559">
        <v>0</v>
      </c>
      <c r="G14" s="559">
        <v>34998</v>
      </c>
      <c r="H14" s="568">
        <v>0</v>
      </c>
      <c r="I14" s="48">
        <v>0</v>
      </c>
      <c r="J14" s="48">
        <v>0</v>
      </c>
      <c r="K14" s="559"/>
      <c r="L14" s="564">
        <v>0</v>
      </c>
      <c r="M14" s="48">
        <v>0</v>
      </c>
      <c r="N14" s="48">
        <v>0</v>
      </c>
      <c r="O14" s="559">
        <v>34998</v>
      </c>
    </row>
    <row r="15" spans="1:89" ht="29.25" hidden="1" customHeight="1" thickBot="1" x14ac:dyDescent="0.25">
      <c r="A15" s="35">
        <v>8</v>
      </c>
      <c r="B15" s="64" t="s">
        <v>589</v>
      </c>
      <c r="C15" s="552" t="s">
        <v>437</v>
      </c>
      <c r="D15" s="564">
        <v>0</v>
      </c>
      <c r="E15" s="564">
        <v>0</v>
      </c>
      <c r="F15" s="559">
        <v>0</v>
      </c>
      <c r="G15" s="559">
        <v>270002</v>
      </c>
      <c r="H15" s="568">
        <v>0</v>
      </c>
      <c r="I15" s="48">
        <v>0</v>
      </c>
      <c r="J15" s="48">
        <v>0</v>
      </c>
      <c r="K15" s="559"/>
      <c r="L15" s="716">
        <v>0</v>
      </c>
      <c r="M15" s="717">
        <v>0</v>
      </c>
      <c r="N15" s="954">
        <v>0</v>
      </c>
      <c r="O15" s="559">
        <v>270002</v>
      </c>
    </row>
    <row r="16" spans="1:89" ht="31.5" customHeight="1" thickBot="1" x14ac:dyDescent="0.25">
      <c r="A16" s="1074" t="s">
        <v>1</v>
      </c>
      <c r="B16" s="1075"/>
      <c r="C16" s="553"/>
      <c r="D16" s="565">
        <f>SUM(D6:D10)</f>
        <v>270000</v>
      </c>
      <c r="E16" s="565">
        <f>SUM(E6:E15)</f>
        <v>270000</v>
      </c>
      <c r="F16" s="560">
        <f>SUM(F6:F15)</f>
        <v>1714163</v>
      </c>
      <c r="G16" s="560">
        <f>SUM(G6:G15)</f>
        <v>1768669</v>
      </c>
      <c r="H16" s="565">
        <f t="shared" ref="H16:N16" si="0">SUM(H6:H15)</f>
        <v>270000</v>
      </c>
      <c r="I16" s="565">
        <f t="shared" si="0"/>
        <v>270000</v>
      </c>
      <c r="J16" s="565">
        <f t="shared" si="0"/>
        <v>1270000</v>
      </c>
      <c r="K16" s="560">
        <f>SUM(K6:K9)</f>
        <v>1000000</v>
      </c>
      <c r="L16" s="565">
        <f t="shared" si="0"/>
        <v>0</v>
      </c>
      <c r="M16" s="718">
        <f t="shared" si="0"/>
        <v>0</v>
      </c>
      <c r="N16" s="803">
        <f t="shared" si="0"/>
        <v>444163</v>
      </c>
      <c r="O16" s="560">
        <f>SUM(O6:O15)</f>
        <v>768669</v>
      </c>
    </row>
    <row r="17" spans="1:15" ht="15.75" x14ac:dyDescent="0.2">
      <c r="A17" s="36"/>
      <c r="B17" s="36"/>
      <c r="C17" s="37"/>
      <c r="D17" s="38"/>
      <c r="E17" s="38"/>
      <c r="F17" s="38"/>
      <c r="G17" s="38">
        <f>+'4.sz.m.ÖNK kiadás'!H18</f>
        <v>1768669</v>
      </c>
      <c r="H17" s="38"/>
      <c r="I17" s="38"/>
      <c r="J17" s="38"/>
      <c r="K17" s="38"/>
      <c r="L17" s="38"/>
    </row>
    <row r="18" spans="1:15" ht="14.25" x14ac:dyDescent="0.2">
      <c r="A18" s="1073" t="s">
        <v>67</v>
      </c>
      <c r="B18" s="1073"/>
      <c r="C18" s="1073"/>
      <c r="D18" s="1073"/>
      <c r="E18" s="1073"/>
      <c r="F18" s="1073"/>
      <c r="G18" s="1073"/>
      <c r="H18" s="1073"/>
      <c r="I18" s="1073"/>
      <c r="J18" s="1073"/>
      <c r="K18" s="1073"/>
      <c r="L18" s="1073"/>
    </row>
    <row r="19" spans="1:15" ht="13.5" thickBot="1" x14ac:dyDescent="0.25">
      <c r="A19" s="49"/>
      <c r="B19" s="49"/>
      <c r="D19" s="49"/>
      <c r="E19" s="49"/>
      <c r="F19" s="49"/>
      <c r="G19" s="49"/>
      <c r="H19" s="49"/>
      <c r="I19" s="49"/>
      <c r="J19" s="49"/>
      <c r="K19" s="49"/>
      <c r="L19" s="49"/>
    </row>
    <row r="20" spans="1:15" ht="29.25" customHeight="1" thickBot="1" x14ac:dyDescent="0.25">
      <c r="A20" s="15" t="s">
        <v>5</v>
      </c>
      <c r="B20" s="16" t="s">
        <v>30</v>
      </c>
      <c r="C20" s="458" t="s">
        <v>309</v>
      </c>
      <c r="D20" s="1077" t="s">
        <v>4</v>
      </c>
      <c r="E20" s="1079"/>
      <c r="F20" s="1080"/>
      <c r="G20" s="1080"/>
      <c r="H20" s="1082" t="s">
        <v>310</v>
      </c>
      <c r="I20" s="1083"/>
      <c r="J20" s="1083"/>
      <c r="K20" s="1084"/>
      <c r="L20" s="1082" t="s">
        <v>27</v>
      </c>
      <c r="M20" s="1083"/>
      <c r="N20" s="1083"/>
      <c r="O20" s="1084"/>
    </row>
    <row r="21" spans="1:15" ht="39" hidden="1" customHeight="1" thickBot="1" x14ac:dyDescent="0.25">
      <c r="A21" s="286"/>
      <c r="B21" s="287"/>
      <c r="C21" s="555"/>
      <c r="D21" s="561" t="s">
        <v>75</v>
      </c>
      <c r="E21" s="562" t="s">
        <v>296</v>
      </c>
      <c r="F21" s="557" t="s">
        <v>250</v>
      </c>
      <c r="G21" s="554" t="s">
        <v>251</v>
      </c>
      <c r="H21" s="561" t="s">
        <v>75</v>
      </c>
      <c r="I21" s="562" t="s">
        <v>296</v>
      </c>
      <c r="J21" s="285" t="s">
        <v>250</v>
      </c>
      <c r="K21" s="566" t="s">
        <v>251</v>
      </c>
      <c r="L21" s="636" t="s">
        <v>75</v>
      </c>
      <c r="M21" s="698" t="s">
        <v>296</v>
      </c>
      <c r="N21" s="703"/>
      <c r="O21" s="953"/>
    </row>
    <row r="22" spans="1:15" ht="28.5" customHeight="1" x14ac:dyDescent="0.2">
      <c r="A22" s="694"/>
      <c r="B22" s="695"/>
      <c r="C22" s="690"/>
      <c r="D22" s="561" t="s">
        <v>75</v>
      </c>
      <c r="E22" s="562" t="s">
        <v>490</v>
      </c>
      <c r="F22" s="557" t="s">
        <v>243</v>
      </c>
      <c r="G22" s="557" t="s">
        <v>245</v>
      </c>
      <c r="H22" s="561" t="s">
        <v>75</v>
      </c>
      <c r="I22" s="562" t="s">
        <v>490</v>
      </c>
      <c r="J22" s="800" t="s">
        <v>243</v>
      </c>
      <c r="K22" s="557" t="s">
        <v>245</v>
      </c>
      <c r="L22" s="561" t="s">
        <v>75</v>
      </c>
      <c r="M22" s="711" t="s">
        <v>490</v>
      </c>
      <c r="N22" s="702" t="s">
        <v>243</v>
      </c>
      <c r="O22" s="713" t="s">
        <v>245</v>
      </c>
    </row>
    <row r="23" spans="1:15" ht="29.25" customHeight="1" x14ac:dyDescent="0.2">
      <c r="A23" s="34">
        <v>1</v>
      </c>
      <c r="B23" s="63" t="s">
        <v>599</v>
      </c>
      <c r="C23" s="556" t="s">
        <v>437</v>
      </c>
      <c r="D23" s="563">
        <v>869500</v>
      </c>
      <c r="E23" s="563">
        <v>869500</v>
      </c>
      <c r="F23" s="558">
        <v>2442796</v>
      </c>
      <c r="G23" s="957">
        <v>2902797</v>
      </c>
      <c r="H23" s="567">
        <v>0</v>
      </c>
      <c r="I23" s="47">
        <v>0</v>
      </c>
      <c r="J23" s="361">
        <v>0</v>
      </c>
      <c r="K23" s="957">
        <v>0</v>
      </c>
      <c r="L23" s="714">
        <f>+D23-H23</f>
        <v>869500</v>
      </c>
      <c r="M23" s="699">
        <v>869500</v>
      </c>
      <c r="N23" s="955">
        <v>2442796</v>
      </c>
      <c r="O23" s="956">
        <v>2902797</v>
      </c>
    </row>
    <row r="24" spans="1:15" ht="29.25" hidden="1" customHeight="1" x14ac:dyDescent="0.2">
      <c r="A24" s="34">
        <v>2</v>
      </c>
      <c r="B24" s="63" t="s">
        <v>477</v>
      </c>
      <c r="C24" s="556" t="s">
        <v>437</v>
      </c>
      <c r="D24" s="563">
        <v>0</v>
      </c>
      <c r="E24" s="563">
        <v>0</v>
      </c>
      <c r="F24" s="558">
        <v>8448388</v>
      </c>
      <c r="G24" s="957">
        <v>0</v>
      </c>
      <c r="H24" s="567">
        <v>0</v>
      </c>
      <c r="I24" s="47">
        <v>0</v>
      </c>
      <c r="J24" s="361">
        <v>0</v>
      </c>
      <c r="K24" s="957">
        <v>0</v>
      </c>
      <c r="L24" s="714">
        <f>+D24-H24</f>
        <v>0</v>
      </c>
      <c r="M24" s="699">
        <v>0</v>
      </c>
      <c r="N24" s="955">
        <v>8448388</v>
      </c>
      <c r="O24" s="956">
        <v>0</v>
      </c>
    </row>
    <row r="25" spans="1:15" ht="29.25" hidden="1" customHeight="1" x14ac:dyDescent="0.2">
      <c r="A25" s="34">
        <v>3</v>
      </c>
      <c r="B25" s="63" t="s">
        <v>478</v>
      </c>
      <c r="C25" s="556" t="s">
        <v>437</v>
      </c>
      <c r="D25" s="563">
        <v>0</v>
      </c>
      <c r="E25" s="563">
        <v>0</v>
      </c>
      <c r="F25" s="558">
        <v>6157576</v>
      </c>
      <c r="G25" s="957">
        <v>3547110</v>
      </c>
      <c r="H25" s="567">
        <v>0</v>
      </c>
      <c r="I25" s="47">
        <v>0</v>
      </c>
      <c r="J25" s="361">
        <v>0</v>
      </c>
      <c r="K25" s="957">
        <v>0</v>
      </c>
      <c r="L25" s="714">
        <f>+D25-H25</f>
        <v>0</v>
      </c>
      <c r="M25" s="699">
        <v>0</v>
      </c>
      <c r="N25" s="955">
        <v>6157576</v>
      </c>
      <c r="O25" s="956">
        <v>3547110</v>
      </c>
    </row>
    <row r="26" spans="1:15" ht="29.25" customHeight="1" thickBot="1" x14ac:dyDescent="0.25">
      <c r="A26" s="34">
        <v>2</v>
      </c>
      <c r="B26" s="63" t="s">
        <v>479</v>
      </c>
      <c r="C26" s="556" t="s">
        <v>437</v>
      </c>
      <c r="D26" s="563">
        <v>1553427</v>
      </c>
      <c r="E26" s="563">
        <v>1553427</v>
      </c>
      <c r="F26" s="558">
        <v>9953427</v>
      </c>
      <c r="G26" s="957">
        <v>9953427</v>
      </c>
      <c r="H26" s="567">
        <v>0</v>
      </c>
      <c r="I26" s="47">
        <v>0</v>
      </c>
      <c r="J26" s="361">
        <v>8400000</v>
      </c>
      <c r="K26" s="957">
        <v>8400000</v>
      </c>
      <c r="L26" s="973">
        <f>+D26-H26</f>
        <v>1553427</v>
      </c>
      <c r="M26" s="699">
        <v>1553427</v>
      </c>
      <c r="N26" s="955">
        <v>1553427</v>
      </c>
      <c r="O26" s="956">
        <v>1553427</v>
      </c>
    </row>
    <row r="27" spans="1:15" ht="29.25" hidden="1" customHeight="1" x14ac:dyDescent="0.2">
      <c r="A27" s="34">
        <v>7</v>
      </c>
      <c r="B27" s="63" t="s">
        <v>590</v>
      </c>
      <c r="C27" s="556" t="s">
        <v>437</v>
      </c>
      <c r="D27" s="563">
        <v>0</v>
      </c>
      <c r="E27" s="563">
        <v>0</v>
      </c>
      <c r="F27" s="558">
        <v>0</v>
      </c>
      <c r="G27" s="957">
        <v>504952</v>
      </c>
      <c r="H27" s="567">
        <v>0</v>
      </c>
      <c r="I27" s="47">
        <v>0</v>
      </c>
      <c r="J27" s="361">
        <v>0</v>
      </c>
      <c r="K27" s="957">
        <v>0</v>
      </c>
      <c r="L27" s="637">
        <v>0</v>
      </c>
      <c r="M27" s="699">
        <v>0</v>
      </c>
      <c r="N27" s="406">
        <v>0</v>
      </c>
      <c r="O27" s="956">
        <v>504952</v>
      </c>
    </row>
    <row r="28" spans="1:15" ht="29.25" hidden="1" customHeight="1" x14ac:dyDescent="0.2">
      <c r="A28" s="34">
        <v>8</v>
      </c>
      <c r="B28" s="63" t="s">
        <v>591</v>
      </c>
      <c r="C28" s="556" t="s">
        <v>437</v>
      </c>
      <c r="D28" s="563">
        <v>0</v>
      </c>
      <c r="E28" s="563">
        <v>0</v>
      </c>
      <c r="F28" s="558">
        <v>0</v>
      </c>
      <c r="G28" s="957">
        <v>276300</v>
      </c>
      <c r="H28" s="567">
        <v>0</v>
      </c>
      <c r="I28" s="47">
        <v>0</v>
      </c>
      <c r="J28" s="361">
        <v>0</v>
      </c>
      <c r="K28" s="957">
        <v>0</v>
      </c>
      <c r="L28" s="637">
        <v>0</v>
      </c>
      <c r="M28" s="699">
        <v>0</v>
      </c>
      <c r="N28" s="406">
        <v>0</v>
      </c>
      <c r="O28" s="956">
        <v>276300</v>
      </c>
    </row>
    <row r="29" spans="1:15" ht="29.25" hidden="1" customHeight="1" x14ac:dyDescent="0.2">
      <c r="A29" s="34">
        <v>9</v>
      </c>
      <c r="B29" s="63" t="s">
        <v>592</v>
      </c>
      <c r="C29" s="556" t="s">
        <v>437</v>
      </c>
      <c r="D29" s="563">
        <v>0</v>
      </c>
      <c r="E29" s="563">
        <v>0</v>
      </c>
      <c r="F29" s="558">
        <v>0</v>
      </c>
      <c r="G29" s="957">
        <v>859999</v>
      </c>
      <c r="H29" s="567">
        <v>0</v>
      </c>
      <c r="I29" s="47">
        <v>0</v>
      </c>
      <c r="J29" s="47">
        <v>0</v>
      </c>
      <c r="K29" s="957">
        <v>0</v>
      </c>
      <c r="L29" s="638">
        <v>0</v>
      </c>
      <c r="M29" s="700">
        <v>0</v>
      </c>
      <c r="N29" s="406">
        <v>0</v>
      </c>
      <c r="O29" s="956">
        <v>859999</v>
      </c>
    </row>
    <row r="30" spans="1:15" ht="29.25" hidden="1" customHeight="1" thickBot="1" x14ac:dyDescent="0.25">
      <c r="A30" s="34">
        <v>10</v>
      </c>
      <c r="B30" s="66" t="s">
        <v>593</v>
      </c>
      <c r="C30" s="551" t="s">
        <v>437</v>
      </c>
      <c r="D30" s="563">
        <v>0</v>
      </c>
      <c r="E30" s="563">
        <v>0</v>
      </c>
      <c r="F30" s="558">
        <v>0</v>
      </c>
      <c r="G30" s="957">
        <v>148821</v>
      </c>
      <c r="H30" s="567">
        <v>0</v>
      </c>
      <c r="I30" s="47">
        <v>0</v>
      </c>
      <c r="J30" s="47">
        <v>0</v>
      </c>
      <c r="K30" s="957">
        <v>0</v>
      </c>
      <c r="L30" s="638">
        <v>0</v>
      </c>
      <c r="M30" s="700">
        <v>0</v>
      </c>
      <c r="N30" s="406">
        <v>0</v>
      </c>
      <c r="O30" s="956">
        <v>148821</v>
      </c>
    </row>
    <row r="31" spans="1:15" ht="29.25" customHeight="1" thickBot="1" x14ac:dyDescent="0.25">
      <c r="A31" s="1074" t="s">
        <v>1</v>
      </c>
      <c r="B31" s="1076"/>
      <c r="C31" s="553"/>
      <c r="D31" s="565">
        <f>SUM(D23:D30)</f>
        <v>2422927</v>
      </c>
      <c r="E31" s="565">
        <f>SUM(E23:E30)</f>
        <v>2422927</v>
      </c>
      <c r="F31" s="560">
        <f>SUM(F23:F30)</f>
        <v>27002187</v>
      </c>
      <c r="G31" s="560">
        <f>SUM(G23:G30)</f>
        <v>18193406</v>
      </c>
      <c r="H31" s="565">
        <f t="shared" ref="H31:N31" si="1">SUM(H23:H30)</f>
        <v>0</v>
      </c>
      <c r="I31" s="565">
        <f t="shared" si="1"/>
        <v>0</v>
      </c>
      <c r="J31" s="565">
        <f t="shared" si="1"/>
        <v>8400000</v>
      </c>
      <c r="K31" s="565">
        <f t="shared" si="1"/>
        <v>8400000</v>
      </c>
      <c r="L31" s="565">
        <f t="shared" si="1"/>
        <v>2422927</v>
      </c>
      <c r="M31" s="701">
        <f t="shared" si="1"/>
        <v>2422927</v>
      </c>
      <c r="N31" s="701">
        <f t="shared" si="1"/>
        <v>18602187</v>
      </c>
      <c r="O31" s="958">
        <f>SUM(O23:O30)</f>
        <v>9793406</v>
      </c>
    </row>
    <row r="33" spans="8:12" x14ac:dyDescent="0.2">
      <c r="H33" s="19"/>
      <c r="I33" s="19"/>
      <c r="J33" s="19"/>
      <c r="K33" s="19"/>
      <c r="L33" s="19"/>
    </row>
  </sheetData>
  <mergeCells count="12">
    <mergeCell ref="A1:L1"/>
    <mergeCell ref="A16:B16"/>
    <mergeCell ref="A31:B31"/>
    <mergeCell ref="A18:L18"/>
    <mergeCell ref="D3:E3"/>
    <mergeCell ref="D20:E20"/>
    <mergeCell ref="F3:G3"/>
    <mergeCell ref="F20:G20"/>
    <mergeCell ref="H20:K20"/>
    <mergeCell ref="H3:K3"/>
    <mergeCell ref="L3:O3"/>
    <mergeCell ref="L20:O20"/>
  </mergeCells>
  <phoneticPr fontId="0" type="noConversion"/>
  <printOptions horizontalCentered="1"/>
  <pageMargins left="0" right="0" top="0.74803149606299213" bottom="0.74803149606299213" header="0.31496062992125984" footer="0.31496062992125984"/>
  <pageSetup paperSize="9" scale="63" orientation="portrait" horizontalDpi="300" verticalDpi="300" r:id="rId1"/>
  <headerFooter alignWithMargins="0">
    <oddHeader xml:space="preserve">&amp;CÖNKORMÁNYZATI BERUHÁZÁSOK ÉS FELÚJÍTÁSOK
2019.
&amp;R&amp;"Arial CE,Félkövér dőlt"7. számú melléklet&amp;"Arial CE,Normál"
</oddHeader>
  </headerFooter>
  <colBreaks count="1" manualBreakCount="1">
    <brk id="1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DE46C-4121-4999-8661-40F053B89532}">
  <sheetPr>
    <tabColor theme="6" tint="0.59999389629810485"/>
  </sheetPr>
  <dimension ref="A1:N22"/>
  <sheetViews>
    <sheetView zoomScaleNormal="100" workbookViewId="0">
      <selection activeCell="K32" sqref="K32"/>
    </sheetView>
  </sheetViews>
  <sheetFormatPr defaultRowHeight="12.75" x14ac:dyDescent="0.2"/>
  <cols>
    <col min="1" max="1" width="6.5703125" style="8" customWidth="1"/>
    <col min="2" max="2" width="26.7109375" style="292" customWidth="1"/>
    <col min="3" max="3" width="28.28515625" style="292" customWidth="1"/>
    <col min="4" max="4" width="5" style="8" customWidth="1"/>
    <col min="5" max="6" width="14.5703125" style="8" customWidth="1"/>
    <col min="7" max="7" width="12.85546875" style="8" hidden="1" customWidth="1"/>
    <col min="8" max="8" width="13.5703125" style="8" hidden="1" customWidth="1"/>
    <col min="9" max="9" width="12.5703125" style="8" hidden="1" customWidth="1"/>
    <col min="10" max="10" width="13.85546875" style="8" hidden="1" customWidth="1"/>
    <col min="11" max="256" width="9.140625" style="8"/>
    <col min="257" max="257" width="6.5703125" style="8" customWidth="1"/>
    <col min="258" max="258" width="26.7109375" style="8" customWidth="1"/>
    <col min="259" max="259" width="28.28515625" style="8" customWidth="1"/>
    <col min="260" max="260" width="5" style="8" customWidth="1"/>
    <col min="261" max="262" width="14.5703125" style="8" customWidth="1"/>
    <col min="263" max="266" width="0" style="8" hidden="1" customWidth="1"/>
    <col min="267" max="512" width="9.140625" style="8"/>
    <col min="513" max="513" width="6.5703125" style="8" customWidth="1"/>
    <col min="514" max="514" width="26.7109375" style="8" customWidth="1"/>
    <col min="515" max="515" width="28.28515625" style="8" customWidth="1"/>
    <col min="516" max="516" width="5" style="8" customWidth="1"/>
    <col min="517" max="518" width="14.5703125" style="8" customWidth="1"/>
    <col min="519" max="522" width="0" style="8" hidden="1" customWidth="1"/>
    <col min="523" max="768" width="9.140625" style="8"/>
    <col min="769" max="769" width="6.5703125" style="8" customWidth="1"/>
    <col min="770" max="770" width="26.7109375" style="8" customWidth="1"/>
    <col min="771" max="771" width="28.28515625" style="8" customWidth="1"/>
    <col min="772" max="772" width="5" style="8" customWidth="1"/>
    <col min="773" max="774" width="14.5703125" style="8" customWidth="1"/>
    <col min="775" max="778" width="0" style="8" hidden="1" customWidth="1"/>
    <col min="779" max="1024" width="9.140625" style="8"/>
    <col min="1025" max="1025" width="6.5703125" style="8" customWidth="1"/>
    <col min="1026" max="1026" width="26.7109375" style="8" customWidth="1"/>
    <col min="1027" max="1027" width="28.28515625" style="8" customWidth="1"/>
    <col min="1028" max="1028" width="5" style="8" customWidth="1"/>
    <col min="1029" max="1030" width="14.5703125" style="8" customWidth="1"/>
    <col min="1031" max="1034" width="0" style="8" hidden="1" customWidth="1"/>
    <col min="1035" max="1280" width="9.140625" style="8"/>
    <col min="1281" max="1281" width="6.5703125" style="8" customWidth="1"/>
    <col min="1282" max="1282" width="26.7109375" style="8" customWidth="1"/>
    <col min="1283" max="1283" width="28.28515625" style="8" customWidth="1"/>
    <col min="1284" max="1284" width="5" style="8" customWidth="1"/>
    <col min="1285" max="1286" width="14.5703125" style="8" customWidth="1"/>
    <col min="1287" max="1290" width="0" style="8" hidden="1" customWidth="1"/>
    <col min="1291" max="1536" width="9.140625" style="8"/>
    <col min="1537" max="1537" width="6.5703125" style="8" customWidth="1"/>
    <col min="1538" max="1538" width="26.7109375" style="8" customWidth="1"/>
    <col min="1539" max="1539" width="28.28515625" style="8" customWidth="1"/>
    <col min="1540" max="1540" width="5" style="8" customWidth="1"/>
    <col min="1541" max="1542" width="14.5703125" style="8" customWidth="1"/>
    <col min="1543" max="1546" width="0" style="8" hidden="1" customWidth="1"/>
    <col min="1547" max="1792" width="9.140625" style="8"/>
    <col min="1793" max="1793" width="6.5703125" style="8" customWidth="1"/>
    <col min="1794" max="1794" width="26.7109375" style="8" customWidth="1"/>
    <col min="1795" max="1795" width="28.28515625" style="8" customWidth="1"/>
    <col min="1796" max="1796" width="5" style="8" customWidth="1"/>
    <col min="1797" max="1798" width="14.5703125" style="8" customWidth="1"/>
    <col min="1799" max="1802" width="0" style="8" hidden="1" customWidth="1"/>
    <col min="1803" max="2048" width="9.140625" style="8"/>
    <col min="2049" max="2049" width="6.5703125" style="8" customWidth="1"/>
    <col min="2050" max="2050" width="26.7109375" style="8" customWidth="1"/>
    <col min="2051" max="2051" width="28.28515625" style="8" customWidth="1"/>
    <col min="2052" max="2052" width="5" style="8" customWidth="1"/>
    <col min="2053" max="2054" width="14.5703125" style="8" customWidth="1"/>
    <col min="2055" max="2058" width="0" style="8" hidden="1" customWidth="1"/>
    <col min="2059" max="2304" width="9.140625" style="8"/>
    <col min="2305" max="2305" width="6.5703125" style="8" customWidth="1"/>
    <col min="2306" max="2306" width="26.7109375" style="8" customWidth="1"/>
    <col min="2307" max="2307" width="28.28515625" style="8" customWidth="1"/>
    <col min="2308" max="2308" width="5" style="8" customWidth="1"/>
    <col min="2309" max="2310" width="14.5703125" style="8" customWidth="1"/>
    <col min="2311" max="2314" width="0" style="8" hidden="1" customWidth="1"/>
    <col min="2315" max="2560" width="9.140625" style="8"/>
    <col min="2561" max="2561" width="6.5703125" style="8" customWidth="1"/>
    <col min="2562" max="2562" width="26.7109375" style="8" customWidth="1"/>
    <col min="2563" max="2563" width="28.28515625" style="8" customWidth="1"/>
    <col min="2564" max="2564" width="5" style="8" customWidth="1"/>
    <col min="2565" max="2566" width="14.5703125" style="8" customWidth="1"/>
    <col min="2567" max="2570" width="0" style="8" hidden="1" customWidth="1"/>
    <col min="2571" max="2816" width="9.140625" style="8"/>
    <col min="2817" max="2817" width="6.5703125" style="8" customWidth="1"/>
    <col min="2818" max="2818" width="26.7109375" style="8" customWidth="1"/>
    <col min="2819" max="2819" width="28.28515625" style="8" customWidth="1"/>
    <col min="2820" max="2820" width="5" style="8" customWidth="1"/>
    <col min="2821" max="2822" width="14.5703125" style="8" customWidth="1"/>
    <col min="2823" max="2826" width="0" style="8" hidden="1" customWidth="1"/>
    <col min="2827" max="3072" width="9.140625" style="8"/>
    <col min="3073" max="3073" width="6.5703125" style="8" customWidth="1"/>
    <col min="3074" max="3074" width="26.7109375" style="8" customWidth="1"/>
    <col min="3075" max="3075" width="28.28515625" style="8" customWidth="1"/>
    <col min="3076" max="3076" width="5" style="8" customWidth="1"/>
    <col min="3077" max="3078" width="14.5703125" style="8" customWidth="1"/>
    <col min="3079" max="3082" width="0" style="8" hidden="1" customWidth="1"/>
    <col min="3083" max="3328" width="9.140625" style="8"/>
    <col min="3329" max="3329" width="6.5703125" style="8" customWidth="1"/>
    <col min="3330" max="3330" width="26.7109375" style="8" customWidth="1"/>
    <col min="3331" max="3331" width="28.28515625" style="8" customWidth="1"/>
    <col min="3332" max="3332" width="5" style="8" customWidth="1"/>
    <col min="3333" max="3334" width="14.5703125" style="8" customWidth="1"/>
    <col min="3335" max="3338" width="0" style="8" hidden="1" customWidth="1"/>
    <col min="3339" max="3584" width="9.140625" style="8"/>
    <col min="3585" max="3585" width="6.5703125" style="8" customWidth="1"/>
    <col min="3586" max="3586" width="26.7109375" style="8" customWidth="1"/>
    <col min="3587" max="3587" width="28.28515625" style="8" customWidth="1"/>
    <col min="3588" max="3588" width="5" style="8" customWidth="1"/>
    <col min="3589" max="3590" width="14.5703125" style="8" customWidth="1"/>
    <col min="3591" max="3594" width="0" style="8" hidden="1" customWidth="1"/>
    <col min="3595" max="3840" width="9.140625" style="8"/>
    <col min="3841" max="3841" width="6.5703125" style="8" customWidth="1"/>
    <col min="3842" max="3842" width="26.7109375" style="8" customWidth="1"/>
    <col min="3843" max="3843" width="28.28515625" style="8" customWidth="1"/>
    <col min="3844" max="3844" width="5" style="8" customWidth="1"/>
    <col min="3845" max="3846" width="14.5703125" style="8" customWidth="1"/>
    <col min="3847" max="3850" width="0" style="8" hidden="1" customWidth="1"/>
    <col min="3851" max="4096" width="9.140625" style="8"/>
    <col min="4097" max="4097" width="6.5703125" style="8" customWidth="1"/>
    <col min="4098" max="4098" width="26.7109375" style="8" customWidth="1"/>
    <col min="4099" max="4099" width="28.28515625" style="8" customWidth="1"/>
    <col min="4100" max="4100" width="5" style="8" customWidth="1"/>
    <col min="4101" max="4102" width="14.5703125" style="8" customWidth="1"/>
    <col min="4103" max="4106" width="0" style="8" hidden="1" customWidth="1"/>
    <col min="4107" max="4352" width="9.140625" style="8"/>
    <col min="4353" max="4353" width="6.5703125" style="8" customWidth="1"/>
    <col min="4354" max="4354" width="26.7109375" style="8" customWidth="1"/>
    <col min="4355" max="4355" width="28.28515625" style="8" customWidth="1"/>
    <col min="4356" max="4356" width="5" style="8" customWidth="1"/>
    <col min="4357" max="4358" width="14.5703125" style="8" customWidth="1"/>
    <col min="4359" max="4362" width="0" style="8" hidden="1" customWidth="1"/>
    <col min="4363" max="4608" width="9.140625" style="8"/>
    <col min="4609" max="4609" width="6.5703125" style="8" customWidth="1"/>
    <col min="4610" max="4610" width="26.7109375" style="8" customWidth="1"/>
    <col min="4611" max="4611" width="28.28515625" style="8" customWidth="1"/>
    <col min="4612" max="4612" width="5" style="8" customWidth="1"/>
    <col min="4613" max="4614" width="14.5703125" style="8" customWidth="1"/>
    <col min="4615" max="4618" width="0" style="8" hidden="1" customWidth="1"/>
    <col min="4619" max="4864" width="9.140625" style="8"/>
    <col min="4865" max="4865" width="6.5703125" style="8" customWidth="1"/>
    <col min="4866" max="4866" width="26.7109375" style="8" customWidth="1"/>
    <col min="4867" max="4867" width="28.28515625" style="8" customWidth="1"/>
    <col min="4868" max="4868" width="5" style="8" customWidth="1"/>
    <col min="4869" max="4870" width="14.5703125" style="8" customWidth="1"/>
    <col min="4871" max="4874" width="0" style="8" hidden="1" customWidth="1"/>
    <col min="4875" max="5120" width="9.140625" style="8"/>
    <col min="5121" max="5121" width="6.5703125" style="8" customWidth="1"/>
    <col min="5122" max="5122" width="26.7109375" style="8" customWidth="1"/>
    <col min="5123" max="5123" width="28.28515625" style="8" customWidth="1"/>
    <col min="5124" max="5124" width="5" style="8" customWidth="1"/>
    <col min="5125" max="5126" width="14.5703125" style="8" customWidth="1"/>
    <col min="5127" max="5130" width="0" style="8" hidden="1" customWidth="1"/>
    <col min="5131" max="5376" width="9.140625" style="8"/>
    <col min="5377" max="5377" width="6.5703125" style="8" customWidth="1"/>
    <col min="5378" max="5378" width="26.7109375" style="8" customWidth="1"/>
    <col min="5379" max="5379" width="28.28515625" style="8" customWidth="1"/>
    <col min="5380" max="5380" width="5" style="8" customWidth="1"/>
    <col min="5381" max="5382" width="14.5703125" style="8" customWidth="1"/>
    <col min="5383" max="5386" width="0" style="8" hidden="1" customWidth="1"/>
    <col min="5387" max="5632" width="9.140625" style="8"/>
    <col min="5633" max="5633" width="6.5703125" style="8" customWidth="1"/>
    <col min="5634" max="5634" width="26.7109375" style="8" customWidth="1"/>
    <col min="5635" max="5635" width="28.28515625" style="8" customWidth="1"/>
    <col min="5636" max="5636" width="5" style="8" customWidth="1"/>
    <col min="5637" max="5638" width="14.5703125" style="8" customWidth="1"/>
    <col min="5639" max="5642" width="0" style="8" hidden="1" customWidth="1"/>
    <col min="5643" max="5888" width="9.140625" style="8"/>
    <col min="5889" max="5889" width="6.5703125" style="8" customWidth="1"/>
    <col min="5890" max="5890" width="26.7109375" style="8" customWidth="1"/>
    <col min="5891" max="5891" width="28.28515625" style="8" customWidth="1"/>
    <col min="5892" max="5892" width="5" style="8" customWidth="1"/>
    <col min="5893" max="5894" width="14.5703125" style="8" customWidth="1"/>
    <col min="5895" max="5898" width="0" style="8" hidden="1" customWidth="1"/>
    <col min="5899" max="6144" width="9.140625" style="8"/>
    <col min="6145" max="6145" width="6.5703125" style="8" customWidth="1"/>
    <col min="6146" max="6146" width="26.7109375" style="8" customWidth="1"/>
    <col min="6147" max="6147" width="28.28515625" style="8" customWidth="1"/>
    <col min="6148" max="6148" width="5" style="8" customWidth="1"/>
    <col min="6149" max="6150" width="14.5703125" style="8" customWidth="1"/>
    <col min="6151" max="6154" width="0" style="8" hidden="1" customWidth="1"/>
    <col min="6155" max="6400" width="9.140625" style="8"/>
    <col min="6401" max="6401" width="6.5703125" style="8" customWidth="1"/>
    <col min="6402" max="6402" width="26.7109375" style="8" customWidth="1"/>
    <col min="6403" max="6403" width="28.28515625" style="8" customWidth="1"/>
    <col min="6404" max="6404" width="5" style="8" customWidth="1"/>
    <col min="6405" max="6406" width="14.5703125" style="8" customWidth="1"/>
    <col min="6407" max="6410" width="0" style="8" hidden="1" customWidth="1"/>
    <col min="6411" max="6656" width="9.140625" style="8"/>
    <col min="6657" max="6657" width="6.5703125" style="8" customWidth="1"/>
    <col min="6658" max="6658" width="26.7109375" style="8" customWidth="1"/>
    <col min="6659" max="6659" width="28.28515625" style="8" customWidth="1"/>
    <col min="6660" max="6660" width="5" style="8" customWidth="1"/>
    <col min="6661" max="6662" width="14.5703125" style="8" customWidth="1"/>
    <col min="6663" max="6666" width="0" style="8" hidden="1" customWidth="1"/>
    <col min="6667" max="6912" width="9.140625" style="8"/>
    <col min="6913" max="6913" width="6.5703125" style="8" customWidth="1"/>
    <col min="6914" max="6914" width="26.7109375" style="8" customWidth="1"/>
    <col min="6915" max="6915" width="28.28515625" style="8" customWidth="1"/>
    <col min="6916" max="6916" width="5" style="8" customWidth="1"/>
    <col min="6917" max="6918" width="14.5703125" style="8" customWidth="1"/>
    <col min="6919" max="6922" width="0" style="8" hidden="1" customWidth="1"/>
    <col min="6923" max="7168" width="9.140625" style="8"/>
    <col min="7169" max="7169" width="6.5703125" style="8" customWidth="1"/>
    <col min="7170" max="7170" width="26.7109375" style="8" customWidth="1"/>
    <col min="7171" max="7171" width="28.28515625" style="8" customWidth="1"/>
    <col min="7172" max="7172" width="5" style="8" customWidth="1"/>
    <col min="7173" max="7174" width="14.5703125" style="8" customWidth="1"/>
    <col min="7175" max="7178" width="0" style="8" hidden="1" customWidth="1"/>
    <col min="7179" max="7424" width="9.140625" style="8"/>
    <col min="7425" max="7425" width="6.5703125" style="8" customWidth="1"/>
    <col min="7426" max="7426" width="26.7109375" style="8" customWidth="1"/>
    <col min="7427" max="7427" width="28.28515625" style="8" customWidth="1"/>
    <col min="7428" max="7428" width="5" style="8" customWidth="1"/>
    <col min="7429" max="7430" width="14.5703125" style="8" customWidth="1"/>
    <col min="7431" max="7434" width="0" style="8" hidden="1" customWidth="1"/>
    <col min="7435" max="7680" width="9.140625" style="8"/>
    <col min="7681" max="7681" width="6.5703125" style="8" customWidth="1"/>
    <col min="7682" max="7682" width="26.7109375" style="8" customWidth="1"/>
    <col min="7683" max="7683" width="28.28515625" style="8" customWidth="1"/>
    <col min="7684" max="7684" width="5" style="8" customWidth="1"/>
    <col min="7685" max="7686" width="14.5703125" style="8" customWidth="1"/>
    <col min="7687" max="7690" width="0" style="8" hidden="1" customWidth="1"/>
    <col min="7691" max="7936" width="9.140625" style="8"/>
    <col min="7937" max="7937" width="6.5703125" style="8" customWidth="1"/>
    <col min="7938" max="7938" width="26.7109375" style="8" customWidth="1"/>
    <col min="7939" max="7939" width="28.28515625" style="8" customWidth="1"/>
    <col min="7940" max="7940" width="5" style="8" customWidth="1"/>
    <col min="7941" max="7942" width="14.5703125" style="8" customWidth="1"/>
    <col min="7943" max="7946" width="0" style="8" hidden="1" customWidth="1"/>
    <col min="7947" max="8192" width="9.140625" style="8"/>
    <col min="8193" max="8193" width="6.5703125" style="8" customWidth="1"/>
    <col min="8194" max="8194" width="26.7109375" style="8" customWidth="1"/>
    <col min="8195" max="8195" width="28.28515625" style="8" customWidth="1"/>
    <col min="8196" max="8196" width="5" style="8" customWidth="1"/>
    <col min="8197" max="8198" width="14.5703125" style="8" customWidth="1"/>
    <col min="8199" max="8202" width="0" style="8" hidden="1" customWidth="1"/>
    <col min="8203" max="8448" width="9.140625" style="8"/>
    <col min="8449" max="8449" width="6.5703125" style="8" customWidth="1"/>
    <col min="8450" max="8450" width="26.7109375" style="8" customWidth="1"/>
    <col min="8451" max="8451" width="28.28515625" style="8" customWidth="1"/>
    <col min="8452" max="8452" width="5" style="8" customWidth="1"/>
    <col min="8453" max="8454" width="14.5703125" style="8" customWidth="1"/>
    <col min="8455" max="8458" width="0" style="8" hidden="1" customWidth="1"/>
    <col min="8459" max="8704" width="9.140625" style="8"/>
    <col min="8705" max="8705" width="6.5703125" style="8" customWidth="1"/>
    <col min="8706" max="8706" width="26.7109375" style="8" customWidth="1"/>
    <col min="8707" max="8707" width="28.28515625" style="8" customWidth="1"/>
    <col min="8708" max="8708" width="5" style="8" customWidth="1"/>
    <col min="8709" max="8710" width="14.5703125" style="8" customWidth="1"/>
    <col min="8711" max="8714" width="0" style="8" hidden="1" customWidth="1"/>
    <col min="8715" max="8960" width="9.140625" style="8"/>
    <col min="8961" max="8961" width="6.5703125" style="8" customWidth="1"/>
    <col min="8962" max="8962" width="26.7109375" style="8" customWidth="1"/>
    <col min="8963" max="8963" width="28.28515625" style="8" customWidth="1"/>
    <col min="8964" max="8964" width="5" style="8" customWidth="1"/>
    <col min="8965" max="8966" width="14.5703125" style="8" customWidth="1"/>
    <col min="8967" max="8970" width="0" style="8" hidden="1" customWidth="1"/>
    <col min="8971" max="9216" width="9.140625" style="8"/>
    <col min="9217" max="9217" width="6.5703125" style="8" customWidth="1"/>
    <col min="9218" max="9218" width="26.7109375" style="8" customWidth="1"/>
    <col min="9219" max="9219" width="28.28515625" style="8" customWidth="1"/>
    <col min="9220" max="9220" width="5" style="8" customWidth="1"/>
    <col min="9221" max="9222" width="14.5703125" style="8" customWidth="1"/>
    <col min="9223" max="9226" width="0" style="8" hidden="1" customWidth="1"/>
    <col min="9227" max="9472" width="9.140625" style="8"/>
    <col min="9473" max="9473" width="6.5703125" style="8" customWidth="1"/>
    <col min="9474" max="9474" width="26.7109375" style="8" customWidth="1"/>
    <col min="9475" max="9475" width="28.28515625" style="8" customWidth="1"/>
    <col min="9476" max="9476" width="5" style="8" customWidth="1"/>
    <col min="9477" max="9478" width="14.5703125" style="8" customWidth="1"/>
    <col min="9479" max="9482" width="0" style="8" hidden="1" customWidth="1"/>
    <col min="9483" max="9728" width="9.140625" style="8"/>
    <col min="9729" max="9729" width="6.5703125" style="8" customWidth="1"/>
    <col min="9730" max="9730" width="26.7109375" style="8" customWidth="1"/>
    <col min="9731" max="9731" width="28.28515625" style="8" customWidth="1"/>
    <col min="9732" max="9732" width="5" style="8" customWidth="1"/>
    <col min="9733" max="9734" width="14.5703125" style="8" customWidth="1"/>
    <col min="9735" max="9738" width="0" style="8" hidden="1" customWidth="1"/>
    <col min="9739" max="9984" width="9.140625" style="8"/>
    <col min="9985" max="9985" width="6.5703125" style="8" customWidth="1"/>
    <col min="9986" max="9986" width="26.7109375" style="8" customWidth="1"/>
    <col min="9987" max="9987" width="28.28515625" style="8" customWidth="1"/>
    <col min="9988" max="9988" width="5" style="8" customWidth="1"/>
    <col min="9989" max="9990" width="14.5703125" style="8" customWidth="1"/>
    <col min="9991" max="9994" width="0" style="8" hidden="1" customWidth="1"/>
    <col min="9995" max="10240" width="9.140625" style="8"/>
    <col min="10241" max="10241" width="6.5703125" style="8" customWidth="1"/>
    <col min="10242" max="10242" width="26.7109375" style="8" customWidth="1"/>
    <col min="10243" max="10243" width="28.28515625" style="8" customWidth="1"/>
    <col min="10244" max="10244" width="5" style="8" customWidth="1"/>
    <col min="10245" max="10246" width="14.5703125" style="8" customWidth="1"/>
    <col min="10247" max="10250" width="0" style="8" hidden="1" customWidth="1"/>
    <col min="10251" max="10496" width="9.140625" style="8"/>
    <col min="10497" max="10497" width="6.5703125" style="8" customWidth="1"/>
    <col min="10498" max="10498" width="26.7109375" style="8" customWidth="1"/>
    <col min="10499" max="10499" width="28.28515625" style="8" customWidth="1"/>
    <col min="10500" max="10500" width="5" style="8" customWidth="1"/>
    <col min="10501" max="10502" width="14.5703125" style="8" customWidth="1"/>
    <col min="10503" max="10506" width="0" style="8" hidden="1" customWidth="1"/>
    <col min="10507" max="10752" width="9.140625" style="8"/>
    <col min="10753" max="10753" width="6.5703125" style="8" customWidth="1"/>
    <col min="10754" max="10754" width="26.7109375" style="8" customWidth="1"/>
    <col min="10755" max="10755" width="28.28515625" style="8" customWidth="1"/>
    <col min="10756" max="10756" width="5" style="8" customWidth="1"/>
    <col min="10757" max="10758" width="14.5703125" style="8" customWidth="1"/>
    <col min="10759" max="10762" width="0" style="8" hidden="1" customWidth="1"/>
    <col min="10763" max="11008" width="9.140625" style="8"/>
    <col min="11009" max="11009" width="6.5703125" style="8" customWidth="1"/>
    <col min="11010" max="11010" width="26.7109375" style="8" customWidth="1"/>
    <col min="11011" max="11011" width="28.28515625" style="8" customWidth="1"/>
    <col min="11012" max="11012" width="5" style="8" customWidth="1"/>
    <col min="11013" max="11014" width="14.5703125" style="8" customWidth="1"/>
    <col min="11015" max="11018" width="0" style="8" hidden="1" customWidth="1"/>
    <col min="11019" max="11264" width="9.140625" style="8"/>
    <col min="11265" max="11265" width="6.5703125" style="8" customWidth="1"/>
    <col min="11266" max="11266" width="26.7109375" style="8" customWidth="1"/>
    <col min="11267" max="11267" width="28.28515625" style="8" customWidth="1"/>
    <col min="11268" max="11268" width="5" style="8" customWidth="1"/>
    <col min="11269" max="11270" width="14.5703125" style="8" customWidth="1"/>
    <col min="11271" max="11274" width="0" style="8" hidden="1" customWidth="1"/>
    <col min="11275" max="11520" width="9.140625" style="8"/>
    <col min="11521" max="11521" width="6.5703125" style="8" customWidth="1"/>
    <col min="11522" max="11522" width="26.7109375" style="8" customWidth="1"/>
    <col min="11523" max="11523" width="28.28515625" style="8" customWidth="1"/>
    <col min="11524" max="11524" width="5" style="8" customWidth="1"/>
    <col min="11525" max="11526" width="14.5703125" style="8" customWidth="1"/>
    <col min="11527" max="11530" width="0" style="8" hidden="1" customWidth="1"/>
    <col min="11531" max="11776" width="9.140625" style="8"/>
    <col min="11777" max="11777" width="6.5703125" style="8" customWidth="1"/>
    <col min="11778" max="11778" width="26.7109375" style="8" customWidth="1"/>
    <col min="11779" max="11779" width="28.28515625" style="8" customWidth="1"/>
    <col min="11780" max="11780" width="5" style="8" customWidth="1"/>
    <col min="11781" max="11782" width="14.5703125" style="8" customWidth="1"/>
    <col min="11783" max="11786" width="0" style="8" hidden="1" customWidth="1"/>
    <col min="11787" max="12032" width="9.140625" style="8"/>
    <col min="12033" max="12033" width="6.5703125" style="8" customWidth="1"/>
    <col min="12034" max="12034" width="26.7109375" style="8" customWidth="1"/>
    <col min="12035" max="12035" width="28.28515625" style="8" customWidth="1"/>
    <col min="12036" max="12036" width="5" style="8" customWidth="1"/>
    <col min="12037" max="12038" width="14.5703125" style="8" customWidth="1"/>
    <col min="12039" max="12042" width="0" style="8" hidden="1" customWidth="1"/>
    <col min="12043" max="12288" width="9.140625" style="8"/>
    <col min="12289" max="12289" width="6.5703125" style="8" customWidth="1"/>
    <col min="12290" max="12290" width="26.7109375" style="8" customWidth="1"/>
    <col min="12291" max="12291" width="28.28515625" style="8" customWidth="1"/>
    <col min="12292" max="12292" width="5" style="8" customWidth="1"/>
    <col min="12293" max="12294" width="14.5703125" style="8" customWidth="1"/>
    <col min="12295" max="12298" width="0" style="8" hidden="1" customWidth="1"/>
    <col min="12299" max="12544" width="9.140625" style="8"/>
    <col min="12545" max="12545" width="6.5703125" style="8" customWidth="1"/>
    <col min="12546" max="12546" width="26.7109375" style="8" customWidth="1"/>
    <col min="12547" max="12547" width="28.28515625" style="8" customWidth="1"/>
    <col min="12548" max="12548" width="5" style="8" customWidth="1"/>
    <col min="12549" max="12550" width="14.5703125" style="8" customWidth="1"/>
    <col min="12551" max="12554" width="0" style="8" hidden="1" customWidth="1"/>
    <col min="12555" max="12800" width="9.140625" style="8"/>
    <col min="12801" max="12801" width="6.5703125" style="8" customWidth="1"/>
    <col min="12802" max="12802" width="26.7109375" style="8" customWidth="1"/>
    <col min="12803" max="12803" width="28.28515625" style="8" customWidth="1"/>
    <col min="12804" max="12804" width="5" style="8" customWidth="1"/>
    <col min="12805" max="12806" width="14.5703125" style="8" customWidth="1"/>
    <col min="12807" max="12810" width="0" style="8" hidden="1" customWidth="1"/>
    <col min="12811" max="13056" width="9.140625" style="8"/>
    <col min="13057" max="13057" width="6.5703125" style="8" customWidth="1"/>
    <col min="13058" max="13058" width="26.7109375" style="8" customWidth="1"/>
    <col min="13059" max="13059" width="28.28515625" style="8" customWidth="1"/>
    <col min="13060" max="13060" width="5" style="8" customWidth="1"/>
    <col min="13061" max="13062" width="14.5703125" style="8" customWidth="1"/>
    <col min="13063" max="13066" width="0" style="8" hidden="1" customWidth="1"/>
    <col min="13067" max="13312" width="9.140625" style="8"/>
    <col min="13313" max="13313" width="6.5703125" style="8" customWidth="1"/>
    <col min="13314" max="13314" width="26.7109375" style="8" customWidth="1"/>
    <col min="13315" max="13315" width="28.28515625" style="8" customWidth="1"/>
    <col min="13316" max="13316" width="5" style="8" customWidth="1"/>
    <col min="13317" max="13318" width="14.5703125" style="8" customWidth="1"/>
    <col min="13319" max="13322" width="0" style="8" hidden="1" customWidth="1"/>
    <col min="13323" max="13568" width="9.140625" style="8"/>
    <col min="13569" max="13569" width="6.5703125" style="8" customWidth="1"/>
    <col min="13570" max="13570" width="26.7109375" style="8" customWidth="1"/>
    <col min="13571" max="13571" width="28.28515625" style="8" customWidth="1"/>
    <col min="13572" max="13572" width="5" style="8" customWidth="1"/>
    <col min="13573" max="13574" width="14.5703125" style="8" customWidth="1"/>
    <col min="13575" max="13578" width="0" style="8" hidden="1" customWidth="1"/>
    <col min="13579" max="13824" width="9.140625" style="8"/>
    <col min="13825" max="13825" width="6.5703125" style="8" customWidth="1"/>
    <col min="13826" max="13826" width="26.7109375" style="8" customWidth="1"/>
    <col min="13827" max="13827" width="28.28515625" style="8" customWidth="1"/>
    <col min="13828" max="13828" width="5" style="8" customWidth="1"/>
    <col min="13829" max="13830" width="14.5703125" style="8" customWidth="1"/>
    <col min="13831" max="13834" width="0" style="8" hidden="1" customWidth="1"/>
    <col min="13835" max="14080" width="9.140625" style="8"/>
    <col min="14081" max="14081" width="6.5703125" style="8" customWidth="1"/>
    <col min="14082" max="14082" width="26.7109375" style="8" customWidth="1"/>
    <col min="14083" max="14083" width="28.28515625" style="8" customWidth="1"/>
    <col min="14084" max="14084" width="5" style="8" customWidth="1"/>
    <col min="14085" max="14086" width="14.5703125" style="8" customWidth="1"/>
    <col min="14087" max="14090" width="0" style="8" hidden="1" customWidth="1"/>
    <col min="14091" max="14336" width="9.140625" style="8"/>
    <col min="14337" max="14337" width="6.5703125" style="8" customWidth="1"/>
    <col min="14338" max="14338" width="26.7109375" style="8" customWidth="1"/>
    <col min="14339" max="14339" width="28.28515625" style="8" customWidth="1"/>
    <col min="14340" max="14340" width="5" style="8" customWidth="1"/>
    <col min="14341" max="14342" width="14.5703125" style="8" customWidth="1"/>
    <col min="14343" max="14346" width="0" style="8" hidden="1" customWidth="1"/>
    <col min="14347" max="14592" width="9.140625" style="8"/>
    <col min="14593" max="14593" width="6.5703125" style="8" customWidth="1"/>
    <col min="14594" max="14594" width="26.7109375" style="8" customWidth="1"/>
    <col min="14595" max="14595" width="28.28515625" style="8" customWidth="1"/>
    <col min="14596" max="14596" width="5" style="8" customWidth="1"/>
    <col min="14597" max="14598" width="14.5703125" style="8" customWidth="1"/>
    <col min="14599" max="14602" width="0" style="8" hidden="1" customWidth="1"/>
    <col min="14603" max="14848" width="9.140625" style="8"/>
    <col min="14849" max="14849" width="6.5703125" style="8" customWidth="1"/>
    <col min="14850" max="14850" width="26.7109375" style="8" customWidth="1"/>
    <col min="14851" max="14851" width="28.28515625" style="8" customWidth="1"/>
    <col min="14852" max="14852" width="5" style="8" customWidth="1"/>
    <col min="14853" max="14854" width="14.5703125" style="8" customWidth="1"/>
    <col min="14855" max="14858" width="0" style="8" hidden="1" customWidth="1"/>
    <col min="14859" max="15104" width="9.140625" style="8"/>
    <col min="15105" max="15105" width="6.5703125" style="8" customWidth="1"/>
    <col min="15106" max="15106" width="26.7109375" style="8" customWidth="1"/>
    <col min="15107" max="15107" width="28.28515625" style="8" customWidth="1"/>
    <col min="15108" max="15108" width="5" style="8" customWidth="1"/>
    <col min="15109" max="15110" width="14.5703125" style="8" customWidth="1"/>
    <col min="15111" max="15114" width="0" style="8" hidden="1" customWidth="1"/>
    <col min="15115" max="15360" width="9.140625" style="8"/>
    <col min="15361" max="15361" width="6.5703125" style="8" customWidth="1"/>
    <col min="15362" max="15362" width="26.7109375" style="8" customWidth="1"/>
    <col min="15363" max="15363" width="28.28515625" style="8" customWidth="1"/>
    <col min="15364" max="15364" width="5" style="8" customWidth="1"/>
    <col min="15365" max="15366" width="14.5703125" style="8" customWidth="1"/>
    <col min="15367" max="15370" width="0" style="8" hidden="1" customWidth="1"/>
    <col min="15371" max="15616" width="9.140625" style="8"/>
    <col min="15617" max="15617" width="6.5703125" style="8" customWidth="1"/>
    <col min="15618" max="15618" width="26.7109375" style="8" customWidth="1"/>
    <col min="15619" max="15619" width="28.28515625" style="8" customWidth="1"/>
    <col min="15620" max="15620" width="5" style="8" customWidth="1"/>
    <col min="15621" max="15622" width="14.5703125" style="8" customWidth="1"/>
    <col min="15623" max="15626" width="0" style="8" hidden="1" customWidth="1"/>
    <col min="15627" max="15872" width="9.140625" style="8"/>
    <col min="15873" max="15873" width="6.5703125" style="8" customWidth="1"/>
    <col min="15874" max="15874" width="26.7109375" style="8" customWidth="1"/>
    <col min="15875" max="15875" width="28.28515625" style="8" customWidth="1"/>
    <col min="15876" max="15876" width="5" style="8" customWidth="1"/>
    <col min="15877" max="15878" width="14.5703125" style="8" customWidth="1"/>
    <col min="15879" max="15882" width="0" style="8" hidden="1" customWidth="1"/>
    <col min="15883" max="16128" width="9.140625" style="8"/>
    <col min="16129" max="16129" width="6.5703125" style="8" customWidth="1"/>
    <col min="16130" max="16130" width="26.7109375" style="8" customWidth="1"/>
    <col min="16131" max="16131" width="28.28515625" style="8" customWidth="1"/>
    <col min="16132" max="16132" width="5" style="8" customWidth="1"/>
    <col min="16133" max="16134" width="14.5703125" style="8" customWidth="1"/>
    <col min="16135" max="16138" width="0" style="8" hidden="1" customWidth="1"/>
    <col min="16139" max="16384" width="9.140625" style="8"/>
  </cols>
  <sheetData>
    <row r="1" spans="1:14" x14ac:dyDescent="0.2">
      <c r="B1" s="796"/>
      <c r="D1" s="1089" t="s">
        <v>582</v>
      </c>
      <c r="E1" s="1089"/>
      <c r="F1" s="9"/>
    </row>
    <row r="2" spans="1:14" x14ac:dyDescent="0.2">
      <c r="B2" s="796"/>
    </row>
    <row r="3" spans="1:14" ht="18" x14ac:dyDescent="0.25">
      <c r="A3" s="1090" t="s">
        <v>513</v>
      </c>
      <c r="B3" s="1090"/>
      <c r="C3" s="1090"/>
      <c r="D3" s="1090"/>
      <c r="E3" s="1090"/>
      <c r="F3" s="798"/>
    </row>
    <row r="4" spans="1:14" ht="18" x14ac:dyDescent="0.25">
      <c r="A4" s="1090" t="s">
        <v>512</v>
      </c>
      <c r="B4" s="1090"/>
      <c r="C4" s="1090"/>
      <c r="D4" s="1090"/>
      <c r="E4" s="1090"/>
      <c r="F4" s="798"/>
    </row>
    <row r="5" spans="1:14" ht="18" x14ac:dyDescent="0.25">
      <c r="A5" s="798"/>
      <c r="B5" s="799"/>
      <c r="C5" s="799"/>
      <c r="D5" s="798"/>
      <c r="E5" s="798"/>
      <c r="F5" s="798"/>
    </row>
    <row r="6" spans="1:14" ht="15.75" x14ac:dyDescent="0.25">
      <c r="A6" s="1091" t="s">
        <v>610</v>
      </c>
      <c r="B6" s="1091"/>
      <c r="C6" s="1091"/>
      <c r="D6" s="1091"/>
      <c r="E6" s="1091"/>
      <c r="F6" s="794"/>
    </row>
    <row r="7" spans="1:14" ht="16.5" thickBot="1" x14ac:dyDescent="0.3">
      <c r="A7" s="797"/>
      <c r="B7" s="796"/>
      <c r="C7" s="795"/>
      <c r="D7" s="794"/>
      <c r="E7" s="793" t="s">
        <v>511</v>
      </c>
      <c r="F7" s="9"/>
      <c r="G7" s="1086" t="s">
        <v>434</v>
      </c>
      <c r="H7" s="1086"/>
      <c r="I7" s="1086"/>
      <c r="J7" s="1086"/>
    </row>
    <row r="8" spans="1:14" ht="45.75" customHeight="1" thickBot="1" x14ac:dyDescent="0.25">
      <c r="A8" s="792" t="s">
        <v>510</v>
      </c>
      <c r="B8" s="789" t="s">
        <v>509</v>
      </c>
      <c r="C8" s="789" t="s">
        <v>508</v>
      </c>
      <c r="D8" s="791" t="s">
        <v>507</v>
      </c>
      <c r="E8" s="790" t="s">
        <v>506</v>
      </c>
      <c r="F8" s="789" t="s">
        <v>239</v>
      </c>
      <c r="G8" s="789" t="s">
        <v>243</v>
      </c>
      <c r="H8" s="789" t="s">
        <v>245</v>
      </c>
      <c r="I8" s="789" t="s">
        <v>263</v>
      </c>
      <c r="J8" s="789" t="s">
        <v>294</v>
      </c>
      <c r="K8" s="53"/>
    </row>
    <row r="9" spans="1:14" ht="30" customHeight="1" thickBot="1" x14ac:dyDescent="0.25">
      <c r="A9" s="788">
        <v>1</v>
      </c>
      <c r="B9" s="785" t="s">
        <v>396</v>
      </c>
      <c r="C9" s="785"/>
      <c r="D9" s="787" t="s">
        <v>14</v>
      </c>
      <c r="E9" s="786">
        <v>0</v>
      </c>
      <c r="F9" s="786">
        <v>22989</v>
      </c>
      <c r="G9" s="786">
        <v>50602</v>
      </c>
      <c r="H9" s="786">
        <v>61601</v>
      </c>
      <c r="I9" s="786"/>
      <c r="J9" s="786"/>
    </row>
    <row r="10" spans="1:14" ht="30" hidden="1" customHeight="1" thickBot="1" x14ac:dyDescent="0.25">
      <c r="A10" s="778">
        <v>2</v>
      </c>
      <c r="B10" s="785" t="s">
        <v>504</v>
      </c>
      <c r="C10" s="777" t="s">
        <v>505</v>
      </c>
      <c r="D10" s="784" t="s">
        <v>14</v>
      </c>
      <c r="E10" s="781"/>
      <c r="F10" s="781"/>
      <c r="G10" s="781"/>
      <c r="H10" s="781"/>
      <c r="I10" s="781"/>
      <c r="J10" s="781"/>
    </row>
    <row r="11" spans="1:14" ht="30" hidden="1" customHeight="1" x14ac:dyDescent="0.2">
      <c r="A11" s="778">
        <v>3</v>
      </c>
      <c r="B11" s="785" t="s">
        <v>504</v>
      </c>
      <c r="C11" s="777" t="s">
        <v>503</v>
      </c>
      <c r="D11" s="784" t="s">
        <v>14</v>
      </c>
      <c r="E11" s="781"/>
      <c r="F11" s="781"/>
      <c r="G11" s="781"/>
      <c r="H11" s="781"/>
      <c r="I11" s="781"/>
      <c r="J11" s="781"/>
    </row>
    <row r="12" spans="1:14" ht="30" hidden="1" customHeight="1" thickBot="1" x14ac:dyDescent="0.25">
      <c r="A12" s="778">
        <v>2</v>
      </c>
      <c r="B12" s="777" t="s">
        <v>396</v>
      </c>
      <c r="C12" s="783"/>
      <c r="D12" s="782" t="s">
        <v>14</v>
      </c>
      <c r="E12" s="781"/>
      <c r="F12" s="781"/>
      <c r="G12" s="781"/>
      <c r="H12" s="781"/>
      <c r="I12" s="781"/>
      <c r="J12" s="781"/>
      <c r="K12" s="53"/>
      <c r="N12" s="53"/>
    </row>
    <row r="13" spans="1:14" ht="30" hidden="1" customHeight="1" x14ac:dyDescent="0.2">
      <c r="A13" s="778">
        <v>5</v>
      </c>
      <c r="B13" s="777" t="s">
        <v>497</v>
      </c>
      <c r="C13" s="775" t="s">
        <v>502</v>
      </c>
      <c r="D13" s="782" t="s">
        <v>14</v>
      </c>
      <c r="E13" s="781"/>
      <c r="F13" s="781"/>
      <c r="G13" s="781"/>
      <c r="H13" s="781"/>
      <c r="I13" s="781"/>
      <c r="J13" s="781"/>
    </row>
    <row r="14" spans="1:14" ht="30" hidden="1" customHeight="1" x14ac:dyDescent="0.2">
      <c r="A14" s="779">
        <v>4</v>
      </c>
      <c r="B14" s="777" t="s">
        <v>497</v>
      </c>
      <c r="C14" s="775" t="s">
        <v>501</v>
      </c>
      <c r="D14" s="780" t="s">
        <v>14</v>
      </c>
      <c r="E14" s="773"/>
      <c r="F14" s="773"/>
      <c r="G14" s="773"/>
      <c r="H14" s="773"/>
      <c r="I14" s="773"/>
      <c r="J14" s="773"/>
    </row>
    <row r="15" spans="1:14" ht="30" hidden="1" customHeight="1" x14ac:dyDescent="0.2">
      <c r="A15" s="778">
        <v>6</v>
      </c>
      <c r="B15" s="777" t="s">
        <v>497</v>
      </c>
      <c r="C15" s="775" t="s">
        <v>500</v>
      </c>
      <c r="D15" s="780" t="s">
        <v>14</v>
      </c>
      <c r="E15" s="773"/>
      <c r="F15" s="773"/>
      <c r="G15" s="773"/>
      <c r="H15" s="773"/>
      <c r="I15" s="773"/>
      <c r="J15" s="773"/>
    </row>
    <row r="16" spans="1:14" ht="30" hidden="1" customHeight="1" x14ac:dyDescent="0.2">
      <c r="A16" s="779">
        <v>6</v>
      </c>
      <c r="B16" s="777" t="s">
        <v>497</v>
      </c>
      <c r="C16" s="775" t="s">
        <v>499</v>
      </c>
      <c r="D16" s="774" t="s">
        <v>14</v>
      </c>
      <c r="E16" s="773"/>
      <c r="F16" s="773"/>
      <c r="G16" s="773"/>
      <c r="H16" s="773"/>
      <c r="I16" s="773"/>
      <c r="J16" s="773"/>
    </row>
    <row r="17" spans="1:10" ht="36.75" hidden="1" customHeight="1" x14ac:dyDescent="0.2">
      <c r="A17" s="778">
        <v>7</v>
      </c>
      <c r="B17" s="777" t="s">
        <v>497</v>
      </c>
      <c r="C17" s="775" t="s">
        <v>498</v>
      </c>
      <c r="D17" s="774" t="s">
        <v>14</v>
      </c>
      <c r="E17" s="773"/>
      <c r="F17" s="773"/>
      <c r="G17" s="773"/>
      <c r="H17" s="773"/>
      <c r="I17" s="773"/>
      <c r="J17" s="773"/>
    </row>
    <row r="18" spans="1:10" ht="36.75" hidden="1" customHeight="1" x14ac:dyDescent="0.2">
      <c r="A18" s="776">
        <v>8</v>
      </c>
      <c r="B18" s="777" t="s">
        <v>497</v>
      </c>
      <c r="C18" s="775" t="s">
        <v>496</v>
      </c>
      <c r="D18" s="774" t="s">
        <v>14</v>
      </c>
      <c r="E18" s="773"/>
      <c r="F18" s="773"/>
      <c r="G18" s="773"/>
      <c r="H18" s="773"/>
      <c r="I18" s="773"/>
      <c r="J18" s="773"/>
    </row>
    <row r="19" spans="1:10" ht="36.75" hidden="1" customHeight="1" thickBot="1" x14ac:dyDescent="0.25">
      <c r="A19" s="776"/>
      <c r="B19" s="775"/>
      <c r="C19" s="775"/>
      <c r="D19" s="774" t="s">
        <v>15</v>
      </c>
      <c r="E19" s="773"/>
      <c r="F19" s="773"/>
      <c r="G19" s="773"/>
      <c r="H19" s="773"/>
      <c r="I19" s="773"/>
      <c r="J19" s="773"/>
    </row>
    <row r="20" spans="1:10" s="769" customFormat="1" ht="30" customHeight="1" thickBot="1" x14ac:dyDescent="0.25">
      <c r="A20" s="1087" t="s">
        <v>1</v>
      </c>
      <c r="B20" s="1088"/>
      <c r="C20" s="772"/>
      <c r="D20" s="771"/>
      <c r="E20" s="770">
        <f t="shared" ref="E20:J20" si="0">SUM(E9:E19)</f>
        <v>0</v>
      </c>
      <c r="F20" s="770">
        <f t="shared" si="0"/>
        <v>22989</v>
      </c>
      <c r="G20" s="770">
        <f t="shared" si="0"/>
        <v>50602</v>
      </c>
      <c r="H20" s="770">
        <f t="shared" si="0"/>
        <v>61601</v>
      </c>
      <c r="I20" s="770">
        <f t="shared" si="0"/>
        <v>0</v>
      </c>
      <c r="J20" s="770">
        <f t="shared" si="0"/>
        <v>0</v>
      </c>
    </row>
    <row r="22" spans="1:10" x14ac:dyDescent="0.2">
      <c r="E22" s="768"/>
      <c r="F22" s="768"/>
    </row>
  </sheetData>
  <mergeCells count="6">
    <mergeCell ref="G7:J7"/>
    <mergeCell ref="A20:B20"/>
    <mergeCell ref="D1:E1"/>
    <mergeCell ref="A3:E3"/>
    <mergeCell ref="A4:E4"/>
    <mergeCell ref="A6:E6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102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20</vt:i4>
      </vt:variant>
      <vt:variant>
        <vt:lpstr>Névvel ellátott tartományok</vt:lpstr>
      </vt:variant>
      <vt:variant>
        <vt:i4>15</vt:i4>
      </vt:variant>
    </vt:vector>
  </HeadingPairs>
  <TitlesOfParts>
    <vt:vector size="35" baseType="lpstr">
      <vt:lpstr>1.sz.m-önk.össze.bev</vt:lpstr>
      <vt:lpstr>1 .sz.m.önk.össz.kiad.</vt:lpstr>
      <vt:lpstr>2.sz.m.összehasonlító</vt:lpstr>
      <vt:lpstr>3.sz.m Önk  bev.</vt:lpstr>
      <vt:lpstr>4.sz.m.ÖNK kiadás</vt:lpstr>
      <vt:lpstr>5 sz. m Idősek otthona</vt:lpstr>
      <vt:lpstr>6 .sz.m. Létszám (2)</vt:lpstr>
      <vt:lpstr>7.sz.m.fejlesztés (2)</vt:lpstr>
      <vt:lpstr>7.a.sz.m.intfejl (2)</vt:lpstr>
      <vt:lpstr>8.sz.m.Dologi kiadás (2)</vt:lpstr>
      <vt:lpstr>9.sz.m.szociális kiadások</vt:lpstr>
      <vt:lpstr>10.sz.m.átadott pe (2)</vt:lpstr>
      <vt:lpstr>11. saját bevételek</vt:lpstr>
      <vt:lpstr>12. sz.m. előir felh terv</vt:lpstr>
      <vt:lpstr>13. sz.m. állami</vt:lpstr>
      <vt:lpstr>14. sz.m. közvetett tám.</vt:lpstr>
      <vt:lpstr>15.sz.m.többéves kihatás</vt:lpstr>
      <vt:lpstr>16.sz.m. tartozás</vt:lpstr>
      <vt:lpstr>üres lap</vt:lpstr>
      <vt:lpstr>üres lap2</vt:lpstr>
      <vt:lpstr>'1 .sz.m.önk.össz.kiad.'!Nyomtatási_terület</vt:lpstr>
      <vt:lpstr>'1.sz.m-önk.össze.bev'!Nyomtatási_terület</vt:lpstr>
      <vt:lpstr>'10.sz.m.átadott pe (2)'!Nyomtatási_terület</vt:lpstr>
      <vt:lpstr>'12. sz.m. előir felh terv'!Nyomtatási_terület</vt:lpstr>
      <vt:lpstr>'2.sz.m.összehasonlító'!Nyomtatási_terület</vt:lpstr>
      <vt:lpstr>'3.sz.m Önk  bev.'!Nyomtatási_terület</vt:lpstr>
      <vt:lpstr>'4.sz.m.ÖNK kiadás'!Nyomtatási_terület</vt:lpstr>
      <vt:lpstr>'5 sz. m Idősek otthona'!Nyomtatási_terület</vt:lpstr>
      <vt:lpstr>'6 .sz.m. Létszám (2)'!Nyomtatási_terület</vt:lpstr>
      <vt:lpstr>'7.a.sz.m.intfejl (2)'!Nyomtatási_terület</vt:lpstr>
      <vt:lpstr>'7.sz.m.fejlesztés (2)'!Nyomtatási_terület</vt:lpstr>
      <vt:lpstr>'8.sz.m.Dologi kiadás (2)'!Nyomtatási_terület</vt:lpstr>
      <vt:lpstr>'9.sz.m.szociális kiadások'!Nyomtatási_terület</vt:lpstr>
      <vt:lpstr>'üres lap'!Nyomtatási_terület</vt:lpstr>
      <vt:lpstr>'üres lap2'!Nyomtatási_terület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Áder Tibor</dc:creator>
  <cp:lastModifiedBy>Iroda-6432</cp:lastModifiedBy>
  <cp:lastPrinted>2019-05-03T09:39:02Z</cp:lastPrinted>
  <dcterms:created xsi:type="dcterms:W3CDTF">2000-01-07T08:44:52Z</dcterms:created>
  <dcterms:modified xsi:type="dcterms:W3CDTF">2019-05-08T09:20:45Z</dcterms:modified>
</cp:coreProperties>
</file>