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480" tabRatio="727" firstSheet="26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8.1. sz. mell." sheetId="17" r:id="rId17"/>
    <sheet name="8.1.1. sz. mell." sheetId="18" r:id="rId18"/>
    <sheet name="8.1.2. sz. mell." sheetId="19" r:id="rId19"/>
    <sheet name="8.2. sz. mell." sheetId="20" r:id="rId20"/>
    <sheet name="8.3. sz. mell." sheetId="21" r:id="rId21"/>
    <sheet name="9. sz. mell" sheetId="22" r:id="rId22"/>
    <sheet name="1.tájékoztató" sheetId="23" r:id="rId23"/>
    <sheet name="2. tájékoztató tábla" sheetId="24" r:id="rId24"/>
    <sheet name="3. tájékoztató tábla" sheetId="25" r:id="rId25"/>
    <sheet name="4. tájékoztató tábla" sheetId="26" r:id="rId26"/>
    <sheet name="5. tájékoztató tábla" sheetId="27" r:id="rId27"/>
    <sheet name="6. tájékoztató tábla" sheetId="28" r:id="rId28"/>
    <sheet name="7.1. tájékoztató tábla" sheetId="29" r:id="rId29"/>
    <sheet name="7.2. tájékoztató tábla" sheetId="30" r:id="rId30"/>
    <sheet name="7.3. tájékoztató tábla" sheetId="31" r:id="rId31"/>
    <sheet name="7.4. tájékoztató tábla" sheetId="32" r:id="rId32"/>
    <sheet name="8. tájékoztató tábla" sheetId="33" r:id="rId33"/>
    <sheet name="9. tájékoztató tábla" sheetId="34" r:id="rId34"/>
    <sheet name="Munka1" sheetId="35" r:id="rId35"/>
  </sheets>
  <definedNames>
    <definedName name="_ftn1" localSheetId="30">'7.3. tájékoztató tábla'!$A$27</definedName>
    <definedName name="_ftnref1" localSheetId="3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28">'7.1. tájékoztató tábla'!$2:$6</definedName>
    <definedName name="_xlnm.Print_Titles" localSheetId="16">'8.1. sz. mell.'!$1:$6</definedName>
    <definedName name="_xlnm.Print_Titles" localSheetId="17">'8.1.1. sz. mell.'!$1:$6</definedName>
    <definedName name="_xlnm.Print_Titles" localSheetId="18">'8.1.2. sz. mell.'!$1:$6</definedName>
    <definedName name="_xlnm.Print_Titles" localSheetId="19">'8.2. sz. mell.'!$1:$6</definedName>
    <definedName name="_xlnm.Print_Titles" localSheetId="20">'8.3.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2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<sst xmlns="http://schemas.openxmlformats.org/spreadsheetml/2006/main" count="4583" uniqueCount="822">
  <si>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</si>
  <si>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</si>
  <si>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</si>
  <si>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</si>
  <si>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</si>
  <si>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</si>
  <si>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</si>
  <si>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</si>
  <si>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</si>
  <si>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</si>
  <si>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</si>
  <si>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</si>
  <si>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</si>
  <si>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</si>
  <si>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</si>
  <si>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</si>
  <si>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</si>
  <si>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</si>
  <si>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</si>
  <si>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</si>
  <si>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</si>
  <si>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</si>
  <si>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</si>
  <si>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</si>
  <si>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</si>
  <si>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</si>
  <si>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</si>
  <si>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</si>
  <si>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</si>
  <si>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</si>
  <si>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</si>
  <si>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</si>
  <si>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</si>
  <si>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</si>
  <si>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</si>
  <si>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</si>
  <si>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</si>
  <si>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</si>
  <si>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</si>
  <si>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</si>
  <si>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</si>
  <si>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</si>
  <si>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</si>
  <si>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</si>
  <si>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</si>
  <si>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</si>
  <si>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</si>
  <si>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</si>
  <si>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</si>
  <si>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</si>
  <si>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</si>
  <si>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</si>
  <si>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</si>
  <si>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</si>
  <si>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</si>
  <si>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</si>
  <si>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</si>
  <si>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</si>
  <si>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</si>
  <si>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</si>
  <si>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</si>
  <si>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</si>
  <si>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</si>
  <si>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</si>
  <si>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</si>
  <si>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</si>
  <si>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</si>
  <si>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</si>
  <si>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</si>
  <si>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</si>
  <si>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</si>
  <si>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</si>
  <si>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</si>
  <si>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</si>
  <si>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</si>
  <si>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</si>
  <si>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</si>
  <si>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</si>
  <si>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</si>
  <si>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</si>
  <si>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</si>
  <si>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</si>
  <si>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</si>
  <si>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</si>
  <si>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</si>
  <si>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</si>
  <si>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</si>
  <si>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</si>
  <si>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</si>
  <si>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</si>
  <si>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</si>
  <si>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</si>
  <si>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</si>
  <si>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</si>
  <si>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</si>
  <si>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</si>
  <si>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</si>
  <si>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</si>
  <si>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</si>
  <si>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</si>
  <si>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</si>
  <si>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</si>
  <si>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</si>
  <si>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</si>
  <si>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</si>
  <si>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</si>
  <si>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</si>
  <si>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</si>
  <si>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</si>
  <si>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</si>
  <si>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</si>
  <si>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</si>
  <si>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</si>
  <si>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</si>
  <si>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</si>
  <si>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</si>
  <si>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</si>
  <si>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</si>
  <si>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</si>
  <si>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</si>
  <si>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</si>
  <si>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</si>
  <si>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</si>
  <si>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</si>
  <si>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</si>
  <si>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</si>
  <si>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</si>
  <si>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</si>
  <si>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</si>
  <si>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</si>
  <si>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</si>
  <si>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</si>
  <si>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</si>
  <si>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</si>
  <si>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</si>
  <si>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</si>
  <si>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</si>
  <si>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</si>
  <si>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</si>
  <si>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</si>
  <si>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</si>
  <si>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</si>
  <si>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</si>
  <si>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</si>
  <si>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</si>
  <si>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</si>
  <si>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</si>
  <si>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</si>
  <si>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</si>
  <si>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</si>
  <si>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</si>
  <si>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</si>
  <si>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</si>
  <si>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</si>
  <si>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</si>
  <si>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</si>
  <si>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</si>
  <si>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</si>
  <si>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</si>
  <si>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</si>
  <si>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</si>
  <si>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</si>
  <si>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</si>
  <si>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</si>
  <si>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</si>
  <si>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</si>
  <si>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</si>
  <si>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</si>
  <si>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</si>
  <si>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</si>
  <si>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</si>
  <si>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</si>
  <si>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</si>
  <si>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</si>
  <si>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</si>
  <si>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</si>
  <si>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</si>
  <si>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</si>
  <si>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</si>
  <si>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</si>
  <si>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</si>
  <si>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</si>
  <si>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</si>
  <si>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</si>
  <si>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</si>
  <si>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</si>
  <si>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</si>
  <si>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</si>
  <si>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</si>
  <si>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</si>
  <si>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</si>
  <si>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</si>
  <si>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</si>
  <si>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</si>
  <si>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</si>
  <si>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</si>
  <si>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</si>
  <si>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</si>
  <si>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</si>
  <si>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</si>
  <si>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</si>
  <si>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</si>
  <si>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</si>
  <si>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</si>
  <si>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</si>
  <si>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</si>
  <si>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</si>
  <si>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</si>
  <si>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</si>
  <si>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</si>
  <si>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</si>
  <si>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</si>
  <si>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</si>
  <si>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</si>
  <si>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</si>
  <si>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</si>
  <si>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</si>
  <si>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</si>
  <si>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</si>
  <si>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</si>
  <si>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</si>
  <si>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</si>
  <si>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</si>
  <si>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</si>
  <si>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</si>
  <si>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</si>
  <si>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</si>
  <si>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</si>
  <si>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</si>
  <si>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</si>
  <si>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</si>
  <si>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</si>
  <si>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</si>
  <si>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</si>
  <si>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</si>
  <si>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</si>
  <si>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</si>
  <si>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</si>
  <si>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</si>
  <si>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</si>
  <si>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</si>
  <si>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</si>
  <si>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</si>
  <si>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</si>
  <si>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</si>
  <si>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</si>
  <si>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</si>
  <si>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</si>
  <si>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</si>
  <si>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</si>
  <si>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</si>
  <si>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</si>
  <si>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</si>
  <si>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</si>
  <si>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</si>
  <si>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</si>
  <si>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</si>
  <si>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</si>
  <si>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</si>
  <si>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</si>
  <si>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</si>
  <si>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</si>
  <si>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</si>
  <si>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</si>
  <si>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</si>
  <si>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</si>
  <si>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</si>
  <si>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</si>
  <si>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</si>
  <si>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</si>
  <si>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</si>
  <si>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</si>
  <si>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</si>
  <si>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</si>
  <si>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</si>
  <si>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</si>
  <si>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</si>
  <si>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</si>
  <si>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</si>
  <si>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</si>
  <si>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</si>
  <si>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</si>
  <si>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</si>
  <si>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</si>
  <si>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</si>
  <si>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</si>
  <si>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</si>
  <si>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</si>
  <si>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</si>
  <si>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</si>
  <si>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</si>
  <si>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</si>
  <si>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</si>
  <si>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</si>
  <si>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</si>
  <si>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</si>
  <si>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</si>
  <si>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</si>
  <si>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</si>
  <si>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</si>
  <si>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</si>
  <si>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</si>
  <si>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</si>
  <si>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</si>
  <si>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</si>
  <si>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</si>
  <si>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</si>
  <si>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</si>
  <si>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</si>
  <si>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</si>
  <si>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</si>
  <si>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</si>
  <si>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</si>
  <si>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</si>
  <si>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</si>
  <si>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</si>
  <si>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</si>
  <si>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</si>
  <si>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</si>
  <si>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</si>
  <si>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</si>
  <si>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</si>
  <si>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</si>
  <si>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</si>
  <si>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</si>
  <si>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</si>
  <si>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</si>
  <si>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</si>
  <si>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</si>
  <si>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</si>
  <si>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</si>
  <si>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</si>
  <si>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</si>
  <si>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</si>
  <si>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</si>
  <si>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</si>
  <si>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</si>
  <si>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</si>
  <si>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</si>
  <si>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</si>
  <si>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</si>
  <si>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</si>
  <si>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</si>
  <si>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</si>
  <si>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</si>
  <si>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</si>
  <si>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</si>
  <si>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</si>
  <si>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</si>
  <si>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</si>
  <si>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</si>
  <si>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</si>
  <si>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</si>
  <si>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</si>
  <si>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</si>
  <si>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</si>
  <si>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</si>
  <si>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</si>
  <si>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</si>
  <si>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</si>
  <si>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</si>
  <si>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</si>
  <si>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</si>
  <si>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</si>
  <si>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</si>
  <si>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</si>
  <si>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</si>
  <si>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</si>
  <si>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</si>
  <si>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</si>
  <si>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</si>
  <si>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</si>
  <si>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</si>
  <si>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</si>
  <si>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</si>
  <si>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</si>
  <si>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</si>
  <si>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</si>
  <si>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</si>
  <si>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</si>
  <si>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</si>
  <si>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</si>
  <si>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</si>
  <si>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</si>
  <si>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</si>
  <si>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</si>
  <si>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</si>
  <si>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</si>
  <si>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</si>
  <si>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</si>
  <si>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</si>
  <si>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</si>
  <si>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</si>
  <si>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</si>
  <si>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</si>
  <si>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</si>
  <si>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</si>
  <si>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</si>
  <si>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</si>
  <si>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</si>
  <si>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</si>
  <si>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</si>
  <si>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</si>
  <si>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</si>
  <si>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</si>
  <si>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</si>
  <si>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</si>
  <si>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</si>
  <si>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</si>
  <si>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</si>
  <si>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</si>
  <si>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</si>
  <si>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</si>
  <si>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</si>
  <si>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</si>
  <si>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</si>
  <si>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</si>
  <si>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</si>
  <si>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</si>
  <si>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</si>
  <si>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</si>
  <si>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</si>
  <si>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</si>
  <si>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</si>
  <si>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</si>
  <si>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</si>
  <si>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</si>
  <si>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</si>
  <si>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</si>
  <si>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</si>
  <si>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</si>
  <si>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</si>
  <si>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</si>
  <si>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</si>
  <si>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</si>
  <si>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</si>
  <si>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</si>
  <si>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</si>
  <si>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</si>
  <si>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</si>
  <si>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</si>
  <si>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</si>
  <si>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</si>
  <si>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</si>
  <si>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</si>
  <si>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</si>
  <si>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</si>
  <si>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</si>
  <si>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</si>
  <si>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</si>
  <si>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</si>
  <si>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</si>
  <si>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</si>
  <si>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</si>
  <si>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</si>
  <si>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</si>
  <si>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</si>
  <si>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</si>
  <si>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</si>
  <si>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</si>
  <si>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</si>
  <si>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</si>
  <si>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</si>
  <si>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</si>
  <si>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</si>
  <si>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</si>
  <si>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</si>
  <si>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</si>
  <si>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</si>
  <si>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</si>
  <si>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</si>
  <si>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</si>
  <si>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</si>
  <si>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</si>
  <si>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</si>
  <si>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</si>
  <si>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</si>
  <si>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</si>
  <si>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</si>
  <si>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</si>
  <si>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</si>
  <si>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</si>
  <si>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</si>
  <si>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</si>
  <si>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</si>
  <si>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</si>
  <si>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</si>
  <si>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</si>
  <si>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</si>
  <si>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</si>
  <si>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</si>
  <si>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</si>
  <si>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</si>
  <si>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</si>
  <si>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</si>
  <si>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</si>
  <si>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</si>
  <si>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</si>
  <si>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</si>
  <si>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</si>
  <si>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</si>
  <si>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</si>
  <si>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</si>
  <si>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</si>
  <si>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</si>
  <si>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</si>
  <si>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</si>
  <si>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</si>
  <si>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</si>
  <si>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</si>
  <si>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</si>
  <si>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</si>
  <si>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</si>
  <si>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</si>
  <si>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</si>
  <si>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</si>
  <si>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</si>
  <si>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</si>
  <si>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</si>
  <si>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</si>
  <si>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</si>
  <si>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</si>
  <si>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</si>
  <si>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</si>
  <si>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</si>
  <si>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</si>
  <si>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</si>
  <si>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</si>
  <si>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</si>
  <si>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</si>
  <si>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</si>
  <si>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</si>
  <si>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</si>
  <si>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</si>
  <si>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</si>
  <si>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</si>
  <si>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</si>
  <si>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</si>
  <si>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</si>
  <si>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</si>
  <si>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</si>
  <si>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</si>
  <si>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</si>
  <si>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</si>
  <si>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</si>
  <si>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</si>
  <si>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</si>
  <si>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</si>
  <si>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</si>
  <si>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</si>
  <si>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</si>
  <si>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</si>
  <si>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</si>
  <si>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</si>
  <si>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</si>
  <si>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</si>
  <si>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</si>
  <si>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</si>
  <si>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</si>
  <si>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</si>
  <si>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</si>
  <si>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</si>
  <si>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</si>
  <si>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</si>
  <si>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</si>
  <si>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</si>
  <si>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</si>
  <si>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</si>
  <si>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</si>
  <si>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</si>
  <si>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</si>
  <si>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</si>
  <si>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</si>
  <si>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</si>
  <si>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</si>
  <si>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</si>
  <si>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</si>
  <si>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</si>
  <si>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</si>
  <si>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</si>
  <si>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</si>
  <si>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</si>
  <si>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</si>
  <si>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</si>
  <si>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</si>
  <si>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</si>
  <si>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</si>
  <si>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</si>
  <si>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</si>
  <si>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</si>
  <si>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</si>
  <si>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</si>
  <si>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</si>
  <si>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</si>
  <si>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</si>
  <si>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</si>
  <si>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</si>
  <si>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</si>
  <si>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</si>
  <si>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</si>
  <si>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</si>
  <si>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</si>
  <si>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</si>
  <si>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</si>
  <si>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</si>
  <si>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</si>
  <si>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</si>
  <si>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</si>
  <si>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</si>
  <si>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</si>
  <si>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</si>
  <si>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</si>
  <si>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</si>
  <si>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</si>
  <si>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</si>
  <si>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</si>
  <si>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</si>
  <si>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</si>
  <si>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</si>
  <si>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</si>
  <si>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</si>
  <si>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</si>
  <si>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</si>
  <si>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</si>
  <si>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</si>
  <si>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</si>
  <si>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</si>
  <si>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</si>
  <si>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</si>
  <si>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</si>
  <si>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</si>
  <si>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</si>
  <si>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</si>
  <si>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</si>
  <si>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</si>
  <si>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</si>
  <si>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</si>
  <si>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</si>
  <si>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</si>
  <si>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</si>
  <si>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</si>
  <si>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</si>
  <si>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</si>
  <si>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</si>
  <si>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</si>
  <si>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</si>
  <si>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</si>
  <si>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</si>
  <si>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</si>
  <si>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</si>
  <si>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</si>
  <si>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</si>
  <si>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</si>
  <si>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</si>
  <si>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</si>
  <si>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</si>
  <si>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</si>
  <si>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</si>
  <si>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</si>
  <si>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</si>
  <si>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</si>
  <si>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</si>
  <si>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</si>
  <si>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</si>
  <si>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</si>
  <si>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</si>
  <si>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</si>
  <si>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</si>
  <si>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</si>
  <si>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</si>
  <si>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</si>
  <si>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</si>
  <si>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</si>
  <si>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</si>
  <si>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</si>
  <si>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</si>
  <si>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</si>
  <si>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</si>
  <si>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</si>
  <si>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</si>
  <si>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</si>
  <si>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</si>
  <si>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</si>
  <si>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</si>
  <si>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</si>
  <si>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</si>
  <si>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</si>
  <si>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</si>
  <si>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</si>
  <si>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</si>
  <si>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</si>
  <si>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</si>
  <si>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</si>
  <si>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</si>
  <si>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</si>
  <si>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</si>
  <si>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</si>
  <si>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</si>
  <si>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</si>
  <si>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</si>
  <si>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</si>
  <si>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</si>
  <si>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</si>
  <si>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</si>
  <si>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</si>
  <si>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</si>
  <si>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</si>
  <si>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</si>
  <si>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</si>
  <si>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</si>
  <si>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</si>
  <si>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</si>
  <si>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</si>
  <si>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</si>
  <si>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</si>
  <si>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</si>
  <si>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</si>
  <si>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</si>
  <si>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</si>
  <si>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</si>
  <si>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</si>
  <si>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</si>
  <si>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</si>
  <si>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</si>
  <si>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</si>
  <si>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</si>
  <si>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</si>
  <si>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</si>
  <si>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</si>
  <si>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</si>
  <si>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</si>
  <si>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</si>
  <si>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</si>
  <si>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</si>
  <si>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</si>
  <si>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</si>
  <si>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</si>
  <si>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</si>
  <si>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</si>
  <si>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</si>
  <si>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Gépjárműadó</t>
  </si>
  <si>
    <t>Egyesített Szociális Intézmény</t>
  </si>
  <si>
    <t>Önként vállalt feladatok Időskorúak bentlakásos Otthona</t>
  </si>
  <si>
    <t>Tavirózsa Óvoda</t>
  </si>
  <si>
    <t>Tulipán Bölcsőde</t>
  </si>
  <si>
    <t>ÖNKORMÁNYZAT</t>
  </si>
  <si>
    <t>POLGÁRMESTERI HIVATAL</t>
  </si>
  <si>
    <t>EGYESÍTETT SZOC.INTÉZMÉNY</t>
  </si>
  <si>
    <t>TAVIRÓZSA ÓVODA</t>
  </si>
  <si>
    <t>TULIPÁN BÖLCSŐDE</t>
  </si>
  <si>
    <t>Vajai Városüzemeltető Kft.</t>
  </si>
  <si>
    <t>TERMELŐI PIAC építése</t>
  </si>
  <si>
    <t>2017-2018</t>
  </si>
  <si>
    <t>ASP RENDSZER kiépítése</t>
  </si>
  <si>
    <t>ZÖLD VÁROS fejlesztés</t>
  </si>
  <si>
    <t>2016-2018</t>
  </si>
  <si>
    <t>IPARI PARK létesítése</t>
  </si>
  <si>
    <t>2016-2019</t>
  </si>
  <si>
    <t>MEGGYÜLTETVÉNY</t>
  </si>
  <si>
    <t>ÚTFELÚJÍTÁS (Görgős, József A. stb.)</t>
  </si>
  <si>
    <t>INGATLAN VÁSÁRLÁS</t>
  </si>
  <si>
    <t>PIHENŐ PARK (Leiningen u.)</t>
  </si>
  <si>
    <t>Belterületi vízrendezés</t>
  </si>
  <si>
    <t>TURISZTIKAI projekt</t>
  </si>
  <si>
    <t>Mezőgazdasági út (Boglyasi)</t>
  </si>
  <si>
    <t>Óvodai játék készítés</t>
  </si>
  <si>
    <t>Idősek Otthona</t>
  </si>
  <si>
    <t>Parkoló építés</t>
  </si>
  <si>
    <t>Közfoglalkoztatás (gépbeszerzés)</t>
  </si>
  <si>
    <t>Járda felújítás</t>
  </si>
  <si>
    <t>Mg.pótkocsi felújítás</t>
  </si>
  <si>
    <t>Települési arculati kézikönyv</t>
  </si>
  <si>
    <t>TOP-1.1.1-15-SB1-2016-00008 Iparteület fejlesztése a Rohodi út mentén</t>
  </si>
  <si>
    <t>TOP-1.1.1-15-SB1-2016-00007 Termelői piac kialakítása</t>
  </si>
  <si>
    <t>TOP-2.1.2-15-SB1-2016-00006 Zöld város kialakítása</t>
  </si>
  <si>
    <t>2017.évi</t>
  </si>
  <si>
    <t>2017.év előtt</t>
  </si>
  <si>
    <t>2017.év után</t>
  </si>
  <si>
    <t>KÖFOP-1.2.1-VEKOP-16-2017  ASP RENDSZER KIÉPÍTÉSE</t>
  </si>
  <si>
    <t>2017.év</t>
  </si>
  <si>
    <t>autóbusz öböl</t>
  </si>
  <si>
    <t>Tanulást segítő infrastukt.fejlesztés, orvosi rendelő</t>
  </si>
  <si>
    <t>Fénymásoló , klíma (Polg.hiv.)</t>
  </si>
  <si>
    <t>Iskola energetikai fejl.</t>
  </si>
  <si>
    <t>Államháztartáson belüli megelőlegezés vissszafizetése</t>
  </si>
  <si>
    <t>Telek adó</t>
  </si>
  <si>
    <t>megelőlegezés</t>
  </si>
  <si>
    <t>Vajai Polgárőr Egyesület</t>
  </si>
  <si>
    <t>működési</t>
  </si>
  <si>
    <t>Rákóczi SE</t>
  </si>
  <si>
    <t>Vay Ádám Múzeum Baráti kör</t>
  </si>
  <si>
    <t>Váci Mihály Társaság</t>
  </si>
  <si>
    <t>Roma Nemzetiségi Önkormányzat</t>
  </si>
  <si>
    <t>Mátészalkai Városi Közl.</t>
  </si>
  <si>
    <t>fejlesztési (rendszámfelism.kamera</t>
  </si>
  <si>
    <t>Tervezett 
( Ft)</t>
  </si>
  <si>
    <t>Tényleges 
( Ft)</t>
  </si>
  <si>
    <t>Államháztartáson belüli vagyonkezelésbe adott eszközök (általános isk.épülete)</t>
  </si>
  <si>
    <t>Zöld Város fejlesztése</t>
  </si>
  <si>
    <t>Ipari park fejlesztése</t>
  </si>
  <si>
    <t>Termelői piac</t>
  </si>
  <si>
    <t>Túrisztikai projekt</t>
  </si>
  <si>
    <t>2.1. melléklet a 4/2018. (V.31.) önkormányzati rendelethez</t>
  </si>
  <si>
    <t>2.2. melléklet a 4/2018. (V.31.) önkormányzati rendelethez</t>
  </si>
  <si>
    <t>3. melléklet a 4/2018. (V.31.) önkormányzati rendelethez</t>
  </si>
  <si>
    <t>4. melléklet a 4/2018. (V.31.) önkormányzati rendelethez</t>
  </si>
  <si>
    <t xml:space="preserve">5. melléklet a 4/2018. (V.31.) önkormányzati rendelethez </t>
  </si>
  <si>
    <t>6.1. melléklet a 4/2018. (V.31.) önkormányzati rendelethez</t>
  </si>
  <si>
    <t>6.2. melléklet a 4/2018. (V.31.) önkormányzati rendelethez</t>
  </si>
  <si>
    <t>6.3. melléklet a 4/2018. (V.2018) önkormányzati rendelethez</t>
  </si>
  <si>
    <t>6.4. melléklet a 4/2018. (V.31.) önkormányzati rendelethez</t>
  </si>
  <si>
    <t>7.1. melléklet a 4/2018. (V.31) önkormányzati rendelethez</t>
  </si>
  <si>
    <t>8.1. melléklet a 4/2018. (V.31.) önkormányzati rendelethez</t>
  </si>
  <si>
    <t>8.1.1. melléklet a 4/2018. (V.31.) önkormányzati rendelethez</t>
  </si>
  <si>
    <t>8.1.2. melléklet a 4/2018. (V.31.) önkormányzati rendelethez</t>
  </si>
  <si>
    <t>8.2. melléklet a 4/2018. (V.31.) önkormányzati rendelethez</t>
  </si>
  <si>
    <t>8.3.B2 melléklet a 4/2018. (V.31.) önkormányzati rendelethez</t>
  </si>
  <si>
    <t>2. tájékoztató tábla a 4/2018. (V.31.) önkormányzati rendelethez</t>
  </si>
  <si>
    <t>3. tájékoztató tábla a 4/2018. (V.31.) önkormányzati rendelethez</t>
  </si>
  <si>
    <t>4. tájékoztató tábla a 4/2018. (V.31.) önkormányzati rendelethez</t>
  </si>
  <si>
    <t>8. tájékoztató tábla a 4/2018. (V.31.) önkormányzati rendelethez</t>
  </si>
  <si>
    <t>9. sz. tájékoztató tábla a 4/2018.(V.31.) 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</si>
</sst>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8" applyNumberFormat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17" borderId="0" applyNumberFormat="0" applyBorder="0" applyAlignment="0" applyProtection="0"/>
    <xf numFmtId="0" fontId="68" fillId="7" borderId="0" applyNumberFormat="0" applyBorder="0" applyAlignment="0" applyProtection="0"/>
    <xf numFmtId="0" fontId="69" fillId="16" borderId="1" applyNumberFormat="0" applyAlignment="0" applyProtection="0"/>
    <xf numFmtId="9" fontId="0" fillId="0" borderId="0" applyFont="0" applyFill="0" applyBorder="0" applyAlignment="0" applyProtection="0"/>
  </cellStyleXfs>
  <cellXfs count="85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8" xfId="0" applyNumberFormat="1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20" xfId="60" applyNumberFormat="1" applyFont="1" applyFill="1" applyBorder="1" applyAlignment="1" applyProtection="1">
      <alignment vertical="center"/>
      <protection/>
    </xf>
    <xf numFmtId="164" fontId="21" fillId="0" borderId="20" xfId="60" applyNumberFormat="1" applyFont="1" applyFill="1" applyBorder="1" applyAlignment="1" applyProtection="1">
      <alignment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left" vertical="center"/>
    </xf>
    <xf numFmtId="49" fontId="19" fillId="0" borderId="30" xfId="0" applyNumberFormat="1" applyFont="1" applyFill="1" applyBorder="1" applyAlignment="1" quotePrefix="1">
      <alignment horizontal="left" vertical="center" indent="1"/>
    </xf>
    <xf numFmtId="49" fontId="13" fillId="0" borderId="30" xfId="0" applyNumberFormat="1" applyFont="1" applyFill="1" applyBorder="1" applyAlignment="1">
      <alignment horizontal="lef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3" xfId="0" applyNumberFormat="1" applyFont="1" applyFill="1" applyBorder="1" applyAlignment="1" applyProtection="1">
      <alignment vertical="center"/>
      <protection locked="0"/>
    </xf>
    <xf numFmtId="49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0" xfId="0" applyNumberFormat="1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4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171" fontId="12" fillId="0" borderId="26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6" fillId="0" borderId="4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3" xfId="0" applyNumberFormat="1" applyFont="1" applyFill="1" applyBorder="1" applyAlignment="1" applyProtection="1">
      <alignment horizontal="center" vertical="center"/>
      <protection/>
    </xf>
    <xf numFmtId="164" fontId="6" fillId="0" borderId="45" xfId="0" applyNumberFormat="1" applyFont="1" applyFill="1" applyBorder="1" applyAlignment="1" applyProtection="1">
      <alignment horizontal="center" vertical="center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0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2" fillId="0" borderId="26" xfId="0" applyNumberFormat="1" applyFont="1" applyFill="1" applyBorder="1" applyAlignment="1">
      <alignment horizontal="left" vertical="center" wrapText="1" indent="1"/>
    </xf>
    <xf numFmtId="164" fontId="0" fillId="18" borderId="26" xfId="0" applyNumberFormat="1" applyFont="1" applyFill="1" applyBorder="1" applyAlignment="1">
      <alignment horizontal="left" vertical="center" wrapText="1" indent="2"/>
    </xf>
    <xf numFmtId="164" fontId="0" fillId="18" borderId="39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0" fillId="18" borderId="26" xfId="0" applyNumberFormat="1" applyFont="1" applyFill="1" applyBorder="1" applyAlignment="1">
      <alignment horizontal="right" vertical="center" wrapText="1" indent="2"/>
    </xf>
    <xf numFmtId="164" fontId="0" fillId="18" borderId="39" xfId="0" applyNumberFormat="1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164" fontId="12" fillId="0" borderId="24" xfId="0" applyNumberFormat="1" applyFont="1" applyFill="1" applyBorder="1" applyAlignment="1" applyProtection="1">
      <alignment vertical="center"/>
      <protection/>
    </xf>
    <xf numFmtId="164" fontId="13" fillId="0" borderId="25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/>
      <protection locked="0"/>
    </xf>
    <xf numFmtId="164" fontId="13" fillId="0" borderId="45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2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right" vertical="center" indent="1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14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7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8" xfId="61" applyNumberFormat="1" applyFont="1" applyFill="1" applyBorder="1" applyAlignment="1" applyProtection="1">
      <alignment vertical="center"/>
      <protection locked="0"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1" xfId="61" applyNumberFormat="1" applyFont="1" applyFill="1" applyBorder="1" applyAlignment="1" applyProtection="1">
      <alignment horizontal="center" vertical="center"/>
      <protection/>
    </xf>
    <xf numFmtId="174" fontId="12" fillId="0" borderId="22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7" xfId="62" applyFont="1" applyFill="1" applyBorder="1" applyAlignment="1">
      <alignment horizontal="center" vertical="center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Alignment="1" applyProtection="1">
      <alignment horizontal="left" indent="1"/>
      <protection locked="0"/>
    </xf>
    <xf numFmtId="0" fontId="17" fillId="0" borderId="37" xfId="62" applyFont="1" applyFill="1" applyBorder="1" applyAlignment="1">
      <alignment horizontal="right" indent="1"/>
      <protection/>
    </xf>
    <xf numFmtId="3" fontId="17" fillId="0" borderId="37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8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35" fillId="0" borderId="16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1" xfId="62" applyFont="1" applyFill="1" applyBorder="1" applyAlignment="1">
      <alignment horizontal="right" indent="1"/>
      <protection/>
    </xf>
    <xf numFmtId="3" fontId="17" fillId="0" borderId="21" xfId="62" applyNumberFormat="1" applyFont="1" applyFill="1" applyBorder="1" applyProtection="1">
      <alignment/>
      <protection locked="0"/>
    </xf>
    <xf numFmtId="3" fontId="17" fillId="0" borderId="22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 indent="5"/>
    </xf>
    <xf numFmtId="175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 wrapText="1" indent="1"/>
    </xf>
    <xf numFmtId="0" fontId="12" fillId="0" borderId="15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7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 applyProtection="1">
      <alignment horizontal="center" vertical="top" wrapText="1"/>
      <protection/>
    </xf>
    <xf numFmtId="0" fontId="40" fillId="19" borderId="15" xfId="0" applyFont="1" applyFill="1" applyBorder="1" applyAlignment="1" applyProtection="1">
      <alignment horizontal="center" vertical="top" wrapText="1"/>
      <protection/>
    </xf>
    <xf numFmtId="0" fontId="42" fillId="0" borderId="37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7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7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5" xfId="40" applyNumberFormat="1" applyFont="1" applyBorder="1" applyAlignment="1" applyProtection="1">
      <alignment horizontal="center" vertical="center" wrapText="1"/>
      <protection/>
    </xf>
    <xf numFmtId="166" fontId="42" fillId="0" borderId="59" xfId="40" applyNumberFormat="1" applyFont="1" applyBorder="1" applyAlignment="1" applyProtection="1">
      <alignment horizontal="center" vertical="top" wrapText="1"/>
      <protection locked="0"/>
    </xf>
    <xf numFmtId="166" fontId="42" fillId="0" borderId="18" xfId="40" applyNumberFormat="1" applyFont="1" applyBorder="1" applyAlignment="1" applyProtection="1">
      <alignment horizontal="center" vertical="top" wrapText="1"/>
      <protection locked="0"/>
    </xf>
    <xf numFmtId="166" fontId="42" fillId="0" borderId="58" xfId="40" applyNumberFormat="1" applyFont="1" applyBorder="1" applyAlignment="1" applyProtection="1">
      <alignment horizontal="center" vertical="top" wrapText="1"/>
      <protection locked="0"/>
    </xf>
    <xf numFmtId="166" fontId="42" fillId="0" borderId="16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4" xfId="0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3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9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5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7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right"/>
      <protection/>
    </xf>
    <xf numFmtId="164" fontId="21" fillId="0" borderId="20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1" xfId="60" applyFont="1" applyFill="1" applyBorder="1" applyAlignment="1" applyProtection="1">
      <alignment horizontal="left" vertical="center" wrapText="1" indent="6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2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6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4" xfId="6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7" fillId="0" borderId="3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6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5" xfId="60" applyFont="1" applyFill="1" applyBorder="1" applyAlignment="1" applyProtection="1">
      <alignment horizontal="left" vertical="center" wrapText="1"/>
      <protection/>
    </xf>
    <xf numFmtId="0" fontId="17" fillId="0" borderId="3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1" xfId="60" applyFont="1" applyFill="1" applyBorder="1" applyAlignment="1" applyProtection="1">
      <alignment horizontal="left" vertical="center" wrapText="1"/>
      <protection/>
    </xf>
    <xf numFmtId="0" fontId="13" fillId="0" borderId="37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22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6" xfId="62" applyFont="1" applyFill="1" applyBorder="1" applyAlignment="1" applyProtection="1">
      <alignment vertical="center" wrapText="1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4" xfId="62" applyFont="1" applyFill="1" applyBorder="1" applyProtection="1">
      <alignment/>
      <protection locked="0"/>
    </xf>
    <xf numFmtId="0" fontId="18" fillId="0" borderId="17" xfId="62" applyFont="1" applyFill="1" applyBorder="1" applyProtection="1">
      <alignment/>
      <protection locked="0"/>
    </xf>
    <xf numFmtId="0" fontId="17" fillId="0" borderId="15" xfId="62" applyFont="1" applyFill="1" applyBorder="1" applyAlignment="1">
      <alignment horizontal="right" indent="1"/>
      <protection/>
    </xf>
    <xf numFmtId="3" fontId="17" fillId="0" borderId="15" xfId="62" applyNumberFormat="1" applyFont="1" applyFill="1" applyBorder="1" applyProtection="1">
      <alignment/>
      <protection locked="0"/>
    </xf>
    <xf numFmtId="174" fontId="12" fillId="0" borderId="16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20" xfId="0" applyNumberFormat="1" applyFont="1" applyFill="1" applyBorder="1" applyAlignment="1" applyProtection="1">
      <alignment horizontal="right" wrapText="1"/>
      <protection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 applyProtection="1">
      <alignment wrapText="1"/>
      <protection/>
    </xf>
    <xf numFmtId="164" fontId="4" fillId="0" borderId="2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7" fillId="0" borderId="48" xfId="0" applyNumberFormat="1" applyFont="1" applyFill="1" applyBorder="1" applyAlignment="1" applyProtection="1">
      <alignment horizontal="right" vertical="center"/>
      <protection locked="0"/>
    </xf>
    <xf numFmtId="3" fontId="47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8" xfId="0" applyNumberFormat="1" applyFont="1" applyFill="1" applyBorder="1" applyAlignment="1">
      <alignment horizontal="right" vertical="center" wrapText="1"/>
    </xf>
    <xf numFmtId="4" fontId="30" fillId="0" borderId="48" xfId="0" applyNumberFormat="1" applyFont="1" applyFill="1" applyBorder="1" applyAlignment="1">
      <alignment horizontal="right" vertical="center" wrapText="1"/>
    </xf>
    <xf numFmtId="3" fontId="46" fillId="0" borderId="48" xfId="0" applyNumberFormat="1" applyFont="1" applyFill="1" applyBorder="1" applyAlignment="1" applyProtection="1">
      <alignment horizontal="right" vertical="center"/>
      <protection locked="0"/>
    </xf>
    <xf numFmtId="3" fontId="46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6" xfId="0" applyNumberFormat="1" applyFont="1" applyFill="1" applyBorder="1" applyAlignment="1">
      <alignment vertical="center"/>
    </xf>
    <xf numFmtId="4" fontId="46" fillId="0" borderId="26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8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5" xfId="0" applyNumberFormat="1" applyFont="1" applyFill="1" applyBorder="1" applyAlignment="1">
      <alignment horizontal="right" vertical="center" wrapText="1" indent="1"/>
    </xf>
    <xf numFmtId="3" fontId="12" fillId="0" borderId="16" xfId="0" applyNumberFormat="1" applyFont="1" applyFill="1" applyBorder="1" applyAlignment="1">
      <alignment horizontal="right" vertical="center" wrapText="1" indent="1"/>
    </xf>
    <xf numFmtId="172" fontId="48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8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8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8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172" fontId="48" fillId="0" borderId="22" xfId="62" applyNumberFormat="1" applyFont="1" applyFill="1" applyBorder="1" applyAlignment="1" applyProtection="1">
      <alignment horizontal="right" vertical="center" wrapText="1"/>
      <protection/>
    </xf>
    <xf numFmtId="0" fontId="17" fillId="0" borderId="37" xfId="0" applyFont="1" applyBorder="1" applyAlignment="1">
      <alignment horizontal="left" wrapText="1" indent="1"/>
    </xf>
    <xf numFmtId="0" fontId="17" fillId="0" borderId="19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wrapText="1"/>
    </xf>
    <xf numFmtId="0" fontId="17" fillId="0" borderId="19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6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3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38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8" xfId="0" applyNumberFormat="1" applyFont="1" applyFill="1" applyBorder="1" applyAlignment="1">
      <alignment horizontal="left" vertical="center" wrapText="1" indent="2"/>
    </xf>
    <xf numFmtId="164" fontId="12" fillId="0" borderId="78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9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44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2" xfId="0" applyNumberFormat="1" applyFill="1" applyBorder="1" applyAlignment="1" applyProtection="1">
      <alignment horizontal="left" vertical="center" wrapText="1"/>
      <protection locked="0"/>
    </xf>
    <xf numFmtId="164" fontId="0" fillId="0" borderId="61" xfId="0" applyNumberFormat="1" applyFill="1" applyBorder="1" applyAlignment="1" applyProtection="1">
      <alignment horizontal="left" vertical="center" wrapText="1"/>
      <protection locked="0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3" xfId="0" applyNumberFormat="1" applyFont="1" applyFill="1" applyBorder="1" applyAlignment="1">
      <alignment horizontal="left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vertical="center"/>
    </xf>
    <xf numFmtId="164" fontId="12" fillId="0" borderId="78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69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45" fillId="0" borderId="20" xfId="0" applyFont="1" applyBorder="1" applyAlignment="1" applyProtection="1">
      <alignment horizontal="center" vertical="top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0" fontId="6" fillId="0" borderId="8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left" vertical="center" indent="2"/>
    </xf>
    <xf numFmtId="0" fontId="6" fillId="0" borderId="39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center" vertical="center" wrapText="1"/>
      <protection/>
    </xf>
    <xf numFmtId="0" fontId="33" fillId="0" borderId="34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9" xfId="61" applyFont="1" applyFill="1" applyBorder="1" applyAlignment="1" applyProtection="1">
      <alignment horizontal="center" vertical="center" textRotation="90"/>
      <protection/>
    </xf>
    <xf numFmtId="0" fontId="21" fillId="0" borderId="37" xfId="61" applyFont="1" applyFill="1" applyBorder="1" applyAlignment="1" applyProtection="1">
      <alignment horizontal="center" vertical="center" textRotation="90"/>
      <protection/>
    </xf>
    <xf numFmtId="0" fontId="32" fillId="0" borderId="36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8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6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2" xfId="62" applyFont="1" applyFill="1" applyBorder="1" applyAlignment="1">
      <alignment horizontal="left"/>
      <protection/>
    </xf>
    <xf numFmtId="0" fontId="16" fillId="0" borderId="39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2" xfId="62" applyFont="1" applyFill="1" applyBorder="1" applyAlignment="1">
      <alignment horizontal="left" indent="1"/>
      <protection/>
    </xf>
    <xf numFmtId="0" fontId="16" fillId="0" borderId="39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wrapText="1"/>
      <protection/>
    </xf>
    <xf numFmtId="0" fontId="40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281" customWidth="1"/>
    <col min="2" max="2" width="66.125" style="281" customWidth="1"/>
    <col min="3" max="16384" width="9.375" style="281" customWidth="1"/>
  </cols>
  <sheetData>
    <row r="1" ht="18.75">
      <c r="A1" s="468" t="s">
        <v>109</v>
      </c>
    </row>
    <row r="3" spans="1:2" ht="12.75">
      <c r="A3" s="469"/>
      <c r="B3" s="469"/>
    </row>
    <row r="4" spans="1:2" ht="15.75">
      <c r="A4" s="443" t="s">
        <v>736</v>
      </c>
      <c r="B4" s="470"/>
    </row>
    <row r="5" spans="1:2" s="471" customFormat="1" ht="12.75">
      <c r="A5" s="469"/>
      <c r="B5" s="469"/>
    </row>
    <row r="6" spans="1:2" ht="12.75">
      <c r="A6" s="469" t="s">
        <v>502</v>
      </c>
      <c r="B6" s="469" t="s">
        <v>503</v>
      </c>
    </row>
    <row r="7" spans="1:2" ht="12.75">
      <c r="A7" s="469" t="s">
        <v>504</v>
      </c>
      <c r="B7" s="469" t="s">
        <v>505</v>
      </c>
    </row>
    <row r="8" spans="1:2" ht="12.75">
      <c r="A8" s="469" t="s">
        <v>506</v>
      </c>
      <c r="B8" s="469" t="s">
        <v>507</v>
      </c>
    </row>
    <row r="9" spans="1:2" ht="12.75">
      <c r="A9" s="469"/>
      <c r="B9" s="469"/>
    </row>
    <row r="10" spans="1:2" ht="15.75">
      <c r="A10" s="443" t="str">
        <f>+CONCATENATE(LEFT(A4,4),". évi módosított előirányzat BEVÉTELEK")</f>
        <v>2017. évi módosított előirányzat BEVÉTELEK</v>
      </c>
      <c r="B10" s="470"/>
    </row>
    <row r="11" spans="1:2" ht="12.75">
      <c r="A11" s="469"/>
      <c r="B11" s="469"/>
    </row>
    <row r="12" spans="1:2" s="471" customFormat="1" ht="12.75">
      <c r="A12" s="469" t="s">
        <v>508</v>
      </c>
      <c r="B12" s="469" t="s">
        <v>514</v>
      </c>
    </row>
    <row r="13" spans="1:2" ht="12.75">
      <c r="A13" s="469" t="s">
        <v>509</v>
      </c>
      <c r="B13" s="469" t="s">
        <v>515</v>
      </c>
    </row>
    <row r="14" spans="1:2" ht="12.75">
      <c r="A14" s="469" t="s">
        <v>510</v>
      </c>
      <c r="B14" s="469" t="s">
        <v>516</v>
      </c>
    </row>
    <row r="15" spans="1:2" ht="12.75">
      <c r="A15" s="469"/>
      <c r="B15" s="469"/>
    </row>
    <row r="16" spans="1:2" ht="14.25">
      <c r="A16" s="472" t="str">
        <f>+CONCATENATE(LEFT(A4,4),". évi teljesítés BEVÉTELEK")</f>
        <v>2017. évi teljesítés BEVÉTELEK</v>
      </c>
      <c r="B16" s="470"/>
    </row>
    <row r="17" spans="1:2" ht="12.75">
      <c r="A17" s="469"/>
      <c r="B17" s="469"/>
    </row>
    <row r="18" spans="1:2" ht="12.75">
      <c r="A18" s="469" t="s">
        <v>511</v>
      </c>
      <c r="B18" s="469" t="s">
        <v>517</v>
      </c>
    </row>
    <row r="19" spans="1:2" ht="12.75">
      <c r="A19" s="469" t="s">
        <v>512</v>
      </c>
      <c r="B19" s="469" t="s">
        <v>518</v>
      </c>
    </row>
    <row r="20" spans="1:2" ht="12.75">
      <c r="A20" s="469" t="s">
        <v>513</v>
      </c>
      <c r="B20" s="469" t="s">
        <v>519</v>
      </c>
    </row>
    <row r="21" spans="1:2" ht="12.75">
      <c r="A21" s="469"/>
      <c r="B21" s="469"/>
    </row>
    <row r="22" spans="1:2" ht="15.75">
      <c r="A22" s="443" t="str">
        <f>+CONCATENATE(LEFT(A4,4),". évi eredeti előirányzat KIADÁSOK")</f>
        <v>2017. évi eredeti előirányzat KIADÁSOK</v>
      </c>
      <c r="B22" s="470"/>
    </row>
    <row r="23" spans="1:2" ht="12.75">
      <c r="A23" s="469"/>
      <c r="B23" s="469"/>
    </row>
    <row r="24" spans="1:2" ht="12.75">
      <c r="A24" s="469" t="s">
        <v>520</v>
      </c>
      <c r="B24" s="469" t="s">
        <v>526</v>
      </c>
    </row>
    <row r="25" spans="1:2" ht="12.75">
      <c r="A25" s="469" t="s">
        <v>499</v>
      </c>
      <c r="B25" s="469" t="s">
        <v>527</v>
      </c>
    </row>
    <row r="26" spans="1:2" ht="12.75">
      <c r="A26" s="469" t="s">
        <v>521</v>
      </c>
      <c r="B26" s="469" t="s">
        <v>528</v>
      </c>
    </row>
    <row r="27" spans="1:2" ht="12.75">
      <c r="A27" s="469"/>
      <c r="B27" s="469"/>
    </row>
    <row r="28" spans="1:2" ht="15.75">
      <c r="A28" s="443" t="str">
        <f>+CONCATENATE(LEFT(A4,4),". évi módosított előirányzat KIADÁSOK")</f>
        <v>2017. évi módosított előirányzat KIADÁSOK</v>
      </c>
      <c r="B28" s="470"/>
    </row>
    <row r="29" spans="1:2" ht="12.75">
      <c r="A29" s="469"/>
      <c r="B29" s="469"/>
    </row>
    <row r="30" spans="1:2" ht="12.75">
      <c r="A30" s="469" t="s">
        <v>522</v>
      </c>
      <c r="B30" s="469" t="s">
        <v>533</v>
      </c>
    </row>
    <row r="31" spans="1:2" ht="12.75">
      <c r="A31" s="469" t="s">
        <v>500</v>
      </c>
      <c r="B31" s="469" t="s">
        <v>530</v>
      </c>
    </row>
    <row r="32" spans="1:2" ht="12.75">
      <c r="A32" s="469" t="s">
        <v>523</v>
      </c>
      <c r="B32" s="469" t="s">
        <v>529</v>
      </c>
    </row>
    <row r="33" spans="1:2" ht="12.75">
      <c r="A33" s="469"/>
      <c r="B33" s="469"/>
    </row>
    <row r="34" spans="1:2" ht="15.75">
      <c r="A34" s="473" t="str">
        <f>+CONCATENATE(LEFT(A4,4),". évi teljesítés KIADÁSOK")</f>
        <v>2017. évi teljesítés KIADÁSOK</v>
      </c>
      <c r="B34" s="470"/>
    </row>
    <row r="35" spans="1:2" ht="12.75">
      <c r="A35" s="469"/>
      <c r="B35" s="469"/>
    </row>
    <row r="36" spans="1:2" ht="12.75">
      <c r="A36" s="469" t="s">
        <v>524</v>
      </c>
      <c r="B36" s="469" t="s">
        <v>534</v>
      </c>
    </row>
    <row r="37" spans="1:2" ht="12.75">
      <c r="A37" s="469" t="s">
        <v>501</v>
      </c>
      <c r="B37" s="469" t="s">
        <v>532</v>
      </c>
    </row>
    <row r="38" spans="1:2" ht="12.75">
      <c r="A38" s="469" t="s">
        <v>525</v>
      </c>
      <c r="B38" s="469" t="s">
        <v>531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F9" sqref="F9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10" t="s">
        <v>2</v>
      </c>
      <c r="B1" s="710"/>
      <c r="C1" s="710"/>
      <c r="D1" s="710"/>
      <c r="E1" s="710"/>
      <c r="F1" s="710"/>
      <c r="G1" s="710"/>
      <c r="H1" s="698" t="s">
        <v>805</v>
      </c>
    </row>
    <row r="2" spans="1:8" ht="23.25" customHeight="1" thickBot="1">
      <c r="A2" s="26"/>
      <c r="B2" s="9"/>
      <c r="C2" s="9"/>
      <c r="D2" s="9"/>
      <c r="E2" s="9"/>
      <c r="F2" s="642"/>
      <c r="G2" s="640" t="str">
        <f>'3.sz.mell.'!G2</f>
        <v>Forintban!</v>
      </c>
      <c r="H2" s="698"/>
    </row>
    <row r="3" spans="1:8" s="6" customFormat="1" ht="48.75" customHeight="1" thickBot="1">
      <c r="A3" s="27" t="s">
        <v>57</v>
      </c>
      <c r="B3" s="28" t="s">
        <v>55</v>
      </c>
      <c r="C3" s="28" t="s">
        <v>56</v>
      </c>
      <c r="D3" s="28" t="str">
        <f>+'3.sz.mell.'!D3</f>
        <v>Felhasználás 2016. XII.31-ig</v>
      </c>
      <c r="E3" s="28" t="str">
        <f>+'3.sz.mell.'!E3</f>
        <v>2017. évi módosított előirányzat</v>
      </c>
      <c r="F3" s="82" t="str">
        <f>+'3.sz.mell.'!F3</f>
        <v>2017. évi teljesítés</v>
      </c>
      <c r="G3" s="81" t="str">
        <f>+'3.sz.mell.'!G3</f>
        <v>Összes teljesítés 2017. dec. 31-ig</v>
      </c>
      <c r="H3" s="698"/>
    </row>
    <row r="4" spans="1:8" s="9" customFormat="1" ht="15" customHeight="1" thickBot="1">
      <c r="A4" s="436" t="s">
        <v>408</v>
      </c>
      <c r="B4" s="437" t="s">
        <v>409</v>
      </c>
      <c r="C4" s="437" t="s">
        <v>410</v>
      </c>
      <c r="D4" s="437" t="s">
        <v>411</v>
      </c>
      <c r="E4" s="437" t="s">
        <v>412</v>
      </c>
      <c r="F4" s="49" t="s">
        <v>489</v>
      </c>
      <c r="G4" s="438" t="s">
        <v>535</v>
      </c>
      <c r="H4" s="698"/>
    </row>
    <row r="5" spans="1:8" ht="15.75" customHeight="1">
      <c r="A5" s="17" t="s">
        <v>769</v>
      </c>
      <c r="B5" s="2">
        <v>499999</v>
      </c>
      <c r="C5" s="305">
        <v>2017</v>
      </c>
      <c r="D5" s="2"/>
      <c r="E5" s="2"/>
      <c r="F5" s="50">
        <v>499999</v>
      </c>
      <c r="G5" s="51">
        <f>+D5+F5</f>
        <v>499999</v>
      </c>
      <c r="H5" s="698"/>
    </row>
    <row r="6" spans="1:8" ht="15.75" customHeight="1">
      <c r="A6" s="17" t="s">
        <v>770</v>
      </c>
      <c r="B6" s="2">
        <v>762000</v>
      </c>
      <c r="C6" s="305">
        <v>2017</v>
      </c>
      <c r="D6" s="2"/>
      <c r="E6" s="2"/>
      <c r="F6" s="50">
        <v>762000</v>
      </c>
      <c r="G6" s="51">
        <f aca="true" t="shared" si="0" ref="G6:G23">+D6+F6</f>
        <v>762000</v>
      </c>
      <c r="H6" s="698"/>
    </row>
    <row r="7" spans="1:8" ht="15.75" customHeight="1">
      <c r="A7" s="17" t="s">
        <v>780</v>
      </c>
      <c r="B7" s="2">
        <v>235204</v>
      </c>
      <c r="C7" s="305">
        <v>2017</v>
      </c>
      <c r="D7" s="2"/>
      <c r="E7" s="2"/>
      <c r="F7" s="50">
        <v>235204</v>
      </c>
      <c r="G7" s="51">
        <f t="shared" si="0"/>
        <v>235204</v>
      </c>
      <c r="H7" s="698"/>
    </row>
    <row r="8" spans="1:8" ht="15.75" customHeight="1">
      <c r="A8" s="17"/>
      <c r="B8" s="2"/>
      <c r="C8" s="305"/>
      <c r="D8" s="2"/>
      <c r="E8" s="2"/>
      <c r="F8" s="50"/>
      <c r="G8" s="51">
        <f t="shared" si="0"/>
        <v>0</v>
      </c>
      <c r="H8" s="698"/>
    </row>
    <row r="9" spans="1:8" ht="15.75" customHeight="1">
      <c r="A9" s="17"/>
      <c r="B9" s="2"/>
      <c r="C9" s="305"/>
      <c r="D9" s="2"/>
      <c r="E9" s="2"/>
      <c r="F9" s="50"/>
      <c r="G9" s="51">
        <f t="shared" si="0"/>
        <v>0</v>
      </c>
      <c r="H9" s="698"/>
    </row>
    <row r="10" spans="1:8" ht="15.75" customHeight="1">
      <c r="A10" s="17"/>
      <c r="B10" s="2"/>
      <c r="C10" s="305"/>
      <c r="D10" s="2"/>
      <c r="E10" s="2"/>
      <c r="F10" s="50"/>
      <c r="G10" s="51">
        <f t="shared" si="0"/>
        <v>0</v>
      </c>
      <c r="H10" s="698"/>
    </row>
    <row r="11" spans="1:8" ht="15.75" customHeight="1">
      <c r="A11" s="17"/>
      <c r="B11" s="2"/>
      <c r="C11" s="305"/>
      <c r="D11" s="2"/>
      <c r="E11" s="2"/>
      <c r="F11" s="50"/>
      <c r="G11" s="51">
        <f t="shared" si="0"/>
        <v>0</v>
      </c>
      <c r="H11" s="698"/>
    </row>
    <row r="12" spans="1:8" ht="15.75" customHeight="1">
      <c r="A12" s="17"/>
      <c r="B12" s="2"/>
      <c r="C12" s="305"/>
      <c r="D12" s="2"/>
      <c r="E12" s="2"/>
      <c r="F12" s="50"/>
      <c r="G12" s="51">
        <f t="shared" si="0"/>
        <v>0</v>
      </c>
      <c r="H12" s="698"/>
    </row>
    <row r="13" spans="1:8" ht="15.75" customHeight="1">
      <c r="A13" s="17"/>
      <c r="B13" s="2"/>
      <c r="C13" s="305"/>
      <c r="D13" s="2"/>
      <c r="E13" s="2"/>
      <c r="F13" s="50"/>
      <c r="G13" s="51">
        <f t="shared" si="0"/>
        <v>0</v>
      </c>
      <c r="H13" s="698"/>
    </row>
    <row r="14" spans="1:8" ht="15.75" customHeight="1">
      <c r="A14" s="17"/>
      <c r="B14" s="2"/>
      <c r="C14" s="305"/>
      <c r="D14" s="2"/>
      <c r="E14" s="2"/>
      <c r="F14" s="50"/>
      <c r="G14" s="51">
        <f t="shared" si="0"/>
        <v>0</v>
      </c>
      <c r="H14" s="698"/>
    </row>
    <row r="15" spans="1:8" ht="15.75" customHeight="1">
      <c r="A15" s="17"/>
      <c r="B15" s="2"/>
      <c r="C15" s="305"/>
      <c r="D15" s="2"/>
      <c r="E15" s="2"/>
      <c r="F15" s="50"/>
      <c r="G15" s="51">
        <f t="shared" si="0"/>
        <v>0</v>
      </c>
      <c r="H15" s="698"/>
    </row>
    <row r="16" spans="1:8" ht="15.75" customHeight="1">
      <c r="A16" s="17"/>
      <c r="B16" s="2"/>
      <c r="C16" s="305"/>
      <c r="D16" s="2"/>
      <c r="E16" s="2"/>
      <c r="F16" s="50"/>
      <c r="G16" s="51">
        <f t="shared" si="0"/>
        <v>0</v>
      </c>
      <c r="H16" s="698"/>
    </row>
    <row r="17" spans="1:8" ht="15.75" customHeight="1">
      <c r="A17" s="17"/>
      <c r="B17" s="2"/>
      <c r="C17" s="305"/>
      <c r="D17" s="2"/>
      <c r="E17" s="2"/>
      <c r="F17" s="50"/>
      <c r="G17" s="51">
        <f t="shared" si="0"/>
        <v>0</v>
      </c>
      <c r="H17" s="698"/>
    </row>
    <row r="18" spans="1:8" ht="15.75" customHeight="1">
      <c r="A18" s="17"/>
      <c r="B18" s="2"/>
      <c r="C18" s="305"/>
      <c r="D18" s="2"/>
      <c r="E18" s="2"/>
      <c r="F18" s="50"/>
      <c r="G18" s="51">
        <f t="shared" si="0"/>
        <v>0</v>
      </c>
      <c r="H18" s="698"/>
    </row>
    <row r="19" spans="1:8" ht="15.75" customHeight="1">
      <c r="A19" s="17"/>
      <c r="B19" s="2"/>
      <c r="C19" s="305"/>
      <c r="D19" s="2"/>
      <c r="E19" s="2"/>
      <c r="F19" s="50"/>
      <c r="G19" s="51">
        <f t="shared" si="0"/>
        <v>0</v>
      </c>
      <c r="H19" s="698"/>
    </row>
    <row r="20" spans="1:8" ht="15.75" customHeight="1">
      <c r="A20" s="17"/>
      <c r="B20" s="2"/>
      <c r="C20" s="305"/>
      <c r="D20" s="2"/>
      <c r="E20" s="2"/>
      <c r="F20" s="50"/>
      <c r="G20" s="51">
        <f t="shared" si="0"/>
        <v>0</v>
      </c>
      <c r="H20" s="698"/>
    </row>
    <row r="21" spans="1:8" ht="15.75" customHeight="1">
      <c r="A21" s="17"/>
      <c r="B21" s="2"/>
      <c r="C21" s="305"/>
      <c r="D21" s="2"/>
      <c r="E21" s="2"/>
      <c r="F21" s="50"/>
      <c r="G21" s="51">
        <f t="shared" si="0"/>
        <v>0</v>
      </c>
      <c r="H21" s="698"/>
    </row>
    <row r="22" spans="1:8" ht="15.75" customHeight="1">
      <c r="A22" s="17"/>
      <c r="B22" s="2"/>
      <c r="C22" s="305"/>
      <c r="D22" s="2"/>
      <c r="E22" s="2"/>
      <c r="F22" s="50"/>
      <c r="G22" s="51">
        <f t="shared" si="0"/>
        <v>0</v>
      </c>
      <c r="H22" s="698"/>
    </row>
    <row r="23" spans="1:8" ht="15.75" customHeight="1" thickBot="1">
      <c r="A23" s="18"/>
      <c r="B23" s="3"/>
      <c r="C23" s="306"/>
      <c r="D23" s="3"/>
      <c r="E23" s="3"/>
      <c r="F23" s="52"/>
      <c r="G23" s="51">
        <f t="shared" si="0"/>
        <v>0</v>
      </c>
      <c r="H23" s="698"/>
    </row>
    <row r="24" spans="1:8" s="16" customFormat="1" ht="18" customHeight="1" thickBot="1">
      <c r="A24" s="29" t="s">
        <v>53</v>
      </c>
      <c r="B24" s="14">
        <f>SUM(B5:B23)</f>
        <v>1497203</v>
      </c>
      <c r="C24" s="21"/>
      <c r="D24" s="14">
        <f>SUM(D5:D23)</f>
        <v>0</v>
      </c>
      <c r="E24" s="14">
        <f>SUM(E5:E23)</f>
        <v>0</v>
      </c>
      <c r="F24" s="14">
        <f>SUM(F5:F23)</f>
        <v>1497203</v>
      </c>
      <c r="G24" s="15">
        <f>SUM(G5:G23)</f>
        <v>1497203</v>
      </c>
      <c r="H24" s="698"/>
    </row>
  </sheetData>
  <sheetProtection sheet="1"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0"/>
  <sheetViews>
    <sheetView zoomScaleSheetLayoutView="100" workbookViewId="0" topLeftCell="A1">
      <selection activeCell="P21" sqref="P21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42" t="s">
        <v>0</v>
      </c>
      <c r="B1" s="742"/>
      <c r="C1" s="742"/>
      <c r="D1" s="743" t="s">
        <v>772</v>
      </c>
      <c r="E1" s="743"/>
      <c r="F1" s="743"/>
      <c r="G1" s="743"/>
      <c r="H1" s="743"/>
      <c r="I1" s="743"/>
      <c r="J1" s="743"/>
      <c r="K1" s="743"/>
      <c r="L1" s="743"/>
      <c r="M1" s="743"/>
      <c r="N1" s="720" t="s">
        <v>806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43"/>
      <c r="M2" s="641" t="str">
        <f>'4.sz.mell.'!G2</f>
        <v>Forintban!</v>
      </c>
      <c r="N2" s="720"/>
    </row>
    <row r="3" spans="1:14" ht="13.5" customHeight="1" thickBot="1">
      <c r="A3" s="753" t="s">
        <v>91</v>
      </c>
      <c r="B3" s="747" t="s">
        <v>179</v>
      </c>
      <c r="C3" s="748"/>
      <c r="D3" s="748"/>
      <c r="E3" s="748"/>
      <c r="F3" s="748"/>
      <c r="G3" s="748"/>
      <c r="H3" s="748"/>
      <c r="I3" s="749"/>
      <c r="J3" s="727" t="s">
        <v>181</v>
      </c>
      <c r="K3" s="728"/>
      <c r="L3" s="728"/>
      <c r="M3" s="729"/>
      <c r="N3" s="720"/>
    </row>
    <row r="4" spans="1:14" ht="15" customHeight="1" thickBot="1">
      <c r="A4" s="754"/>
      <c r="B4" s="717" t="s">
        <v>182</v>
      </c>
      <c r="C4" s="751" t="s">
        <v>183</v>
      </c>
      <c r="D4" s="739" t="s">
        <v>177</v>
      </c>
      <c r="E4" s="740"/>
      <c r="F4" s="740"/>
      <c r="G4" s="740"/>
      <c r="H4" s="740"/>
      <c r="I4" s="741"/>
      <c r="J4" s="730"/>
      <c r="K4" s="731"/>
      <c r="L4" s="731"/>
      <c r="M4" s="732"/>
      <c r="N4" s="720"/>
    </row>
    <row r="5" spans="1:14" ht="21.75" thickBot="1">
      <c r="A5" s="754"/>
      <c r="B5" s="718"/>
      <c r="C5" s="752"/>
      <c r="D5" s="54" t="s">
        <v>182</v>
      </c>
      <c r="E5" s="54" t="s">
        <v>183</v>
      </c>
      <c r="F5" s="54" t="s">
        <v>182</v>
      </c>
      <c r="G5" s="54" t="s">
        <v>183</v>
      </c>
      <c r="H5" s="54" t="s">
        <v>182</v>
      </c>
      <c r="I5" s="54" t="s">
        <v>183</v>
      </c>
      <c r="J5" s="733"/>
      <c r="K5" s="734"/>
      <c r="L5" s="734"/>
      <c r="M5" s="735"/>
      <c r="N5" s="720"/>
    </row>
    <row r="6" spans="1:14" ht="32.25" thickBot="1">
      <c r="A6" s="755"/>
      <c r="B6" s="745" t="s">
        <v>178</v>
      </c>
      <c r="C6" s="746"/>
      <c r="D6" s="745" t="str">
        <f>+CONCATENATE(LEFT(ÖSSZEFÜGGÉSEK!A4,4),". előtt")</f>
        <v>2017. előtt</v>
      </c>
      <c r="E6" s="746"/>
      <c r="F6" s="745" t="str">
        <f>+CONCATENATE(LEFT(ÖSSZEFÜGGÉSEK!A4,4),". évi")</f>
        <v>2017. évi</v>
      </c>
      <c r="G6" s="746"/>
      <c r="H6" s="712" t="str">
        <f>+CONCATENATE(LEFT(ÖSSZEFÜGGÉSEK!A4,4),". után")</f>
        <v>2017. után</v>
      </c>
      <c r="I6" s="713"/>
      <c r="J6" s="53" t="str">
        <f>+D6</f>
        <v>2017. előtt</v>
      </c>
      <c r="K6" s="54" t="str">
        <f>+F6</f>
        <v>2017. évi</v>
      </c>
      <c r="L6" s="53" t="s">
        <v>39</v>
      </c>
      <c r="M6" s="54" t="str">
        <f>+CONCATENATE("Teljesítés %-a ",LEFT(ÖSSZEFÜGGÉSEK!A4,4),". XII. 31-ig")</f>
        <v>Teljesítés %-a 2017. XII. 31-ig</v>
      </c>
      <c r="N6" s="720"/>
    </row>
    <row r="7" spans="1:14" ht="13.5" thickBot="1">
      <c r="A7" s="55" t="s">
        <v>408</v>
      </c>
      <c r="B7" s="53" t="s">
        <v>409</v>
      </c>
      <c r="C7" s="53" t="s">
        <v>410</v>
      </c>
      <c r="D7" s="56" t="s">
        <v>411</v>
      </c>
      <c r="E7" s="54" t="s">
        <v>412</v>
      </c>
      <c r="F7" s="54" t="s">
        <v>489</v>
      </c>
      <c r="G7" s="54" t="s">
        <v>490</v>
      </c>
      <c r="H7" s="53" t="s">
        <v>491</v>
      </c>
      <c r="I7" s="56" t="s">
        <v>492</v>
      </c>
      <c r="J7" s="56" t="s">
        <v>536</v>
      </c>
      <c r="K7" s="56" t="s">
        <v>537</v>
      </c>
      <c r="L7" s="56" t="s">
        <v>538</v>
      </c>
      <c r="M7" s="57" t="s">
        <v>539</v>
      </c>
      <c r="N7" s="720"/>
    </row>
    <row r="8" spans="1:14" ht="12.75">
      <c r="A8" s="58" t="s">
        <v>92</v>
      </c>
      <c r="B8" s="647"/>
      <c r="C8" s="648"/>
      <c r="D8" s="648"/>
      <c r="E8" s="649"/>
      <c r="F8" s="648"/>
      <c r="G8" s="648"/>
      <c r="H8" s="648"/>
      <c r="I8" s="648"/>
      <c r="J8" s="648"/>
      <c r="K8" s="648"/>
      <c r="L8" s="650">
        <f aca="true" t="shared" si="0" ref="L8:L14">+J8+K8</f>
        <v>0</v>
      </c>
      <c r="M8" s="651">
        <f>IF((C8&lt;&gt;0),ROUND((L8/C8)*100,1),"")</f>
      </c>
      <c r="N8" s="720"/>
    </row>
    <row r="9" spans="1:14" ht="12.75">
      <c r="A9" s="59" t="s">
        <v>104</v>
      </c>
      <c r="B9" s="652"/>
      <c r="C9" s="653"/>
      <c r="D9" s="653"/>
      <c r="E9" s="653"/>
      <c r="F9" s="653"/>
      <c r="G9" s="653"/>
      <c r="H9" s="653"/>
      <c r="I9" s="653"/>
      <c r="J9" s="653"/>
      <c r="K9" s="653"/>
      <c r="L9" s="654">
        <f t="shared" si="0"/>
        <v>0</v>
      </c>
      <c r="M9" s="655">
        <f aca="true" t="shared" si="1" ref="M9:M14">IF((C9&lt;&gt;0),ROUND((L9/C9)*100,1),"")</f>
      </c>
      <c r="N9" s="720"/>
    </row>
    <row r="10" spans="1:14" ht="12.75">
      <c r="A10" s="60" t="s">
        <v>93</v>
      </c>
      <c r="B10" s="656">
        <v>177080709</v>
      </c>
      <c r="C10" s="657">
        <v>177080709</v>
      </c>
      <c r="D10" s="657"/>
      <c r="E10" s="657"/>
      <c r="F10" s="657">
        <v>168880709</v>
      </c>
      <c r="G10" s="657"/>
      <c r="H10" s="657">
        <v>8200000</v>
      </c>
      <c r="I10" s="657"/>
      <c r="J10" s="657"/>
      <c r="K10" s="657">
        <v>168880709</v>
      </c>
      <c r="L10" s="654">
        <f t="shared" si="0"/>
        <v>168880709</v>
      </c>
      <c r="M10" s="655">
        <f t="shared" si="1"/>
        <v>95.4</v>
      </c>
      <c r="N10" s="720"/>
    </row>
    <row r="11" spans="1:14" ht="12.75">
      <c r="A11" s="60" t="s">
        <v>105</v>
      </c>
      <c r="B11" s="656"/>
      <c r="C11" s="657"/>
      <c r="D11" s="657"/>
      <c r="E11" s="657"/>
      <c r="F11" s="657"/>
      <c r="G11" s="657"/>
      <c r="H11" s="657"/>
      <c r="I11" s="657"/>
      <c r="J11" s="657"/>
      <c r="K11" s="657"/>
      <c r="L11" s="654">
        <f t="shared" si="0"/>
        <v>0</v>
      </c>
      <c r="M11" s="655">
        <f t="shared" si="1"/>
      </c>
      <c r="N11" s="720"/>
    </row>
    <row r="12" spans="1:14" ht="12.75">
      <c r="A12" s="60" t="s">
        <v>94</v>
      </c>
      <c r="B12" s="656"/>
      <c r="C12" s="657"/>
      <c r="D12" s="657"/>
      <c r="E12" s="657"/>
      <c r="F12" s="657"/>
      <c r="G12" s="657"/>
      <c r="H12" s="657"/>
      <c r="I12" s="657"/>
      <c r="J12" s="657"/>
      <c r="K12" s="657"/>
      <c r="L12" s="654">
        <f t="shared" si="0"/>
        <v>0</v>
      </c>
      <c r="M12" s="655">
        <f t="shared" si="1"/>
      </c>
      <c r="N12" s="720"/>
    </row>
    <row r="13" spans="1:14" ht="12.75">
      <c r="A13" s="60" t="s">
        <v>95</v>
      </c>
      <c r="B13" s="656"/>
      <c r="C13" s="657"/>
      <c r="D13" s="657"/>
      <c r="E13" s="657"/>
      <c r="F13" s="657"/>
      <c r="G13" s="657"/>
      <c r="H13" s="657"/>
      <c r="I13" s="657"/>
      <c r="J13" s="657"/>
      <c r="K13" s="657"/>
      <c r="L13" s="654">
        <f t="shared" si="0"/>
        <v>0</v>
      </c>
      <c r="M13" s="655">
        <f t="shared" si="1"/>
      </c>
      <c r="N13" s="720"/>
    </row>
    <row r="14" spans="1:14" ht="15" customHeight="1" thickBot="1">
      <c r="A14" s="61"/>
      <c r="B14" s="658"/>
      <c r="C14" s="659"/>
      <c r="D14" s="659"/>
      <c r="E14" s="659"/>
      <c r="F14" s="659"/>
      <c r="G14" s="659"/>
      <c r="H14" s="659"/>
      <c r="I14" s="659"/>
      <c r="J14" s="659"/>
      <c r="K14" s="659"/>
      <c r="L14" s="654">
        <f t="shared" si="0"/>
        <v>0</v>
      </c>
      <c r="M14" s="660">
        <f t="shared" si="1"/>
      </c>
      <c r="N14" s="720"/>
    </row>
    <row r="15" spans="1:14" ht="13.5" thickBot="1">
      <c r="A15" s="62" t="s">
        <v>97</v>
      </c>
      <c r="B15" s="661">
        <f>B8+SUM(B10:B14)</f>
        <v>177080709</v>
      </c>
      <c r="C15" s="661">
        <f aca="true" t="shared" si="2" ref="C15:L15">C8+SUM(C10:C14)</f>
        <v>177080709</v>
      </c>
      <c r="D15" s="661">
        <f t="shared" si="2"/>
        <v>0</v>
      </c>
      <c r="E15" s="661">
        <f t="shared" si="2"/>
        <v>0</v>
      </c>
      <c r="F15" s="661">
        <f t="shared" si="2"/>
        <v>168880709</v>
      </c>
      <c r="G15" s="661">
        <f t="shared" si="2"/>
        <v>0</v>
      </c>
      <c r="H15" s="661">
        <f t="shared" si="2"/>
        <v>8200000</v>
      </c>
      <c r="I15" s="661">
        <f t="shared" si="2"/>
        <v>0</v>
      </c>
      <c r="J15" s="661">
        <f t="shared" si="2"/>
        <v>0</v>
      </c>
      <c r="K15" s="661">
        <f t="shared" si="2"/>
        <v>168880709</v>
      </c>
      <c r="L15" s="661">
        <f t="shared" si="2"/>
        <v>168880709</v>
      </c>
      <c r="M15" s="662">
        <f>IF((C15&lt;&gt;0),ROUND((L15/C15)*100,1),"")</f>
        <v>95.4</v>
      </c>
      <c r="N15" s="720"/>
    </row>
    <row r="16" spans="1:14" ht="12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720"/>
    </row>
    <row r="17" spans="1:14" ht="13.5" thickBot="1">
      <c r="A17" s="66" t="s">
        <v>96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720"/>
    </row>
    <row r="18" spans="1:14" ht="12.75">
      <c r="A18" s="69" t="s">
        <v>100</v>
      </c>
      <c r="B18" s="647"/>
      <c r="C18" s="648"/>
      <c r="D18" s="648"/>
      <c r="E18" s="649"/>
      <c r="F18" s="648"/>
      <c r="G18" s="648"/>
      <c r="H18" s="648"/>
      <c r="I18" s="648"/>
      <c r="J18" s="648"/>
      <c r="K18" s="648"/>
      <c r="L18" s="663">
        <f aca="true" t="shared" si="3" ref="L18:L23">+J18+K18</f>
        <v>0</v>
      </c>
      <c r="M18" s="651">
        <f aca="true" t="shared" si="4" ref="M18:M24">IF((C18&lt;&gt;0),ROUND((L18/C18)*100,1),"")</f>
      </c>
      <c r="N18" s="720"/>
    </row>
    <row r="19" spans="1:14" ht="12.75">
      <c r="A19" s="70" t="s">
        <v>101</v>
      </c>
      <c r="B19" s="652">
        <v>177080709</v>
      </c>
      <c r="C19" s="657">
        <v>177080709</v>
      </c>
      <c r="D19" s="657">
        <v>4178300</v>
      </c>
      <c r="E19" s="657"/>
      <c r="F19" s="657">
        <v>4625594</v>
      </c>
      <c r="G19" s="657"/>
      <c r="H19" s="657"/>
      <c r="I19" s="657"/>
      <c r="J19" s="657">
        <v>4178300</v>
      </c>
      <c r="K19" s="657">
        <v>4625594</v>
      </c>
      <c r="L19" s="664">
        <f t="shared" si="3"/>
        <v>8803894</v>
      </c>
      <c r="M19" s="655">
        <f t="shared" si="4"/>
        <v>5</v>
      </c>
      <c r="N19" s="720"/>
    </row>
    <row r="20" spans="1:14" ht="12.75">
      <c r="A20" s="70" t="s">
        <v>102</v>
      </c>
      <c r="B20" s="656"/>
      <c r="C20" s="657"/>
      <c r="D20" s="657"/>
      <c r="E20" s="657"/>
      <c r="F20" s="657"/>
      <c r="G20" s="657"/>
      <c r="H20" s="657"/>
      <c r="I20" s="657"/>
      <c r="J20" s="657"/>
      <c r="K20" s="657"/>
      <c r="L20" s="664">
        <f t="shared" si="3"/>
        <v>0</v>
      </c>
      <c r="M20" s="655">
        <f t="shared" si="4"/>
      </c>
      <c r="N20" s="720"/>
    </row>
    <row r="21" spans="1:14" ht="12.75">
      <c r="A21" s="70" t="s">
        <v>103</v>
      </c>
      <c r="B21" s="656"/>
      <c r="C21" s="657"/>
      <c r="D21" s="657"/>
      <c r="E21" s="657"/>
      <c r="F21" s="657"/>
      <c r="G21" s="657"/>
      <c r="H21" s="657"/>
      <c r="I21" s="657"/>
      <c r="J21" s="657"/>
      <c r="K21" s="657"/>
      <c r="L21" s="664">
        <f t="shared" si="3"/>
        <v>0</v>
      </c>
      <c r="M21" s="655">
        <f t="shared" si="4"/>
      </c>
      <c r="N21" s="720"/>
    </row>
    <row r="22" spans="1:14" ht="12.75">
      <c r="A22" s="71"/>
      <c r="B22" s="656"/>
      <c r="C22" s="657"/>
      <c r="D22" s="657"/>
      <c r="E22" s="657"/>
      <c r="F22" s="657"/>
      <c r="G22" s="657"/>
      <c r="H22" s="657"/>
      <c r="I22" s="657"/>
      <c r="J22" s="657"/>
      <c r="K22" s="657"/>
      <c r="L22" s="664">
        <f t="shared" si="3"/>
        <v>0</v>
      </c>
      <c r="M22" s="655">
        <f t="shared" si="4"/>
      </c>
      <c r="N22" s="720"/>
    </row>
    <row r="23" spans="1:14" ht="13.5" thickBot="1">
      <c r="A23" s="72"/>
      <c r="B23" s="658"/>
      <c r="C23" s="659"/>
      <c r="D23" s="659"/>
      <c r="E23" s="659"/>
      <c r="F23" s="659"/>
      <c r="G23" s="659"/>
      <c r="H23" s="659"/>
      <c r="I23" s="659"/>
      <c r="J23" s="659"/>
      <c r="K23" s="659"/>
      <c r="L23" s="664">
        <f t="shared" si="3"/>
        <v>0</v>
      </c>
      <c r="M23" s="660">
        <f t="shared" si="4"/>
      </c>
      <c r="N23" s="720"/>
    </row>
    <row r="24" spans="1:14" ht="13.5" thickBot="1">
      <c r="A24" s="73" t="s">
        <v>81</v>
      </c>
      <c r="B24" s="661">
        <f aca="true" t="shared" si="5" ref="B24:L24">SUM(B18:B23)</f>
        <v>177080709</v>
      </c>
      <c r="C24" s="661">
        <f t="shared" si="5"/>
        <v>177080709</v>
      </c>
      <c r="D24" s="661">
        <f t="shared" si="5"/>
        <v>4178300</v>
      </c>
      <c r="E24" s="661">
        <f t="shared" si="5"/>
        <v>0</v>
      </c>
      <c r="F24" s="661">
        <f t="shared" si="5"/>
        <v>4625594</v>
      </c>
      <c r="G24" s="661">
        <f t="shared" si="5"/>
        <v>0</v>
      </c>
      <c r="H24" s="661">
        <f t="shared" si="5"/>
        <v>0</v>
      </c>
      <c r="I24" s="661">
        <f t="shared" si="5"/>
        <v>0</v>
      </c>
      <c r="J24" s="661">
        <f t="shared" si="5"/>
        <v>4178300</v>
      </c>
      <c r="K24" s="661">
        <f t="shared" si="5"/>
        <v>4625594</v>
      </c>
      <c r="L24" s="661">
        <f t="shared" si="5"/>
        <v>8803894</v>
      </c>
      <c r="M24" s="662">
        <f t="shared" si="4"/>
        <v>5</v>
      </c>
      <c r="N24" s="720"/>
    </row>
    <row r="25" spans="1:14" ht="12.75" customHeight="1">
      <c r="A25" s="744" t="s">
        <v>176</v>
      </c>
      <c r="B25" s="744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20"/>
    </row>
    <row r="26" spans="1:14" ht="5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20"/>
    </row>
    <row r="27" spans="1:14" ht="15.75" customHeight="1">
      <c r="A27" s="719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20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50" t="str">
        <f>M2</f>
        <v>Forintban!</v>
      </c>
      <c r="M28" s="750"/>
      <c r="N28" s="720"/>
    </row>
    <row r="29" spans="1:14" ht="21.75" thickBot="1">
      <c r="A29" s="736" t="s">
        <v>98</v>
      </c>
      <c r="B29" s="737"/>
      <c r="C29" s="737"/>
      <c r="D29" s="737"/>
      <c r="E29" s="737"/>
      <c r="F29" s="737"/>
      <c r="G29" s="737"/>
      <c r="H29" s="737"/>
      <c r="I29" s="737"/>
      <c r="J29" s="738"/>
      <c r="K29" s="75" t="s">
        <v>662</v>
      </c>
      <c r="L29" s="75" t="s">
        <v>661</v>
      </c>
      <c r="M29" s="75" t="s">
        <v>181</v>
      </c>
      <c r="N29" s="720"/>
    </row>
    <row r="30" spans="1:14" ht="12.75">
      <c r="A30" s="721"/>
      <c r="B30" s="722"/>
      <c r="C30" s="722"/>
      <c r="D30" s="722"/>
      <c r="E30" s="722"/>
      <c r="F30" s="722"/>
      <c r="G30" s="722"/>
      <c r="H30" s="722"/>
      <c r="I30" s="722"/>
      <c r="J30" s="723"/>
      <c r="K30" s="649"/>
      <c r="L30" s="665"/>
      <c r="M30" s="665"/>
      <c r="N30" s="720"/>
    </row>
    <row r="31" spans="1:14" ht="13.5" thickBot="1">
      <c r="A31" s="724"/>
      <c r="B31" s="725"/>
      <c r="C31" s="725"/>
      <c r="D31" s="725"/>
      <c r="E31" s="725"/>
      <c r="F31" s="725"/>
      <c r="G31" s="725"/>
      <c r="H31" s="725"/>
      <c r="I31" s="725"/>
      <c r="J31" s="726"/>
      <c r="K31" s="666"/>
      <c r="L31" s="659"/>
      <c r="M31" s="659"/>
      <c r="N31" s="720"/>
    </row>
    <row r="32" spans="1:14" ht="13.5" thickBot="1">
      <c r="A32" s="714" t="s">
        <v>40</v>
      </c>
      <c r="B32" s="715"/>
      <c r="C32" s="715"/>
      <c r="D32" s="715"/>
      <c r="E32" s="715"/>
      <c r="F32" s="715"/>
      <c r="G32" s="715"/>
      <c r="H32" s="715"/>
      <c r="I32" s="715"/>
      <c r="J32" s="716"/>
      <c r="K32" s="667">
        <f>SUM(K30:K31)</f>
        <v>0</v>
      </c>
      <c r="L32" s="667">
        <f>SUM(L30:L31)</f>
        <v>0</v>
      </c>
      <c r="M32" s="667">
        <f>SUM(M30:M31)</f>
        <v>0</v>
      </c>
      <c r="N32" s="720"/>
    </row>
    <row r="33" ht="12.75">
      <c r="N33" s="720"/>
    </row>
    <row r="34" spans="1:13" ht="15.75" customHeight="1">
      <c r="A34" s="742" t="s">
        <v>0</v>
      </c>
      <c r="B34" s="742"/>
      <c r="C34" s="742"/>
      <c r="D34" s="743" t="s">
        <v>773</v>
      </c>
      <c r="E34" s="743"/>
      <c r="F34" s="743"/>
      <c r="G34" s="743"/>
      <c r="H34" s="743"/>
      <c r="I34" s="743"/>
      <c r="J34" s="743"/>
      <c r="K34" s="743"/>
      <c r="L34" s="743"/>
      <c r="M34" s="743"/>
    </row>
    <row r="35" spans="1:13" ht="15.75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643"/>
      <c r="M35" s="641">
        <f>'4.sz.mell.'!G35</f>
        <v>0</v>
      </c>
    </row>
    <row r="36" spans="1:13" ht="13.5" customHeight="1" thickBot="1">
      <c r="A36" s="753" t="s">
        <v>91</v>
      </c>
      <c r="B36" s="747" t="s">
        <v>179</v>
      </c>
      <c r="C36" s="748"/>
      <c r="D36" s="748"/>
      <c r="E36" s="748"/>
      <c r="F36" s="748"/>
      <c r="G36" s="748"/>
      <c r="H36" s="748"/>
      <c r="I36" s="749"/>
      <c r="J36" s="727" t="s">
        <v>181</v>
      </c>
      <c r="K36" s="728"/>
      <c r="L36" s="728"/>
      <c r="M36" s="729"/>
    </row>
    <row r="37" spans="1:13" ht="13.5" customHeight="1" thickBot="1">
      <c r="A37" s="754"/>
      <c r="B37" s="717" t="s">
        <v>182</v>
      </c>
      <c r="C37" s="751" t="s">
        <v>183</v>
      </c>
      <c r="D37" s="739" t="s">
        <v>177</v>
      </c>
      <c r="E37" s="740"/>
      <c r="F37" s="740"/>
      <c r="G37" s="740"/>
      <c r="H37" s="740"/>
      <c r="I37" s="741"/>
      <c r="J37" s="730"/>
      <c r="K37" s="731"/>
      <c r="L37" s="731"/>
      <c r="M37" s="732"/>
    </row>
    <row r="38" spans="1:13" ht="21.75" thickBot="1">
      <c r="A38" s="754"/>
      <c r="B38" s="718"/>
      <c r="C38" s="752"/>
      <c r="D38" s="54" t="s">
        <v>182</v>
      </c>
      <c r="E38" s="54" t="s">
        <v>183</v>
      </c>
      <c r="F38" s="54" t="s">
        <v>182</v>
      </c>
      <c r="G38" s="54" t="s">
        <v>183</v>
      </c>
      <c r="H38" s="54" t="s">
        <v>182</v>
      </c>
      <c r="I38" s="54" t="s">
        <v>183</v>
      </c>
      <c r="J38" s="733"/>
      <c r="K38" s="734"/>
      <c r="L38" s="734"/>
      <c r="M38" s="735"/>
    </row>
    <row r="39" spans="1:13" ht="32.25" thickBot="1">
      <c r="A39" s="755"/>
      <c r="B39" s="745" t="s">
        <v>178</v>
      </c>
      <c r="C39" s="746"/>
      <c r="D39" s="745" t="s">
        <v>776</v>
      </c>
      <c r="E39" s="746"/>
      <c r="F39" s="745" t="s">
        <v>775</v>
      </c>
      <c r="G39" s="746"/>
      <c r="H39" s="712" t="s">
        <v>777</v>
      </c>
      <c r="I39" s="713"/>
      <c r="J39" s="53" t="str">
        <f>+D39</f>
        <v>2017.év előtt</v>
      </c>
      <c r="K39" s="54" t="str">
        <f>+F39</f>
        <v>2017.évi</v>
      </c>
      <c r="L39" s="53" t="s">
        <v>39</v>
      </c>
      <c r="M39" s="54" t="str">
        <f>+CONCATENATE("Teljesítés %-a ",LEFT(ÖSSZEFÜGGÉSEK!A37,4),". XII. 31-ig")</f>
        <v>Teljesítés %-a 1. s. XII. 31-ig</v>
      </c>
    </row>
    <row r="40" spans="1:13" ht="13.5" thickBot="1">
      <c r="A40" s="55" t="s">
        <v>408</v>
      </c>
      <c r="B40" s="53" t="s">
        <v>409</v>
      </c>
      <c r="C40" s="53" t="s">
        <v>410</v>
      </c>
      <c r="D40" s="56" t="s">
        <v>411</v>
      </c>
      <c r="E40" s="54" t="s">
        <v>412</v>
      </c>
      <c r="F40" s="54" t="s">
        <v>489</v>
      </c>
      <c r="G40" s="54" t="s">
        <v>490</v>
      </c>
      <c r="H40" s="53" t="s">
        <v>491</v>
      </c>
      <c r="I40" s="56" t="s">
        <v>492</v>
      </c>
      <c r="J40" s="56" t="s">
        <v>536</v>
      </c>
      <c r="K40" s="56" t="s">
        <v>537</v>
      </c>
      <c r="L40" s="56" t="s">
        <v>538</v>
      </c>
      <c r="M40" s="57" t="s">
        <v>539</v>
      </c>
    </row>
    <row r="41" spans="1:13" ht="12.75">
      <c r="A41" s="58" t="s">
        <v>92</v>
      </c>
      <c r="B41" s="647"/>
      <c r="C41" s="648"/>
      <c r="D41" s="648"/>
      <c r="E41" s="649"/>
      <c r="F41" s="648"/>
      <c r="G41" s="648"/>
      <c r="H41" s="648"/>
      <c r="I41" s="648"/>
      <c r="J41" s="648"/>
      <c r="K41" s="648"/>
      <c r="L41" s="650">
        <f aca="true" t="shared" si="6" ref="L41:L47">+J41+K41</f>
        <v>0</v>
      </c>
      <c r="M41" s="651">
        <f>IF((C41&lt;&gt;0),ROUND((L41/C41)*100,1),"")</f>
      </c>
    </row>
    <row r="42" spans="1:13" ht="12.75">
      <c r="A42" s="59" t="s">
        <v>104</v>
      </c>
      <c r="B42" s="652"/>
      <c r="C42" s="653"/>
      <c r="D42" s="653"/>
      <c r="E42" s="653"/>
      <c r="F42" s="653"/>
      <c r="G42" s="653"/>
      <c r="H42" s="653"/>
      <c r="I42" s="653"/>
      <c r="J42" s="653"/>
      <c r="K42" s="653"/>
      <c r="L42" s="654">
        <f t="shared" si="6"/>
        <v>0</v>
      </c>
      <c r="M42" s="655">
        <f aca="true" t="shared" si="7" ref="M42:M47">IF((C42&lt;&gt;0),ROUND((L42/C42)*100,1),"")</f>
      </c>
    </row>
    <row r="43" spans="1:13" ht="12.75">
      <c r="A43" s="60" t="s">
        <v>93</v>
      </c>
      <c r="B43" s="656">
        <v>50422111</v>
      </c>
      <c r="C43" s="657">
        <v>50422111</v>
      </c>
      <c r="D43" s="657"/>
      <c r="E43" s="657"/>
      <c r="F43" s="657">
        <v>50422111</v>
      </c>
      <c r="G43" s="657"/>
      <c r="H43" s="657"/>
      <c r="I43" s="657"/>
      <c r="J43" s="657"/>
      <c r="K43" s="657">
        <v>50422111</v>
      </c>
      <c r="L43" s="654">
        <f t="shared" si="6"/>
        <v>50422111</v>
      </c>
      <c r="M43" s="655">
        <f t="shared" si="7"/>
        <v>100</v>
      </c>
    </row>
    <row r="44" spans="1:13" ht="12.75">
      <c r="A44" s="60" t="s">
        <v>105</v>
      </c>
      <c r="B44" s="656"/>
      <c r="C44" s="657"/>
      <c r="D44" s="657"/>
      <c r="E44" s="657"/>
      <c r="F44" s="657"/>
      <c r="G44" s="657"/>
      <c r="H44" s="657"/>
      <c r="I44" s="657"/>
      <c r="J44" s="657"/>
      <c r="K44" s="657"/>
      <c r="L44" s="654">
        <f t="shared" si="6"/>
        <v>0</v>
      </c>
      <c r="M44" s="655">
        <f t="shared" si="7"/>
      </c>
    </row>
    <row r="45" spans="1:13" ht="12.75">
      <c r="A45" s="60" t="s">
        <v>94</v>
      </c>
      <c r="B45" s="656"/>
      <c r="C45" s="657"/>
      <c r="D45" s="657"/>
      <c r="E45" s="657"/>
      <c r="F45" s="657"/>
      <c r="G45" s="657"/>
      <c r="H45" s="657"/>
      <c r="I45" s="657"/>
      <c r="J45" s="657"/>
      <c r="K45" s="657"/>
      <c r="L45" s="654">
        <f t="shared" si="6"/>
        <v>0</v>
      </c>
      <c r="M45" s="655">
        <f t="shared" si="7"/>
      </c>
    </row>
    <row r="46" spans="1:13" ht="12.75">
      <c r="A46" s="60" t="s">
        <v>95</v>
      </c>
      <c r="B46" s="656"/>
      <c r="C46" s="657"/>
      <c r="D46" s="657"/>
      <c r="E46" s="657"/>
      <c r="F46" s="657"/>
      <c r="G46" s="657"/>
      <c r="H46" s="657"/>
      <c r="I46" s="657"/>
      <c r="J46" s="657"/>
      <c r="K46" s="657"/>
      <c r="L46" s="654">
        <f t="shared" si="6"/>
        <v>0</v>
      </c>
      <c r="M46" s="655">
        <f t="shared" si="7"/>
      </c>
    </row>
    <row r="47" spans="1:13" ht="13.5" thickBot="1">
      <c r="A47" s="61"/>
      <c r="B47" s="658"/>
      <c r="C47" s="659"/>
      <c r="D47" s="659"/>
      <c r="E47" s="659"/>
      <c r="F47" s="659"/>
      <c r="G47" s="659"/>
      <c r="H47" s="659"/>
      <c r="I47" s="659"/>
      <c r="J47" s="659"/>
      <c r="K47" s="659"/>
      <c r="L47" s="654">
        <f t="shared" si="6"/>
        <v>0</v>
      </c>
      <c r="M47" s="660">
        <f t="shared" si="7"/>
      </c>
    </row>
    <row r="48" spans="1:13" ht="13.5" thickBot="1">
      <c r="A48" s="62" t="s">
        <v>97</v>
      </c>
      <c r="B48" s="661">
        <f>B41+SUM(B43:B47)</f>
        <v>50422111</v>
      </c>
      <c r="C48" s="661">
        <f aca="true" t="shared" si="8" ref="C48:L48">C41+SUM(C43:C47)</f>
        <v>50422111</v>
      </c>
      <c r="D48" s="661">
        <f t="shared" si="8"/>
        <v>0</v>
      </c>
      <c r="E48" s="661">
        <f t="shared" si="8"/>
        <v>0</v>
      </c>
      <c r="F48" s="661">
        <f t="shared" si="8"/>
        <v>50422111</v>
      </c>
      <c r="G48" s="661">
        <f t="shared" si="8"/>
        <v>0</v>
      </c>
      <c r="H48" s="661">
        <f t="shared" si="8"/>
        <v>0</v>
      </c>
      <c r="I48" s="661">
        <f t="shared" si="8"/>
        <v>0</v>
      </c>
      <c r="J48" s="661">
        <f t="shared" si="8"/>
        <v>0</v>
      </c>
      <c r="K48" s="661">
        <f t="shared" si="8"/>
        <v>50422111</v>
      </c>
      <c r="L48" s="661">
        <f t="shared" si="8"/>
        <v>50422111</v>
      </c>
      <c r="M48" s="662">
        <f>IF((C48&lt;&gt;0),ROUND((L48/C48)*100,1),"")</f>
        <v>100</v>
      </c>
    </row>
    <row r="49" spans="1:13" ht="12.75">
      <c r="A49" s="63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3.5" thickBot="1">
      <c r="A50" s="66" t="s">
        <v>96</v>
      </c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2.75">
      <c r="A51" s="69" t="s">
        <v>100</v>
      </c>
      <c r="B51" s="647"/>
      <c r="C51" s="648"/>
      <c r="D51" s="648"/>
      <c r="E51" s="649"/>
      <c r="F51" s="648"/>
      <c r="G51" s="648"/>
      <c r="H51" s="648"/>
      <c r="I51" s="648"/>
      <c r="J51" s="648"/>
      <c r="K51" s="648"/>
      <c r="L51" s="663">
        <f aca="true" t="shared" si="9" ref="L51:L56">+J51+K51</f>
        <v>0</v>
      </c>
      <c r="M51" s="651">
        <f aca="true" t="shared" si="10" ref="M51:M57">IF((C51&lt;&gt;0),ROUND((L51/C51)*100,1),"")</f>
      </c>
    </row>
    <row r="52" spans="1:13" ht="12.75">
      <c r="A52" s="70" t="s">
        <v>101</v>
      </c>
      <c r="B52" s="652">
        <v>50422111</v>
      </c>
      <c r="C52" s="657">
        <v>50422111</v>
      </c>
      <c r="D52" s="657">
        <v>500000</v>
      </c>
      <c r="E52" s="657"/>
      <c r="F52" s="657">
        <v>17923783</v>
      </c>
      <c r="G52" s="657"/>
      <c r="H52" s="657">
        <v>31998328</v>
      </c>
      <c r="I52" s="657"/>
      <c r="J52" s="657">
        <v>500000</v>
      </c>
      <c r="K52" s="657">
        <v>17923783</v>
      </c>
      <c r="L52" s="664">
        <f t="shared" si="9"/>
        <v>18423783</v>
      </c>
      <c r="M52" s="655">
        <f t="shared" si="10"/>
        <v>36.5</v>
      </c>
    </row>
    <row r="53" spans="1:13" ht="12.75">
      <c r="A53" s="70" t="s">
        <v>102</v>
      </c>
      <c r="B53" s="656"/>
      <c r="C53" s="657"/>
      <c r="D53" s="657"/>
      <c r="E53" s="657"/>
      <c r="F53" s="657"/>
      <c r="G53" s="657"/>
      <c r="H53" s="657"/>
      <c r="I53" s="657"/>
      <c r="J53" s="657"/>
      <c r="K53" s="657"/>
      <c r="L53" s="664">
        <f t="shared" si="9"/>
        <v>0</v>
      </c>
      <c r="M53" s="655">
        <f t="shared" si="10"/>
      </c>
    </row>
    <row r="54" spans="1:13" ht="12.75">
      <c r="A54" s="70" t="s">
        <v>103</v>
      </c>
      <c r="B54" s="656"/>
      <c r="C54" s="657"/>
      <c r="D54" s="657"/>
      <c r="E54" s="657"/>
      <c r="F54" s="657"/>
      <c r="G54" s="657"/>
      <c r="H54" s="657"/>
      <c r="I54" s="657"/>
      <c r="J54" s="657"/>
      <c r="K54" s="657"/>
      <c r="L54" s="664">
        <f t="shared" si="9"/>
        <v>0</v>
      </c>
      <c r="M54" s="655">
        <f t="shared" si="10"/>
      </c>
    </row>
    <row r="55" spans="1:13" ht="12.75">
      <c r="A55" s="71"/>
      <c r="B55" s="656"/>
      <c r="C55" s="657"/>
      <c r="D55" s="657"/>
      <c r="E55" s="657"/>
      <c r="F55" s="657"/>
      <c r="G55" s="657"/>
      <c r="H55" s="657"/>
      <c r="I55" s="657"/>
      <c r="J55" s="657"/>
      <c r="K55" s="657"/>
      <c r="L55" s="664">
        <f t="shared" si="9"/>
        <v>0</v>
      </c>
      <c r="M55" s="655">
        <f t="shared" si="10"/>
      </c>
    </row>
    <row r="56" spans="1:13" ht="13.5" thickBot="1">
      <c r="A56" s="72"/>
      <c r="B56" s="658"/>
      <c r="C56" s="659"/>
      <c r="D56" s="659"/>
      <c r="E56" s="659"/>
      <c r="F56" s="659"/>
      <c r="G56" s="659"/>
      <c r="H56" s="659"/>
      <c r="I56" s="659"/>
      <c r="J56" s="659"/>
      <c r="K56" s="659"/>
      <c r="L56" s="664">
        <f t="shared" si="9"/>
        <v>0</v>
      </c>
      <c r="M56" s="660">
        <f t="shared" si="10"/>
      </c>
    </row>
    <row r="57" spans="1:13" ht="13.5" thickBot="1">
      <c r="A57" s="73" t="s">
        <v>81</v>
      </c>
      <c r="B57" s="661">
        <f aca="true" t="shared" si="11" ref="B57:L57">SUM(B51:B56)</f>
        <v>50422111</v>
      </c>
      <c r="C57" s="661">
        <f t="shared" si="11"/>
        <v>50422111</v>
      </c>
      <c r="D57" s="661">
        <f t="shared" si="11"/>
        <v>500000</v>
      </c>
      <c r="E57" s="661">
        <f t="shared" si="11"/>
        <v>0</v>
      </c>
      <c r="F57" s="661">
        <f t="shared" si="11"/>
        <v>17923783</v>
      </c>
      <c r="G57" s="661">
        <f t="shared" si="11"/>
        <v>0</v>
      </c>
      <c r="H57" s="661">
        <f t="shared" si="11"/>
        <v>31998328</v>
      </c>
      <c r="I57" s="661">
        <f t="shared" si="11"/>
        <v>0</v>
      </c>
      <c r="J57" s="661">
        <f t="shared" si="11"/>
        <v>500000</v>
      </c>
      <c r="K57" s="661">
        <f t="shared" si="11"/>
        <v>17923783</v>
      </c>
      <c r="L57" s="661">
        <f t="shared" si="11"/>
        <v>18423783</v>
      </c>
      <c r="M57" s="662">
        <f t="shared" si="10"/>
        <v>36.5</v>
      </c>
    </row>
    <row r="58" spans="1:13" ht="12.75" customHeight="1">
      <c r="A58" s="744" t="s">
        <v>176</v>
      </c>
      <c r="B58" s="744"/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</row>
    <row r="59" spans="1:13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3" ht="15.75" customHeight="1">
      <c r="A60" s="719" t="str">
        <f>+CONCATENATE("Önkormányzaton kívüli EU-s projekthez történő hozzájárulás ",LEFT(ÖSSZEFÜGGÉSEK!A37,4),". évi előirányzata és teljesítése")</f>
        <v>Önkormányzaton kívüli EU-s projekthez történő hozzájárulás 1. s. évi előirányzata és teljesítése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</row>
    <row r="61" spans="1:13" ht="14.25" thickBo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750">
        <f>M35</f>
        <v>0</v>
      </c>
      <c r="M61" s="750"/>
    </row>
    <row r="62" spans="1:13" ht="21.75" thickBot="1">
      <c r="A62" s="736" t="s">
        <v>98</v>
      </c>
      <c r="B62" s="737"/>
      <c r="C62" s="737"/>
      <c r="D62" s="737"/>
      <c r="E62" s="737"/>
      <c r="F62" s="737"/>
      <c r="G62" s="737"/>
      <c r="H62" s="737"/>
      <c r="I62" s="737"/>
      <c r="J62" s="738"/>
      <c r="K62" s="75" t="s">
        <v>662</v>
      </c>
      <c r="L62" s="75" t="s">
        <v>661</v>
      </c>
      <c r="M62" s="75" t="s">
        <v>181</v>
      </c>
    </row>
    <row r="63" spans="1:13" ht="12.75">
      <c r="A63" s="721"/>
      <c r="B63" s="722"/>
      <c r="C63" s="722"/>
      <c r="D63" s="722"/>
      <c r="E63" s="722"/>
      <c r="F63" s="722"/>
      <c r="G63" s="722"/>
      <c r="H63" s="722"/>
      <c r="I63" s="722"/>
      <c r="J63" s="723"/>
      <c r="K63" s="649"/>
      <c r="L63" s="665"/>
      <c r="M63" s="665"/>
    </row>
    <row r="64" spans="1:13" ht="13.5" thickBot="1">
      <c r="A64" s="724"/>
      <c r="B64" s="725"/>
      <c r="C64" s="725"/>
      <c r="D64" s="725"/>
      <c r="E64" s="725"/>
      <c r="F64" s="725"/>
      <c r="G64" s="725"/>
      <c r="H64" s="725"/>
      <c r="I64" s="725"/>
      <c r="J64" s="726"/>
      <c r="K64" s="666"/>
      <c r="L64" s="659"/>
      <c r="M64" s="659"/>
    </row>
    <row r="65" spans="1:13" ht="13.5" thickBot="1">
      <c r="A65" s="714" t="s">
        <v>40</v>
      </c>
      <c r="B65" s="715"/>
      <c r="C65" s="715"/>
      <c r="D65" s="715"/>
      <c r="E65" s="715"/>
      <c r="F65" s="715"/>
      <c r="G65" s="715"/>
      <c r="H65" s="715"/>
      <c r="I65" s="715"/>
      <c r="J65" s="716"/>
      <c r="K65" s="667">
        <f>SUM(K63:K64)</f>
        <v>0</v>
      </c>
      <c r="L65" s="667">
        <f>SUM(L63:L64)</f>
        <v>0</v>
      </c>
      <c r="M65" s="667">
        <f>SUM(M63:M64)</f>
        <v>0</v>
      </c>
    </row>
    <row r="67" spans="1:13" ht="15.75" customHeight="1">
      <c r="A67" s="742" t="s">
        <v>0</v>
      </c>
      <c r="B67" s="742"/>
      <c r="C67" s="742"/>
      <c r="D67" s="743" t="s">
        <v>774</v>
      </c>
      <c r="E67" s="743"/>
      <c r="F67" s="743"/>
      <c r="G67" s="743"/>
      <c r="H67" s="743"/>
      <c r="I67" s="743"/>
      <c r="J67" s="743"/>
      <c r="K67" s="743"/>
      <c r="L67" s="743"/>
      <c r="M67" s="743"/>
    </row>
    <row r="68" spans="1:13" ht="15.75" thickBo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643"/>
      <c r="M68" s="641">
        <f>'4.sz.mell.'!G68</f>
        <v>0</v>
      </c>
    </row>
    <row r="69" spans="1:13" ht="13.5" customHeight="1" thickBot="1">
      <c r="A69" s="753" t="s">
        <v>91</v>
      </c>
      <c r="B69" s="747" t="s">
        <v>179</v>
      </c>
      <c r="C69" s="748"/>
      <c r="D69" s="748"/>
      <c r="E69" s="748"/>
      <c r="F69" s="748"/>
      <c r="G69" s="748"/>
      <c r="H69" s="748"/>
      <c r="I69" s="749"/>
      <c r="J69" s="727" t="s">
        <v>181</v>
      </c>
      <c r="K69" s="728"/>
      <c r="L69" s="728"/>
      <c r="M69" s="729"/>
    </row>
    <row r="70" spans="1:13" ht="13.5" customHeight="1" thickBot="1">
      <c r="A70" s="754"/>
      <c r="B70" s="717" t="s">
        <v>182</v>
      </c>
      <c r="C70" s="751" t="s">
        <v>183</v>
      </c>
      <c r="D70" s="739" t="s">
        <v>177</v>
      </c>
      <c r="E70" s="740"/>
      <c r="F70" s="740"/>
      <c r="G70" s="740"/>
      <c r="H70" s="740"/>
      <c r="I70" s="741"/>
      <c r="J70" s="730"/>
      <c r="K70" s="731"/>
      <c r="L70" s="731"/>
      <c r="M70" s="732"/>
    </row>
    <row r="71" spans="1:13" ht="21.75" thickBot="1">
      <c r="A71" s="754"/>
      <c r="B71" s="718"/>
      <c r="C71" s="752"/>
      <c r="D71" s="54" t="s">
        <v>182</v>
      </c>
      <c r="E71" s="54" t="s">
        <v>183</v>
      </c>
      <c r="F71" s="54" t="s">
        <v>182</v>
      </c>
      <c r="G71" s="54" t="s">
        <v>183</v>
      </c>
      <c r="H71" s="54" t="s">
        <v>182</v>
      </c>
      <c r="I71" s="54" t="s">
        <v>183</v>
      </c>
      <c r="J71" s="733"/>
      <c r="K71" s="734"/>
      <c r="L71" s="734"/>
      <c r="M71" s="735"/>
    </row>
    <row r="72" spans="1:13" ht="32.25" thickBot="1">
      <c r="A72" s="755"/>
      <c r="B72" s="745" t="s">
        <v>178</v>
      </c>
      <c r="C72" s="746"/>
      <c r="D72" s="745" t="s">
        <v>776</v>
      </c>
      <c r="E72" s="746"/>
      <c r="F72" s="745" t="s">
        <v>779</v>
      </c>
      <c r="G72" s="746"/>
      <c r="H72" s="712" t="s">
        <v>777</v>
      </c>
      <c r="I72" s="713"/>
      <c r="J72" s="53" t="str">
        <f>+D72</f>
        <v>2017.év előtt</v>
      </c>
      <c r="K72" s="54" t="str">
        <f>+F72</f>
        <v>2017.év</v>
      </c>
      <c r="L72" s="53" t="s">
        <v>39</v>
      </c>
      <c r="M72" s="54" t="str">
        <f>+CONCATENATE("Teljesítés %-a ",LEFT(ÖSSZEFÜGGÉSEK!A70,4),". XII. 31-ig")</f>
        <v>Teljesítés %-a . XII. 31-ig</v>
      </c>
    </row>
    <row r="73" spans="1:13" ht="13.5" thickBot="1">
      <c r="A73" s="55" t="s">
        <v>408</v>
      </c>
      <c r="B73" s="53" t="s">
        <v>409</v>
      </c>
      <c r="C73" s="53" t="s">
        <v>410</v>
      </c>
      <c r="D73" s="56" t="s">
        <v>411</v>
      </c>
      <c r="E73" s="54" t="s">
        <v>412</v>
      </c>
      <c r="F73" s="54" t="s">
        <v>489</v>
      </c>
      <c r="G73" s="54" t="s">
        <v>490</v>
      </c>
      <c r="H73" s="53" t="s">
        <v>491</v>
      </c>
      <c r="I73" s="56" t="s">
        <v>492</v>
      </c>
      <c r="J73" s="56" t="s">
        <v>536</v>
      </c>
      <c r="K73" s="56" t="s">
        <v>537</v>
      </c>
      <c r="L73" s="56" t="s">
        <v>538</v>
      </c>
      <c r="M73" s="57" t="s">
        <v>539</v>
      </c>
    </row>
    <row r="74" spans="1:13" ht="12.75">
      <c r="A74" s="58" t="s">
        <v>92</v>
      </c>
      <c r="B74" s="647"/>
      <c r="C74" s="648"/>
      <c r="D74" s="648"/>
      <c r="E74" s="649"/>
      <c r="F74" s="648"/>
      <c r="G74" s="648"/>
      <c r="H74" s="648"/>
      <c r="I74" s="648"/>
      <c r="J74" s="648"/>
      <c r="K74" s="648"/>
      <c r="L74" s="650">
        <f aca="true" t="shared" si="12" ref="L74:L80">+J74+K74</f>
        <v>0</v>
      </c>
      <c r="M74" s="651">
        <f>IF((C74&lt;&gt;0),ROUND((L74/C74)*100,1),"")</f>
      </c>
    </row>
    <row r="75" spans="1:13" ht="12.75">
      <c r="A75" s="59" t="s">
        <v>104</v>
      </c>
      <c r="B75" s="652"/>
      <c r="C75" s="653"/>
      <c r="D75" s="653"/>
      <c r="E75" s="653"/>
      <c r="F75" s="653"/>
      <c r="G75" s="653"/>
      <c r="H75" s="653"/>
      <c r="I75" s="653"/>
      <c r="J75" s="653"/>
      <c r="K75" s="653"/>
      <c r="L75" s="654">
        <f t="shared" si="12"/>
        <v>0</v>
      </c>
      <c r="M75" s="655">
        <f aca="true" t="shared" si="13" ref="M75:M80">IF((C75&lt;&gt;0),ROUND((L75/C75)*100,1),"")</f>
      </c>
    </row>
    <row r="76" spans="1:13" ht="12.75">
      <c r="A76" s="60" t="s">
        <v>93</v>
      </c>
      <c r="B76" s="656">
        <v>149999984</v>
      </c>
      <c r="C76" s="657">
        <v>149999984</v>
      </c>
      <c r="D76" s="657"/>
      <c r="E76" s="657"/>
      <c r="F76" s="657">
        <v>143060640</v>
      </c>
      <c r="G76" s="657"/>
      <c r="H76" s="657">
        <v>6939344</v>
      </c>
      <c r="I76" s="657"/>
      <c r="J76" s="657"/>
      <c r="K76" s="657">
        <v>143060640</v>
      </c>
      <c r="L76" s="654">
        <f t="shared" si="12"/>
        <v>143060640</v>
      </c>
      <c r="M76" s="655">
        <f t="shared" si="13"/>
        <v>95.4</v>
      </c>
    </row>
    <row r="77" spans="1:13" ht="12.75">
      <c r="A77" s="60" t="s">
        <v>105</v>
      </c>
      <c r="B77" s="656"/>
      <c r="C77" s="657"/>
      <c r="D77" s="657"/>
      <c r="E77" s="657"/>
      <c r="F77" s="657"/>
      <c r="G77" s="657"/>
      <c r="H77" s="657"/>
      <c r="I77" s="657"/>
      <c r="J77" s="657"/>
      <c r="K77" s="657"/>
      <c r="L77" s="654">
        <f t="shared" si="12"/>
        <v>0</v>
      </c>
      <c r="M77" s="655">
        <f t="shared" si="13"/>
      </c>
    </row>
    <row r="78" spans="1:13" ht="12.75">
      <c r="A78" s="60" t="s">
        <v>94</v>
      </c>
      <c r="B78" s="656"/>
      <c r="C78" s="657"/>
      <c r="D78" s="657"/>
      <c r="E78" s="657"/>
      <c r="F78" s="657"/>
      <c r="G78" s="657"/>
      <c r="H78" s="657"/>
      <c r="I78" s="657"/>
      <c r="J78" s="657"/>
      <c r="K78" s="657"/>
      <c r="L78" s="654">
        <f t="shared" si="12"/>
        <v>0</v>
      </c>
      <c r="M78" s="655">
        <f t="shared" si="13"/>
      </c>
    </row>
    <row r="79" spans="1:13" ht="12.75">
      <c r="A79" s="60" t="s">
        <v>95</v>
      </c>
      <c r="B79" s="656"/>
      <c r="C79" s="657"/>
      <c r="D79" s="657"/>
      <c r="E79" s="657"/>
      <c r="F79" s="657"/>
      <c r="G79" s="657"/>
      <c r="H79" s="657"/>
      <c r="I79" s="657"/>
      <c r="J79" s="657"/>
      <c r="K79" s="657"/>
      <c r="L79" s="654">
        <f t="shared" si="12"/>
        <v>0</v>
      </c>
      <c r="M79" s="655">
        <f t="shared" si="13"/>
      </c>
    </row>
    <row r="80" spans="1:13" ht="13.5" thickBot="1">
      <c r="A80" s="61"/>
      <c r="B80" s="658"/>
      <c r="C80" s="659"/>
      <c r="D80" s="659"/>
      <c r="E80" s="659"/>
      <c r="F80" s="659"/>
      <c r="G80" s="659"/>
      <c r="H80" s="659"/>
      <c r="I80" s="659"/>
      <c r="J80" s="659"/>
      <c r="K80" s="659"/>
      <c r="L80" s="654">
        <f t="shared" si="12"/>
        <v>0</v>
      </c>
      <c r="M80" s="660">
        <f t="shared" si="13"/>
      </c>
    </row>
    <row r="81" spans="1:13" ht="13.5" thickBot="1">
      <c r="A81" s="62" t="s">
        <v>97</v>
      </c>
      <c r="B81" s="661">
        <f>B74+SUM(B76:B80)</f>
        <v>149999984</v>
      </c>
      <c r="C81" s="661">
        <f aca="true" t="shared" si="14" ref="C81:L81">C74+SUM(C76:C80)</f>
        <v>149999984</v>
      </c>
      <c r="D81" s="661">
        <f t="shared" si="14"/>
        <v>0</v>
      </c>
      <c r="E81" s="661">
        <f t="shared" si="14"/>
        <v>0</v>
      </c>
      <c r="F81" s="661">
        <f t="shared" si="14"/>
        <v>143060640</v>
      </c>
      <c r="G81" s="661">
        <f t="shared" si="14"/>
        <v>0</v>
      </c>
      <c r="H81" s="661">
        <f t="shared" si="14"/>
        <v>6939344</v>
      </c>
      <c r="I81" s="661">
        <f t="shared" si="14"/>
        <v>0</v>
      </c>
      <c r="J81" s="661">
        <f t="shared" si="14"/>
        <v>0</v>
      </c>
      <c r="K81" s="661">
        <f t="shared" si="14"/>
        <v>143060640</v>
      </c>
      <c r="L81" s="661">
        <f t="shared" si="14"/>
        <v>143060640</v>
      </c>
      <c r="M81" s="662">
        <f>IF((C81&lt;&gt;0),ROUND((L81/C81)*100,1),"")</f>
        <v>95.4</v>
      </c>
    </row>
    <row r="82" spans="1:13" ht="12.75">
      <c r="A82" s="63"/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13" ht="13.5" thickBot="1">
      <c r="A83" s="66" t="s">
        <v>96</v>
      </c>
      <c r="B83" s="6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3" ht="12.75">
      <c r="A84" s="69" t="s">
        <v>100</v>
      </c>
      <c r="B84" s="647"/>
      <c r="C84" s="648"/>
      <c r="D84" s="648"/>
      <c r="E84" s="649"/>
      <c r="F84" s="648"/>
      <c r="G84" s="648"/>
      <c r="H84" s="648"/>
      <c r="I84" s="648"/>
      <c r="J84" s="648"/>
      <c r="K84" s="648"/>
      <c r="L84" s="663">
        <f aca="true" t="shared" si="15" ref="L84:L89">+J84+K84</f>
        <v>0</v>
      </c>
      <c r="M84" s="651">
        <f aca="true" t="shared" si="16" ref="M84:M90">IF((C84&lt;&gt;0),ROUND((L84/C84)*100,1),"")</f>
      </c>
    </row>
    <row r="85" spans="1:13" ht="12.75">
      <c r="A85" s="70" t="s">
        <v>101</v>
      </c>
      <c r="B85" s="652">
        <v>149999984</v>
      </c>
      <c r="C85" s="657">
        <v>149999984</v>
      </c>
      <c r="D85" s="657">
        <v>3302000</v>
      </c>
      <c r="E85" s="657"/>
      <c r="F85" s="657">
        <v>8115782</v>
      </c>
      <c r="G85" s="657"/>
      <c r="H85" s="657">
        <v>138582202</v>
      </c>
      <c r="I85" s="657"/>
      <c r="J85" s="657">
        <v>3302000</v>
      </c>
      <c r="K85" s="657">
        <v>8115782</v>
      </c>
      <c r="L85" s="664">
        <f t="shared" si="15"/>
        <v>11417782</v>
      </c>
      <c r="M85" s="655">
        <f t="shared" si="16"/>
        <v>7.6</v>
      </c>
    </row>
    <row r="86" spans="1:13" ht="12.75">
      <c r="A86" s="70" t="s">
        <v>102</v>
      </c>
      <c r="B86" s="656"/>
      <c r="C86" s="657"/>
      <c r="D86" s="657"/>
      <c r="E86" s="657"/>
      <c r="F86" s="657"/>
      <c r="G86" s="657"/>
      <c r="H86" s="657"/>
      <c r="I86" s="657"/>
      <c r="J86" s="657"/>
      <c r="K86" s="657"/>
      <c r="L86" s="664">
        <f t="shared" si="15"/>
        <v>0</v>
      </c>
      <c r="M86" s="655">
        <f t="shared" si="16"/>
      </c>
    </row>
    <row r="87" spans="1:13" ht="12.75">
      <c r="A87" s="70" t="s">
        <v>103</v>
      </c>
      <c r="B87" s="656"/>
      <c r="C87" s="657"/>
      <c r="D87" s="657"/>
      <c r="E87" s="657"/>
      <c r="F87" s="657"/>
      <c r="G87" s="657"/>
      <c r="H87" s="657"/>
      <c r="I87" s="657"/>
      <c r="J87" s="657"/>
      <c r="K87" s="657"/>
      <c r="L87" s="664">
        <f t="shared" si="15"/>
        <v>0</v>
      </c>
      <c r="M87" s="655">
        <f t="shared" si="16"/>
      </c>
    </row>
    <row r="88" spans="1:13" ht="12.75">
      <c r="A88" s="71"/>
      <c r="B88" s="656"/>
      <c r="C88" s="657"/>
      <c r="D88" s="657"/>
      <c r="E88" s="657"/>
      <c r="F88" s="657"/>
      <c r="G88" s="657"/>
      <c r="H88" s="657"/>
      <c r="I88" s="657"/>
      <c r="J88" s="657"/>
      <c r="K88" s="657"/>
      <c r="L88" s="664">
        <f t="shared" si="15"/>
        <v>0</v>
      </c>
      <c r="M88" s="655">
        <f t="shared" si="16"/>
      </c>
    </row>
    <row r="89" spans="1:13" ht="13.5" thickBot="1">
      <c r="A89" s="72"/>
      <c r="B89" s="658"/>
      <c r="C89" s="659"/>
      <c r="D89" s="659"/>
      <c r="E89" s="659"/>
      <c r="F89" s="659"/>
      <c r="G89" s="659"/>
      <c r="H89" s="659"/>
      <c r="I89" s="659"/>
      <c r="J89" s="659"/>
      <c r="K89" s="659"/>
      <c r="L89" s="664">
        <f t="shared" si="15"/>
        <v>0</v>
      </c>
      <c r="M89" s="660">
        <f t="shared" si="16"/>
      </c>
    </row>
    <row r="90" spans="1:13" ht="13.5" thickBot="1">
      <c r="A90" s="73" t="s">
        <v>81</v>
      </c>
      <c r="B90" s="661">
        <f aca="true" t="shared" si="17" ref="B90:L90">SUM(B84:B89)</f>
        <v>149999984</v>
      </c>
      <c r="C90" s="661">
        <f t="shared" si="17"/>
        <v>149999984</v>
      </c>
      <c r="D90" s="661">
        <f t="shared" si="17"/>
        <v>3302000</v>
      </c>
      <c r="E90" s="661">
        <f t="shared" si="17"/>
        <v>0</v>
      </c>
      <c r="F90" s="661">
        <f t="shared" si="17"/>
        <v>8115782</v>
      </c>
      <c r="G90" s="661">
        <f t="shared" si="17"/>
        <v>0</v>
      </c>
      <c r="H90" s="661">
        <f t="shared" si="17"/>
        <v>138582202</v>
      </c>
      <c r="I90" s="661">
        <f t="shared" si="17"/>
        <v>0</v>
      </c>
      <c r="J90" s="661">
        <f t="shared" si="17"/>
        <v>3302000</v>
      </c>
      <c r="K90" s="661">
        <f t="shared" si="17"/>
        <v>8115782</v>
      </c>
      <c r="L90" s="661">
        <f t="shared" si="17"/>
        <v>11417782</v>
      </c>
      <c r="M90" s="662">
        <f t="shared" si="16"/>
        <v>7.6</v>
      </c>
    </row>
    <row r="91" spans="1:13" ht="12.75" customHeight="1">
      <c r="A91" s="744" t="s">
        <v>176</v>
      </c>
      <c r="B91" s="744"/>
      <c r="C91" s="744"/>
      <c r="D91" s="744"/>
      <c r="E91" s="744"/>
      <c r="F91" s="744"/>
      <c r="G91" s="744"/>
      <c r="H91" s="744"/>
      <c r="I91" s="744"/>
      <c r="J91" s="744"/>
      <c r="K91" s="744"/>
      <c r="L91" s="744"/>
      <c r="M91" s="744"/>
    </row>
    <row r="92" spans="1:13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5.75" customHeight="1">
      <c r="A93" s="719" t="str">
        <f>+CONCATENATE("Önkormányzaton kívüli EU-s projekthez történő hozzájárulás ",LEFT(ÖSSZEFÜGGÉSEK!A70,4),". évi előirányzata és teljesítése")</f>
        <v>Önkormányzaton kívüli EU-s projekthez történő hozzájárulás . évi előirányzata és teljesítése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</row>
    <row r="94" spans="1:13" ht="14.25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750">
        <f>M68</f>
        <v>0</v>
      </c>
      <c r="M94" s="750"/>
    </row>
    <row r="95" spans="1:13" ht="21.75" thickBot="1">
      <c r="A95" s="736" t="s">
        <v>98</v>
      </c>
      <c r="B95" s="737"/>
      <c r="C95" s="737"/>
      <c r="D95" s="737"/>
      <c r="E95" s="737"/>
      <c r="F95" s="737"/>
      <c r="G95" s="737"/>
      <c r="H95" s="737"/>
      <c r="I95" s="737"/>
      <c r="J95" s="738"/>
      <c r="K95" s="75" t="s">
        <v>662</v>
      </c>
      <c r="L95" s="75" t="s">
        <v>661</v>
      </c>
      <c r="M95" s="75" t="s">
        <v>181</v>
      </c>
    </row>
    <row r="96" spans="1:13" ht="12.75">
      <c r="A96" s="721"/>
      <c r="B96" s="722"/>
      <c r="C96" s="722"/>
      <c r="D96" s="722"/>
      <c r="E96" s="722"/>
      <c r="F96" s="722"/>
      <c r="G96" s="722"/>
      <c r="H96" s="722"/>
      <c r="I96" s="722"/>
      <c r="J96" s="723"/>
      <c r="K96" s="649"/>
      <c r="L96" s="665"/>
      <c r="M96" s="665"/>
    </row>
    <row r="97" spans="1:13" ht="13.5" thickBot="1">
      <c r="A97" s="724"/>
      <c r="B97" s="725"/>
      <c r="C97" s="725"/>
      <c r="D97" s="725"/>
      <c r="E97" s="725"/>
      <c r="F97" s="725"/>
      <c r="G97" s="725"/>
      <c r="H97" s="725"/>
      <c r="I97" s="725"/>
      <c r="J97" s="726"/>
      <c r="K97" s="666"/>
      <c r="L97" s="659"/>
      <c r="M97" s="659"/>
    </row>
    <row r="98" spans="1:13" ht="13.5" thickBot="1">
      <c r="A98" s="714" t="s">
        <v>40</v>
      </c>
      <c r="B98" s="715"/>
      <c r="C98" s="715"/>
      <c r="D98" s="715"/>
      <c r="E98" s="715"/>
      <c r="F98" s="715"/>
      <c r="G98" s="715"/>
      <c r="H98" s="715"/>
      <c r="I98" s="715"/>
      <c r="J98" s="716"/>
      <c r="K98" s="667">
        <f>SUM(K96:K97)</f>
        <v>0</v>
      </c>
      <c r="L98" s="667">
        <f>SUM(L96:L97)</f>
        <v>0</v>
      </c>
      <c r="M98" s="667">
        <f>SUM(M96:M97)</f>
        <v>0</v>
      </c>
    </row>
    <row r="100" spans="1:13" ht="15.75" customHeight="1">
      <c r="A100" s="742" t="s">
        <v>0</v>
      </c>
      <c r="B100" s="742"/>
      <c r="C100" s="742"/>
      <c r="D100" s="743" t="s">
        <v>778</v>
      </c>
      <c r="E100" s="743"/>
      <c r="F100" s="743"/>
      <c r="G100" s="743"/>
      <c r="H100" s="743"/>
      <c r="I100" s="743"/>
      <c r="J100" s="743"/>
      <c r="K100" s="743"/>
      <c r="L100" s="743"/>
      <c r="M100" s="743"/>
    </row>
    <row r="101" spans="1:13" ht="15.75" thickBo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643"/>
      <c r="M101" s="641">
        <f>'4.sz.mell.'!G101</f>
        <v>0</v>
      </c>
    </row>
    <row r="102" spans="1:13" ht="13.5" customHeight="1" thickBot="1">
      <c r="A102" s="753" t="s">
        <v>91</v>
      </c>
      <c r="B102" s="747" t="s">
        <v>179</v>
      </c>
      <c r="C102" s="748"/>
      <c r="D102" s="748"/>
      <c r="E102" s="748"/>
      <c r="F102" s="748"/>
      <c r="G102" s="748"/>
      <c r="H102" s="748"/>
      <c r="I102" s="749"/>
      <c r="J102" s="727" t="s">
        <v>181</v>
      </c>
      <c r="K102" s="728"/>
      <c r="L102" s="728"/>
      <c r="M102" s="729"/>
    </row>
    <row r="103" spans="1:13" ht="13.5" customHeight="1" thickBot="1">
      <c r="A103" s="754"/>
      <c r="B103" s="717" t="s">
        <v>182</v>
      </c>
      <c r="C103" s="751" t="s">
        <v>183</v>
      </c>
      <c r="D103" s="739" t="s">
        <v>177</v>
      </c>
      <c r="E103" s="740"/>
      <c r="F103" s="740"/>
      <c r="G103" s="740"/>
      <c r="H103" s="740"/>
      <c r="I103" s="741"/>
      <c r="J103" s="730"/>
      <c r="K103" s="731"/>
      <c r="L103" s="731"/>
      <c r="M103" s="732"/>
    </row>
    <row r="104" spans="1:13" ht="21.75" thickBot="1">
      <c r="A104" s="754"/>
      <c r="B104" s="718"/>
      <c r="C104" s="752"/>
      <c r="D104" s="54" t="s">
        <v>182</v>
      </c>
      <c r="E104" s="54" t="s">
        <v>183</v>
      </c>
      <c r="F104" s="54" t="s">
        <v>182</v>
      </c>
      <c r="G104" s="54" t="s">
        <v>183</v>
      </c>
      <c r="H104" s="54" t="s">
        <v>182</v>
      </c>
      <c r="I104" s="54" t="s">
        <v>183</v>
      </c>
      <c r="J104" s="733"/>
      <c r="K104" s="734"/>
      <c r="L104" s="734"/>
      <c r="M104" s="735"/>
    </row>
    <row r="105" spans="1:13" ht="32.25" thickBot="1">
      <c r="A105" s="755"/>
      <c r="B105" s="745" t="s">
        <v>178</v>
      </c>
      <c r="C105" s="746"/>
      <c r="D105" s="745" t="s">
        <v>776</v>
      </c>
      <c r="E105" s="746"/>
      <c r="F105" s="745" t="s">
        <v>779</v>
      </c>
      <c r="G105" s="746"/>
      <c r="H105" s="712" t="s">
        <v>777</v>
      </c>
      <c r="I105" s="713"/>
      <c r="J105" s="53" t="str">
        <f>+D105</f>
        <v>2017.év előtt</v>
      </c>
      <c r="K105" s="54" t="str">
        <f>+F105</f>
        <v>2017.év</v>
      </c>
      <c r="L105" s="53" t="s">
        <v>39</v>
      </c>
      <c r="M105" s="54" t="str">
        <f>+CONCATENATE("Teljesítés %-a ",LEFT(ÖSSZEFÜGGÉSEK!A103,4),". XII. 31-ig")</f>
        <v>Teljesítés %-a . XII. 31-ig</v>
      </c>
    </row>
    <row r="106" spans="1:13" ht="13.5" thickBot="1">
      <c r="A106" s="55" t="s">
        <v>408</v>
      </c>
      <c r="B106" s="53" t="s">
        <v>409</v>
      </c>
      <c r="C106" s="53" t="s">
        <v>410</v>
      </c>
      <c r="D106" s="56" t="s">
        <v>411</v>
      </c>
      <c r="E106" s="54" t="s">
        <v>412</v>
      </c>
      <c r="F106" s="54" t="s">
        <v>489</v>
      </c>
      <c r="G106" s="54" t="s">
        <v>490</v>
      </c>
      <c r="H106" s="53" t="s">
        <v>491</v>
      </c>
      <c r="I106" s="56" t="s">
        <v>492</v>
      </c>
      <c r="J106" s="56" t="s">
        <v>536</v>
      </c>
      <c r="K106" s="56" t="s">
        <v>537</v>
      </c>
      <c r="L106" s="56" t="s">
        <v>538</v>
      </c>
      <c r="M106" s="57" t="s">
        <v>539</v>
      </c>
    </row>
    <row r="107" spans="1:13" ht="12.75">
      <c r="A107" s="58" t="s">
        <v>92</v>
      </c>
      <c r="B107" s="647"/>
      <c r="C107" s="648"/>
      <c r="D107" s="648"/>
      <c r="E107" s="649"/>
      <c r="F107" s="648"/>
      <c r="G107" s="648"/>
      <c r="H107" s="648"/>
      <c r="I107" s="648"/>
      <c r="J107" s="648"/>
      <c r="K107" s="648"/>
      <c r="L107" s="650">
        <f aca="true" t="shared" si="18" ref="L107:L113">+J107+K107</f>
        <v>0</v>
      </c>
      <c r="M107" s="651">
        <f>IF((C107&lt;&gt;0),ROUND((L107/C107)*100,1),"")</f>
      </c>
    </row>
    <row r="108" spans="1:13" ht="12.75">
      <c r="A108" s="59" t="s">
        <v>104</v>
      </c>
      <c r="B108" s="652"/>
      <c r="C108" s="653"/>
      <c r="D108" s="653"/>
      <c r="E108" s="653"/>
      <c r="F108" s="653"/>
      <c r="G108" s="653"/>
      <c r="H108" s="653"/>
      <c r="I108" s="653"/>
      <c r="J108" s="653"/>
      <c r="K108" s="653"/>
      <c r="L108" s="654">
        <f t="shared" si="18"/>
        <v>0</v>
      </c>
      <c r="M108" s="655">
        <f aca="true" t="shared" si="19" ref="M108:M113">IF((C108&lt;&gt;0),ROUND((L108/C108)*100,1),"")</f>
      </c>
    </row>
    <row r="109" spans="1:13" ht="12.75">
      <c r="A109" s="60" t="s">
        <v>93</v>
      </c>
      <c r="B109" s="656">
        <v>7000000</v>
      </c>
      <c r="C109" s="657">
        <v>7000000</v>
      </c>
      <c r="D109" s="657"/>
      <c r="E109" s="657"/>
      <c r="F109" s="657">
        <v>7000000</v>
      </c>
      <c r="G109" s="657"/>
      <c r="H109" s="657"/>
      <c r="I109" s="657"/>
      <c r="J109" s="657"/>
      <c r="K109" s="657">
        <v>7000000</v>
      </c>
      <c r="L109" s="654">
        <f t="shared" si="18"/>
        <v>7000000</v>
      </c>
      <c r="M109" s="655"/>
    </row>
    <row r="110" spans="1:13" ht="12.75">
      <c r="A110" s="60" t="s">
        <v>105</v>
      </c>
      <c r="B110" s="656"/>
      <c r="C110" s="657"/>
      <c r="D110" s="657"/>
      <c r="E110" s="657"/>
      <c r="F110" s="657"/>
      <c r="G110" s="657"/>
      <c r="H110" s="657"/>
      <c r="I110" s="657"/>
      <c r="J110" s="657"/>
      <c r="K110" s="657"/>
      <c r="L110" s="654">
        <f t="shared" si="18"/>
        <v>0</v>
      </c>
      <c r="M110" s="655">
        <f t="shared" si="19"/>
      </c>
    </row>
    <row r="111" spans="1:13" ht="12.75">
      <c r="A111" s="60" t="s">
        <v>94</v>
      </c>
      <c r="B111" s="656"/>
      <c r="C111" s="657"/>
      <c r="D111" s="657"/>
      <c r="E111" s="657"/>
      <c r="F111" s="657"/>
      <c r="G111" s="657"/>
      <c r="H111" s="657"/>
      <c r="I111" s="657"/>
      <c r="J111" s="657"/>
      <c r="K111" s="657"/>
      <c r="L111" s="654">
        <f t="shared" si="18"/>
        <v>0</v>
      </c>
      <c r="M111" s="655">
        <f t="shared" si="19"/>
      </c>
    </row>
    <row r="112" spans="1:13" ht="12.75">
      <c r="A112" s="60" t="s">
        <v>95</v>
      </c>
      <c r="B112" s="656"/>
      <c r="C112" s="657"/>
      <c r="D112" s="657"/>
      <c r="E112" s="657"/>
      <c r="F112" s="657"/>
      <c r="G112" s="657"/>
      <c r="H112" s="657"/>
      <c r="I112" s="657"/>
      <c r="J112" s="657"/>
      <c r="K112" s="657"/>
      <c r="L112" s="654">
        <f t="shared" si="18"/>
        <v>0</v>
      </c>
      <c r="M112" s="655">
        <f t="shared" si="19"/>
      </c>
    </row>
    <row r="113" spans="1:13" ht="13.5" thickBot="1">
      <c r="A113" s="61"/>
      <c r="B113" s="658"/>
      <c r="C113" s="659"/>
      <c r="D113" s="659"/>
      <c r="E113" s="659"/>
      <c r="F113" s="659"/>
      <c r="G113" s="659"/>
      <c r="H113" s="659"/>
      <c r="I113" s="659"/>
      <c r="J113" s="659"/>
      <c r="K113" s="659"/>
      <c r="L113" s="654">
        <f t="shared" si="18"/>
        <v>0</v>
      </c>
      <c r="M113" s="660">
        <f t="shared" si="19"/>
      </c>
    </row>
    <row r="114" spans="1:13" ht="13.5" thickBot="1">
      <c r="A114" s="62" t="s">
        <v>97</v>
      </c>
      <c r="B114" s="661">
        <f>B107+SUM(B109:B113)</f>
        <v>7000000</v>
      </c>
      <c r="C114" s="661">
        <f aca="true" t="shared" si="20" ref="C114:L114">C107+SUM(C109:C113)</f>
        <v>7000000</v>
      </c>
      <c r="D114" s="661">
        <f t="shared" si="20"/>
        <v>0</v>
      </c>
      <c r="E114" s="661">
        <f t="shared" si="20"/>
        <v>0</v>
      </c>
      <c r="F114" s="661">
        <f t="shared" si="20"/>
        <v>7000000</v>
      </c>
      <c r="G114" s="661">
        <f t="shared" si="20"/>
        <v>0</v>
      </c>
      <c r="H114" s="661">
        <f t="shared" si="20"/>
        <v>0</v>
      </c>
      <c r="I114" s="661">
        <f t="shared" si="20"/>
        <v>0</v>
      </c>
      <c r="J114" s="661">
        <f t="shared" si="20"/>
        <v>0</v>
      </c>
      <c r="K114" s="661">
        <f t="shared" si="20"/>
        <v>7000000</v>
      </c>
      <c r="L114" s="661">
        <f t="shared" si="20"/>
        <v>7000000</v>
      </c>
      <c r="M114" s="662">
        <f>IF((C114&lt;&gt;0),ROUND((L114/C114)*100,1),"")</f>
        <v>100</v>
      </c>
    </row>
    <row r="115" spans="1:13" ht="12.75">
      <c r="A115" s="63"/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spans="1:13" ht="13.5" thickBot="1">
      <c r="A116" s="66" t="s">
        <v>96</v>
      </c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</row>
    <row r="117" spans="1:13" ht="12.75">
      <c r="A117" s="69" t="s">
        <v>100</v>
      </c>
      <c r="B117" s="647"/>
      <c r="C117" s="648"/>
      <c r="D117" s="648"/>
      <c r="E117" s="649"/>
      <c r="F117" s="648"/>
      <c r="G117" s="648"/>
      <c r="H117" s="648"/>
      <c r="I117" s="648"/>
      <c r="J117" s="648"/>
      <c r="K117" s="648"/>
      <c r="L117" s="663">
        <f aca="true" t="shared" si="21" ref="L117:L122">+J117+K117</f>
        <v>0</v>
      </c>
      <c r="M117" s="651">
        <f aca="true" t="shared" si="22" ref="M117:M123">IF((C117&lt;&gt;0),ROUND((L117/C117)*100,1),"")</f>
      </c>
    </row>
    <row r="118" spans="1:13" ht="12.75">
      <c r="A118" s="70" t="s">
        <v>101</v>
      </c>
      <c r="B118" s="652">
        <v>7000000</v>
      </c>
      <c r="C118" s="657">
        <v>7000000</v>
      </c>
      <c r="D118" s="657"/>
      <c r="E118" s="657"/>
      <c r="F118" s="657">
        <v>5727240</v>
      </c>
      <c r="G118" s="657"/>
      <c r="H118" s="657">
        <v>1272760</v>
      </c>
      <c r="I118" s="657"/>
      <c r="J118" s="657"/>
      <c r="K118" s="657">
        <v>5727240</v>
      </c>
      <c r="L118" s="664">
        <f t="shared" si="21"/>
        <v>5727240</v>
      </c>
      <c r="M118" s="655">
        <f t="shared" si="22"/>
        <v>81.8</v>
      </c>
    </row>
    <row r="119" spans="1:13" ht="12.75">
      <c r="A119" s="70" t="s">
        <v>102</v>
      </c>
      <c r="B119" s="656"/>
      <c r="C119" s="657"/>
      <c r="D119" s="657"/>
      <c r="E119" s="657"/>
      <c r="F119" s="657"/>
      <c r="G119" s="657"/>
      <c r="H119" s="657"/>
      <c r="I119" s="657"/>
      <c r="J119" s="657"/>
      <c r="K119" s="657"/>
      <c r="L119" s="664">
        <f t="shared" si="21"/>
        <v>0</v>
      </c>
      <c r="M119" s="655">
        <f t="shared" si="22"/>
      </c>
    </row>
    <row r="120" spans="1:13" ht="12.75">
      <c r="A120" s="70" t="s">
        <v>103</v>
      </c>
      <c r="B120" s="656"/>
      <c r="C120" s="657"/>
      <c r="D120" s="657"/>
      <c r="E120" s="657"/>
      <c r="F120" s="657"/>
      <c r="G120" s="657"/>
      <c r="H120" s="657"/>
      <c r="I120" s="657"/>
      <c r="J120" s="657"/>
      <c r="K120" s="657"/>
      <c r="L120" s="664">
        <f t="shared" si="21"/>
        <v>0</v>
      </c>
      <c r="M120" s="655">
        <f t="shared" si="22"/>
      </c>
    </row>
    <row r="121" spans="1:13" ht="12.75">
      <c r="A121" s="71"/>
      <c r="B121" s="656"/>
      <c r="C121" s="657"/>
      <c r="D121" s="657"/>
      <c r="E121" s="657"/>
      <c r="F121" s="657"/>
      <c r="G121" s="657"/>
      <c r="H121" s="657"/>
      <c r="I121" s="657"/>
      <c r="J121" s="657"/>
      <c r="K121" s="657"/>
      <c r="L121" s="664">
        <f t="shared" si="21"/>
        <v>0</v>
      </c>
      <c r="M121" s="655">
        <f t="shared" si="22"/>
      </c>
    </row>
    <row r="122" spans="1:13" ht="13.5" thickBot="1">
      <c r="A122" s="72"/>
      <c r="B122" s="658"/>
      <c r="C122" s="659"/>
      <c r="D122" s="659"/>
      <c r="E122" s="659"/>
      <c r="F122" s="659"/>
      <c r="G122" s="659"/>
      <c r="H122" s="659"/>
      <c r="I122" s="659"/>
      <c r="J122" s="659"/>
      <c r="K122" s="659"/>
      <c r="L122" s="664">
        <f t="shared" si="21"/>
        <v>0</v>
      </c>
      <c r="M122" s="660">
        <f t="shared" si="22"/>
      </c>
    </row>
    <row r="123" spans="1:13" ht="13.5" thickBot="1">
      <c r="A123" s="73" t="s">
        <v>81</v>
      </c>
      <c r="B123" s="661">
        <f aca="true" t="shared" si="23" ref="B123:L123">SUM(B117:B122)</f>
        <v>7000000</v>
      </c>
      <c r="C123" s="661">
        <f t="shared" si="23"/>
        <v>7000000</v>
      </c>
      <c r="D123" s="661">
        <f t="shared" si="23"/>
        <v>0</v>
      </c>
      <c r="E123" s="661">
        <f t="shared" si="23"/>
        <v>0</v>
      </c>
      <c r="F123" s="661">
        <f t="shared" si="23"/>
        <v>5727240</v>
      </c>
      <c r="G123" s="661">
        <f t="shared" si="23"/>
        <v>0</v>
      </c>
      <c r="H123" s="661">
        <f t="shared" si="23"/>
        <v>1272760</v>
      </c>
      <c r="I123" s="661">
        <f t="shared" si="23"/>
        <v>0</v>
      </c>
      <c r="J123" s="661">
        <f t="shared" si="23"/>
        <v>0</v>
      </c>
      <c r="K123" s="661">
        <f t="shared" si="23"/>
        <v>5727240</v>
      </c>
      <c r="L123" s="661">
        <f t="shared" si="23"/>
        <v>5727240</v>
      </c>
      <c r="M123" s="662">
        <f t="shared" si="22"/>
        <v>81.8</v>
      </c>
    </row>
    <row r="124" spans="1:13" ht="12.75" customHeight="1">
      <c r="A124" s="744" t="s">
        <v>176</v>
      </c>
      <c r="B124" s="744"/>
      <c r="C124" s="744"/>
      <c r="D124" s="744"/>
      <c r="E124" s="744"/>
      <c r="F124" s="744"/>
      <c r="G124" s="744"/>
      <c r="H124" s="744"/>
      <c r="I124" s="744"/>
      <c r="J124" s="744"/>
      <c r="K124" s="744"/>
      <c r="L124" s="744"/>
      <c r="M124" s="744"/>
    </row>
    <row r="125" spans="1:13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</row>
    <row r="126" spans="1:13" ht="15.75" customHeight="1">
      <c r="A126" s="719" t="str">
        <f>+CONCATENATE("Önkormányzaton kívüli EU-s projekthez történő hozzájárulás ",LEFT(ÖSSZEFÜGGÉSEK!A103,4),". évi előirányzata és teljesítése")</f>
        <v>Önkormányzaton kívüli EU-s projekthez történő hozzájárulás . évi előirányzata és teljesítése</v>
      </c>
      <c r="B126" s="719"/>
      <c r="C126" s="719"/>
      <c r="D126" s="719"/>
      <c r="E126" s="719"/>
      <c r="F126" s="719"/>
      <c r="G126" s="719"/>
      <c r="H126" s="719"/>
      <c r="I126" s="719"/>
      <c r="J126" s="719"/>
      <c r="K126" s="719"/>
      <c r="L126" s="719"/>
      <c r="M126" s="719"/>
    </row>
    <row r="127" spans="1:13" ht="14.25" thickBo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750">
        <f>M101</f>
        <v>0</v>
      </c>
      <c r="M127" s="750"/>
    </row>
    <row r="128" spans="1:13" ht="21.75" thickBot="1">
      <c r="A128" s="736" t="s">
        <v>98</v>
      </c>
      <c r="B128" s="737"/>
      <c r="C128" s="737"/>
      <c r="D128" s="737"/>
      <c r="E128" s="737"/>
      <c r="F128" s="737"/>
      <c r="G128" s="737"/>
      <c r="H128" s="737"/>
      <c r="I128" s="737"/>
      <c r="J128" s="738"/>
      <c r="K128" s="75" t="s">
        <v>662</v>
      </c>
      <c r="L128" s="75" t="s">
        <v>661</v>
      </c>
      <c r="M128" s="75" t="s">
        <v>181</v>
      </c>
    </row>
    <row r="129" spans="1:13" ht="12.75">
      <c r="A129" s="721"/>
      <c r="B129" s="722"/>
      <c r="C129" s="722"/>
      <c r="D129" s="722"/>
      <c r="E129" s="722"/>
      <c r="F129" s="722"/>
      <c r="G129" s="722"/>
      <c r="H129" s="722"/>
      <c r="I129" s="722"/>
      <c r="J129" s="723"/>
      <c r="K129" s="649"/>
      <c r="L129" s="665"/>
      <c r="M129" s="665"/>
    </row>
    <row r="130" spans="1:13" ht="13.5" thickBot="1">
      <c r="A130" s="724"/>
      <c r="B130" s="725"/>
      <c r="C130" s="725"/>
      <c r="D130" s="725"/>
      <c r="E130" s="725"/>
      <c r="F130" s="725"/>
      <c r="G130" s="725"/>
      <c r="H130" s="725"/>
      <c r="I130" s="725"/>
      <c r="J130" s="726"/>
      <c r="K130" s="666"/>
      <c r="L130" s="659"/>
      <c r="M130" s="659"/>
    </row>
    <row r="131" spans="1:13" ht="13.5" thickBot="1">
      <c r="A131" s="714" t="s">
        <v>40</v>
      </c>
      <c r="B131" s="715"/>
      <c r="C131" s="715"/>
      <c r="D131" s="715"/>
      <c r="E131" s="715"/>
      <c r="F131" s="715"/>
      <c r="G131" s="715"/>
      <c r="H131" s="715"/>
      <c r="I131" s="715"/>
      <c r="J131" s="716"/>
      <c r="K131" s="667">
        <f>SUM(K129:K130)</f>
        <v>0</v>
      </c>
      <c r="L131" s="667">
        <f>SUM(L129:L130)</f>
        <v>0</v>
      </c>
      <c r="M131" s="667">
        <f>SUM(M129:M130)</f>
        <v>0</v>
      </c>
    </row>
    <row r="133" spans="1:13" ht="15.75" customHeight="1">
      <c r="A133" s="742" t="s">
        <v>0</v>
      </c>
      <c r="B133" s="742"/>
      <c r="C133" s="742"/>
      <c r="D133" s="743"/>
      <c r="E133" s="743"/>
      <c r="F133" s="743"/>
      <c r="G133" s="743"/>
      <c r="H133" s="743"/>
      <c r="I133" s="743"/>
      <c r="J133" s="743"/>
      <c r="K133" s="743"/>
      <c r="L133" s="743"/>
      <c r="M133" s="743"/>
    </row>
    <row r="134" spans="1:13" ht="15.75" thickBo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643"/>
      <c r="M134" s="641">
        <f>'4.sz.mell.'!G134</f>
        <v>0</v>
      </c>
    </row>
    <row r="135" spans="1:13" ht="13.5" customHeight="1" thickBot="1">
      <c r="A135" s="753" t="s">
        <v>91</v>
      </c>
      <c r="B135" s="747" t="s">
        <v>179</v>
      </c>
      <c r="C135" s="748"/>
      <c r="D135" s="748"/>
      <c r="E135" s="748"/>
      <c r="F135" s="748"/>
      <c r="G135" s="748"/>
      <c r="H135" s="748"/>
      <c r="I135" s="749"/>
      <c r="J135" s="727" t="s">
        <v>181</v>
      </c>
      <c r="K135" s="728"/>
      <c r="L135" s="728"/>
      <c r="M135" s="729"/>
    </row>
    <row r="136" spans="1:13" ht="13.5" customHeight="1" thickBot="1">
      <c r="A136" s="754"/>
      <c r="B136" s="717" t="s">
        <v>182</v>
      </c>
      <c r="C136" s="751" t="s">
        <v>183</v>
      </c>
      <c r="D136" s="739" t="s">
        <v>177</v>
      </c>
      <c r="E136" s="740"/>
      <c r="F136" s="740"/>
      <c r="G136" s="740"/>
      <c r="H136" s="740"/>
      <c r="I136" s="741"/>
      <c r="J136" s="730"/>
      <c r="K136" s="731"/>
      <c r="L136" s="731"/>
      <c r="M136" s="732"/>
    </row>
    <row r="137" spans="1:13" ht="21.75" thickBot="1">
      <c r="A137" s="754"/>
      <c r="B137" s="718"/>
      <c r="C137" s="752"/>
      <c r="D137" s="54" t="s">
        <v>182</v>
      </c>
      <c r="E137" s="54" t="s">
        <v>183</v>
      </c>
      <c r="F137" s="54" t="s">
        <v>182</v>
      </c>
      <c r="G137" s="54" t="s">
        <v>183</v>
      </c>
      <c r="H137" s="54" t="s">
        <v>182</v>
      </c>
      <c r="I137" s="54" t="s">
        <v>183</v>
      </c>
      <c r="J137" s="733"/>
      <c r="K137" s="734"/>
      <c r="L137" s="734"/>
      <c r="M137" s="735"/>
    </row>
    <row r="138" spans="1:13" ht="32.25" thickBot="1">
      <c r="A138" s="755"/>
      <c r="B138" s="745" t="s">
        <v>178</v>
      </c>
      <c r="C138" s="746"/>
      <c r="D138" s="745" t="str">
        <f>+CONCATENATE(LEFT(ÖSSZEFÜGGÉSEK!A136,4),". előtt")</f>
        <v>. előtt</v>
      </c>
      <c r="E138" s="746"/>
      <c r="F138" s="745" t="str">
        <f>+CONCATENATE(LEFT(ÖSSZEFÜGGÉSEK!A136,4),". évi")</f>
        <v>. évi</v>
      </c>
      <c r="G138" s="746"/>
      <c r="H138" s="712" t="str">
        <f>+CONCATENATE(LEFT(ÖSSZEFÜGGÉSEK!A136,4),". után")</f>
        <v>. után</v>
      </c>
      <c r="I138" s="713"/>
      <c r="J138" s="53" t="str">
        <f>+D138</f>
        <v>. előtt</v>
      </c>
      <c r="K138" s="54" t="str">
        <f>+F138</f>
        <v>. évi</v>
      </c>
      <c r="L138" s="53" t="s">
        <v>39</v>
      </c>
      <c r="M138" s="54" t="str">
        <f>+CONCATENATE("Teljesítés %-a ",LEFT(ÖSSZEFÜGGÉSEK!A136,4),". XII. 31-ig")</f>
        <v>Teljesítés %-a . XII. 31-ig</v>
      </c>
    </row>
    <row r="139" spans="1:13" ht="13.5" thickBot="1">
      <c r="A139" s="55" t="s">
        <v>408</v>
      </c>
      <c r="B139" s="53" t="s">
        <v>409</v>
      </c>
      <c r="C139" s="53" t="s">
        <v>410</v>
      </c>
      <c r="D139" s="56" t="s">
        <v>411</v>
      </c>
      <c r="E139" s="54" t="s">
        <v>412</v>
      </c>
      <c r="F139" s="54" t="s">
        <v>489</v>
      </c>
      <c r="G139" s="54" t="s">
        <v>490</v>
      </c>
      <c r="H139" s="53" t="s">
        <v>491</v>
      </c>
      <c r="I139" s="56" t="s">
        <v>492</v>
      </c>
      <c r="J139" s="56" t="s">
        <v>536</v>
      </c>
      <c r="K139" s="56" t="s">
        <v>537</v>
      </c>
      <c r="L139" s="56" t="s">
        <v>538</v>
      </c>
      <c r="M139" s="57" t="s">
        <v>539</v>
      </c>
    </row>
    <row r="140" spans="1:13" ht="12.75">
      <c r="A140" s="58" t="s">
        <v>92</v>
      </c>
      <c r="B140" s="647"/>
      <c r="C140" s="648"/>
      <c r="D140" s="648"/>
      <c r="E140" s="649"/>
      <c r="F140" s="648"/>
      <c r="G140" s="648"/>
      <c r="H140" s="648"/>
      <c r="I140" s="648"/>
      <c r="J140" s="648"/>
      <c r="K140" s="648"/>
      <c r="L140" s="650">
        <f aca="true" t="shared" si="24" ref="L140:L146">+J140+K140</f>
        <v>0</v>
      </c>
      <c r="M140" s="651">
        <f>IF((C140&lt;&gt;0),ROUND((L140/C140)*100,1),"")</f>
      </c>
    </row>
    <row r="141" spans="1:13" ht="12.75">
      <c r="A141" s="59" t="s">
        <v>104</v>
      </c>
      <c r="B141" s="652"/>
      <c r="C141" s="653"/>
      <c r="D141" s="653"/>
      <c r="E141" s="653"/>
      <c r="F141" s="653"/>
      <c r="G141" s="653"/>
      <c r="H141" s="653"/>
      <c r="I141" s="653"/>
      <c r="J141" s="653"/>
      <c r="K141" s="653"/>
      <c r="L141" s="654">
        <f t="shared" si="24"/>
        <v>0</v>
      </c>
      <c r="M141" s="655">
        <f aca="true" t="shared" si="25" ref="M141:M146">IF((C141&lt;&gt;0),ROUND((L141/C141)*100,1),"")</f>
      </c>
    </row>
    <row r="142" spans="1:13" ht="12.75">
      <c r="A142" s="60" t="s">
        <v>93</v>
      </c>
      <c r="B142" s="656"/>
      <c r="C142" s="657"/>
      <c r="D142" s="657"/>
      <c r="E142" s="657"/>
      <c r="F142" s="657"/>
      <c r="G142" s="657"/>
      <c r="H142" s="657"/>
      <c r="I142" s="657"/>
      <c r="J142" s="657"/>
      <c r="K142" s="657"/>
      <c r="L142" s="654">
        <f t="shared" si="24"/>
        <v>0</v>
      </c>
      <c r="M142" s="655">
        <f t="shared" si="25"/>
      </c>
    </row>
    <row r="143" spans="1:13" ht="12.75">
      <c r="A143" s="60" t="s">
        <v>105</v>
      </c>
      <c r="B143" s="656"/>
      <c r="C143" s="657"/>
      <c r="D143" s="657"/>
      <c r="E143" s="657"/>
      <c r="F143" s="657"/>
      <c r="G143" s="657"/>
      <c r="H143" s="657"/>
      <c r="I143" s="657"/>
      <c r="J143" s="657"/>
      <c r="K143" s="657"/>
      <c r="L143" s="654">
        <f t="shared" si="24"/>
        <v>0</v>
      </c>
      <c r="M143" s="655">
        <f t="shared" si="25"/>
      </c>
    </row>
    <row r="144" spans="1:13" ht="12.75">
      <c r="A144" s="60" t="s">
        <v>94</v>
      </c>
      <c r="B144" s="656"/>
      <c r="C144" s="657"/>
      <c r="D144" s="657"/>
      <c r="E144" s="657"/>
      <c r="F144" s="657"/>
      <c r="G144" s="657"/>
      <c r="H144" s="657"/>
      <c r="I144" s="657"/>
      <c r="J144" s="657"/>
      <c r="K144" s="657"/>
      <c r="L144" s="654">
        <f t="shared" si="24"/>
        <v>0</v>
      </c>
      <c r="M144" s="655">
        <f t="shared" si="25"/>
      </c>
    </row>
    <row r="145" spans="1:13" ht="12.75">
      <c r="A145" s="60" t="s">
        <v>95</v>
      </c>
      <c r="B145" s="656"/>
      <c r="C145" s="657"/>
      <c r="D145" s="657"/>
      <c r="E145" s="657"/>
      <c r="F145" s="657"/>
      <c r="G145" s="657"/>
      <c r="H145" s="657"/>
      <c r="I145" s="657"/>
      <c r="J145" s="657"/>
      <c r="K145" s="657"/>
      <c r="L145" s="654">
        <f t="shared" si="24"/>
        <v>0</v>
      </c>
      <c r="M145" s="655">
        <f t="shared" si="25"/>
      </c>
    </row>
    <row r="146" spans="1:13" ht="13.5" thickBot="1">
      <c r="A146" s="61"/>
      <c r="B146" s="658"/>
      <c r="C146" s="659"/>
      <c r="D146" s="659"/>
      <c r="E146" s="659"/>
      <c r="F146" s="659"/>
      <c r="G146" s="659"/>
      <c r="H146" s="659"/>
      <c r="I146" s="659"/>
      <c r="J146" s="659"/>
      <c r="K146" s="659"/>
      <c r="L146" s="654">
        <f t="shared" si="24"/>
        <v>0</v>
      </c>
      <c r="M146" s="660">
        <f t="shared" si="25"/>
      </c>
    </row>
    <row r="147" spans="1:13" ht="13.5" thickBot="1">
      <c r="A147" s="62" t="s">
        <v>97</v>
      </c>
      <c r="B147" s="661">
        <f>B140+SUM(B142:B146)</f>
        <v>0</v>
      </c>
      <c r="C147" s="661">
        <f aca="true" t="shared" si="26" ref="C147:L147">C140+SUM(C142:C146)</f>
        <v>0</v>
      </c>
      <c r="D147" s="661">
        <f t="shared" si="26"/>
        <v>0</v>
      </c>
      <c r="E147" s="661">
        <f t="shared" si="26"/>
        <v>0</v>
      </c>
      <c r="F147" s="661">
        <f t="shared" si="26"/>
        <v>0</v>
      </c>
      <c r="G147" s="661">
        <f t="shared" si="26"/>
        <v>0</v>
      </c>
      <c r="H147" s="661">
        <f t="shared" si="26"/>
        <v>0</v>
      </c>
      <c r="I147" s="661">
        <f t="shared" si="26"/>
        <v>0</v>
      </c>
      <c r="J147" s="661">
        <f t="shared" si="26"/>
        <v>0</v>
      </c>
      <c r="K147" s="661">
        <f t="shared" si="26"/>
        <v>0</v>
      </c>
      <c r="L147" s="661">
        <f t="shared" si="26"/>
        <v>0</v>
      </c>
      <c r="M147" s="662">
        <f>IF((C147&lt;&gt;0),ROUND((L147/C147)*100,1),"")</f>
      </c>
    </row>
    <row r="148" spans="1:13" ht="12.75">
      <c r="A148" s="63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1:13" ht="13.5" thickBot="1">
      <c r="A149" s="66" t="s">
        <v>96</v>
      </c>
      <c r="B149" s="6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</row>
    <row r="150" spans="1:13" ht="12.75">
      <c r="A150" s="69" t="s">
        <v>100</v>
      </c>
      <c r="B150" s="647"/>
      <c r="C150" s="648"/>
      <c r="D150" s="648"/>
      <c r="E150" s="649"/>
      <c r="F150" s="648"/>
      <c r="G150" s="648"/>
      <c r="H150" s="648"/>
      <c r="I150" s="648"/>
      <c r="J150" s="648"/>
      <c r="K150" s="648"/>
      <c r="L150" s="663">
        <f aca="true" t="shared" si="27" ref="L150:L155">+J150+K150</f>
        <v>0</v>
      </c>
      <c r="M150" s="651">
        <f aca="true" t="shared" si="28" ref="M150:M156">IF((C150&lt;&gt;0),ROUND((L150/C150)*100,1),"")</f>
      </c>
    </row>
    <row r="151" spans="1:13" ht="12.75">
      <c r="A151" s="70" t="s">
        <v>101</v>
      </c>
      <c r="B151" s="652"/>
      <c r="C151" s="657"/>
      <c r="D151" s="657"/>
      <c r="E151" s="657"/>
      <c r="F151" s="657"/>
      <c r="G151" s="657"/>
      <c r="H151" s="657"/>
      <c r="I151" s="657"/>
      <c r="J151" s="657"/>
      <c r="K151" s="657"/>
      <c r="L151" s="664">
        <f t="shared" si="27"/>
        <v>0</v>
      </c>
      <c r="M151" s="655">
        <f t="shared" si="28"/>
      </c>
    </row>
    <row r="152" spans="1:13" ht="12.75">
      <c r="A152" s="70" t="s">
        <v>102</v>
      </c>
      <c r="B152" s="656"/>
      <c r="C152" s="657"/>
      <c r="D152" s="657"/>
      <c r="E152" s="657"/>
      <c r="F152" s="657"/>
      <c r="G152" s="657"/>
      <c r="H152" s="657"/>
      <c r="I152" s="657"/>
      <c r="J152" s="657"/>
      <c r="K152" s="657"/>
      <c r="L152" s="664">
        <f t="shared" si="27"/>
        <v>0</v>
      </c>
      <c r="M152" s="655">
        <f t="shared" si="28"/>
      </c>
    </row>
    <row r="153" spans="1:13" ht="12.75">
      <c r="A153" s="70" t="s">
        <v>103</v>
      </c>
      <c r="B153" s="656"/>
      <c r="C153" s="657"/>
      <c r="D153" s="657"/>
      <c r="E153" s="657"/>
      <c r="F153" s="657"/>
      <c r="G153" s="657"/>
      <c r="H153" s="657"/>
      <c r="I153" s="657"/>
      <c r="J153" s="657"/>
      <c r="K153" s="657"/>
      <c r="L153" s="664">
        <f t="shared" si="27"/>
        <v>0</v>
      </c>
      <c r="M153" s="655">
        <f t="shared" si="28"/>
      </c>
    </row>
    <row r="154" spans="1:13" ht="12.75">
      <c r="A154" s="71"/>
      <c r="B154" s="656"/>
      <c r="C154" s="657"/>
      <c r="D154" s="657"/>
      <c r="E154" s="657"/>
      <c r="F154" s="657"/>
      <c r="G154" s="657"/>
      <c r="H154" s="657"/>
      <c r="I154" s="657"/>
      <c r="J154" s="657"/>
      <c r="K154" s="657"/>
      <c r="L154" s="664">
        <f t="shared" si="27"/>
        <v>0</v>
      </c>
      <c r="M154" s="655">
        <f t="shared" si="28"/>
      </c>
    </row>
    <row r="155" spans="1:13" ht="13.5" thickBot="1">
      <c r="A155" s="72"/>
      <c r="B155" s="658"/>
      <c r="C155" s="659"/>
      <c r="D155" s="659"/>
      <c r="E155" s="659"/>
      <c r="F155" s="659"/>
      <c r="G155" s="659"/>
      <c r="H155" s="659"/>
      <c r="I155" s="659"/>
      <c r="J155" s="659"/>
      <c r="K155" s="659"/>
      <c r="L155" s="664">
        <f t="shared" si="27"/>
        <v>0</v>
      </c>
      <c r="M155" s="660">
        <f t="shared" si="28"/>
      </c>
    </row>
    <row r="156" spans="1:13" ht="13.5" thickBot="1">
      <c r="A156" s="73" t="s">
        <v>81</v>
      </c>
      <c r="B156" s="661">
        <f aca="true" t="shared" si="29" ref="B156:L156">SUM(B150:B155)</f>
        <v>0</v>
      </c>
      <c r="C156" s="661">
        <f t="shared" si="29"/>
        <v>0</v>
      </c>
      <c r="D156" s="661">
        <f t="shared" si="29"/>
        <v>0</v>
      </c>
      <c r="E156" s="661">
        <f t="shared" si="29"/>
        <v>0</v>
      </c>
      <c r="F156" s="661">
        <f t="shared" si="29"/>
        <v>0</v>
      </c>
      <c r="G156" s="661">
        <f t="shared" si="29"/>
        <v>0</v>
      </c>
      <c r="H156" s="661">
        <f t="shared" si="29"/>
        <v>0</v>
      </c>
      <c r="I156" s="661">
        <f t="shared" si="29"/>
        <v>0</v>
      </c>
      <c r="J156" s="661">
        <f t="shared" si="29"/>
        <v>0</v>
      </c>
      <c r="K156" s="661">
        <f t="shared" si="29"/>
        <v>0</v>
      </c>
      <c r="L156" s="661">
        <f t="shared" si="29"/>
        <v>0</v>
      </c>
      <c r="M156" s="662">
        <f t="shared" si="28"/>
      </c>
    </row>
    <row r="157" spans="1:13" ht="12.75" customHeight="1">
      <c r="A157" s="744" t="s">
        <v>176</v>
      </c>
      <c r="B157" s="744"/>
      <c r="C157" s="744"/>
      <c r="D157" s="744"/>
      <c r="E157" s="744"/>
      <c r="F157" s="744"/>
      <c r="G157" s="744"/>
      <c r="H157" s="744"/>
      <c r="I157" s="744"/>
      <c r="J157" s="744"/>
      <c r="K157" s="744"/>
      <c r="L157" s="744"/>
      <c r="M157" s="744"/>
    </row>
    <row r="158" spans="1:13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1:13" ht="15.75" customHeight="1">
      <c r="A159" s="719" t="str">
        <f>+CONCATENATE("Önkormányzaton kívüli EU-s projekthez történő hozzájárulás ",LEFT(ÖSSZEFÜGGÉSEK!A136,4),". évi előirányzata és teljesítése")</f>
        <v>Önkormányzaton kívüli EU-s projekthez történő hozzájárulás . évi előirányzata és teljesítése</v>
      </c>
      <c r="B159" s="719"/>
      <c r="C159" s="719"/>
      <c r="D159" s="719"/>
      <c r="E159" s="719"/>
      <c r="F159" s="719"/>
      <c r="G159" s="719"/>
      <c r="H159" s="719"/>
      <c r="I159" s="719"/>
      <c r="J159" s="719"/>
      <c r="K159" s="719"/>
      <c r="L159" s="719"/>
      <c r="M159" s="719"/>
    </row>
    <row r="160" spans="1:13" ht="14.25" thickBo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750">
        <f>M134</f>
        <v>0</v>
      </c>
      <c r="M160" s="750"/>
    </row>
    <row r="161" spans="1:13" ht="21.75" thickBot="1">
      <c r="A161" s="736" t="s">
        <v>98</v>
      </c>
      <c r="B161" s="737"/>
      <c r="C161" s="737"/>
      <c r="D161" s="737"/>
      <c r="E161" s="737"/>
      <c r="F161" s="737"/>
      <c r="G161" s="737"/>
      <c r="H161" s="737"/>
      <c r="I161" s="737"/>
      <c r="J161" s="738"/>
      <c r="K161" s="75" t="s">
        <v>662</v>
      </c>
      <c r="L161" s="75" t="s">
        <v>661</v>
      </c>
      <c r="M161" s="75" t="s">
        <v>181</v>
      </c>
    </row>
    <row r="162" spans="1:13" ht="12.75">
      <c r="A162" s="721"/>
      <c r="B162" s="722"/>
      <c r="C162" s="722"/>
      <c r="D162" s="722"/>
      <c r="E162" s="722"/>
      <c r="F162" s="722"/>
      <c r="G162" s="722"/>
      <c r="H162" s="722"/>
      <c r="I162" s="722"/>
      <c r="J162" s="723"/>
      <c r="K162" s="649"/>
      <c r="L162" s="665"/>
      <c r="M162" s="665"/>
    </row>
    <row r="163" spans="1:13" ht="13.5" thickBot="1">
      <c r="A163" s="724"/>
      <c r="B163" s="725"/>
      <c r="C163" s="725"/>
      <c r="D163" s="725"/>
      <c r="E163" s="725"/>
      <c r="F163" s="725"/>
      <c r="G163" s="725"/>
      <c r="H163" s="725"/>
      <c r="I163" s="725"/>
      <c r="J163" s="726"/>
      <c r="K163" s="666"/>
      <c r="L163" s="659"/>
      <c r="M163" s="659"/>
    </row>
    <row r="164" spans="1:13" ht="13.5" thickBot="1">
      <c r="A164" s="714" t="s">
        <v>40</v>
      </c>
      <c r="B164" s="715"/>
      <c r="C164" s="715"/>
      <c r="D164" s="715"/>
      <c r="E164" s="715"/>
      <c r="F164" s="715"/>
      <c r="G164" s="715"/>
      <c r="H164" s="715"/>
      <c r="I164" s="715"/>
      <c r="J164" s="716"/>
      <c r="K164" s="667">
        <f>SUM(K162:K163)</f>
        <v>0</v>
      </c>
      <c r="L164" s="667">
        <f>SUM(L162:L163)</f>
        <v>0</v>
      </c>
      <c r="M164" s="667">
        <f>SUM(M162:M163)</f>
        <v>0</v>
      </c>
    </row>
    <row r="166" spans="1:13" ht="15.75" customHeight="1">
      <c r="A166" s="742" t="s">
        <v>0</v>
      </c>
      <c r="B166" s="742"/>
      <c r="C166" s="742"/>
      <c r="D166" s="743"/>
      <c r="E166" s="743"/>
      <c r="F166" s="743"/>
      <c r="G166" s="743"/>
      <c r="H166" s="743"/>
      <c r="I166" s="743"/>
      <c r="J166" s="743"/>
      <c r="K166" s="743"/>
      <c r="L166" s="743"/>
      <c r="M166" s="743"/>
    </row>
    <row r="167" spans="1:13" ht="15.75" thickBo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643"/>
      <c r="M167" s="641">
        <f>'4.sz.mell.'!G167</f>
        <v>0</v>
      </c>
    </row>
    <row r="168" spans="1:13" ht="13.5" customHeight="1" thickBot="1">
      <c r="A168" s="753" t="s">
        <v>91</v>
      </c>
      <c r="B168" s="747" t="s">
        <v>179</v>
      </c>
      <c r="C168" s="748"/>
      <c r="D168" s="748"/>
      <c r="E168" s="748"/>
      <c r="F168" s="748"/>
      <c r="G168" s="748"/>
      <c r="H168" s="748"/>
      <c r="I168" s="749"/>
      <c r="J168" s="727" t="s">
        <v>181</v>
      </c>
      <c r="K168" s="728"/>
      <c r="L168" s="728"/>
      <c r="M168" s="729"/>
    </row>
    <row r="169" spans="1:13" ht="13.5" customHeight="1" thickBot="1">
      <c r="A169" s="754"/>
      <c r="B169" s="717" t="s">
        <v>182</v>
      </c>
      <c r="C169" s="751" t="s">
        <v>183</v>
      </c>
      <c r="D169" s="739" t="s">
        <v>177</v>
      </c>
      <c r="E169" s="740"/>
      <c r="F169" s="740"/>
      <c r="G169" s="740"/>
      <c r="H169" s="740"/>
      <c r="I169" s="741"/>
      <c r="J169" s="730"/>
      <c r="K169" s="731"/>
      <c r="L169" s="731"/>
      <c r="M169" s="732"/>
    </row>
    <row r="170" spans="1:13" ht="21.75" thickBot="1">
      <c r="A170" s="754"/>
      <c r="B170" s="718"/>
      <c r="C170" s="752"/>
      <c r="D170" s="54" t="s">
        <v>182</v>
      </c>
      <c r="E170" s="54" t="s">
        <v>183</v>
      </c>
      <c r="F170" s="54" t="s">
        <v>182</v>
      </c>
      <c r="G170" s="54" t="s">
        <v>183</v>
      </c>
      <c r="H170" s="54" t="s">
        <v>182</v>
      </c>
      <c r="I170" s="54" t="s">
        <v>183</v>
      </c>
      <c r="J170" s="733"/>
      <c r="K170" s="734"/>
      <c r="L170" s="734"/>
      <c r="M170" s="735"/>
    </row>
    <row r="171" spans="1:13" ht="32.25" thickBot="1">
      <c r="A171" s="755"/>
      <c r="B171" s="745" t="s">
        <v>178</v>
      </c>
      <c r="C171" s="746"/>
      <c r="D171" s="745" t="str">
        <f>+CONCATENATE(LEFT(ÖSSZEFÜGGÉSEK!A169,4),". előtt")</f>
        <v>. előtt</v>
      </c>
      <c r="E171" s="746"/>
      <c r="F171" s="745" t="str">
        <f>+CONCATENATE(LEFT(ÖSSZEFÜGGÉSEK!A169,4),". évi")</f>
        <v>. évi</v>
      </c>
      <c r="G171" s="746"/>
      <c r="H171" s="712" t="str">
        <f>+CONCATENATE(LEFT(ÖSSZEFÜGGÉSEK!A169,4),". után")</f>
        <v>. után</v>
      </c>
      <c r="I171" s="713"/>
      <c r="J171" s="53" t="str">
        <f>+D171</f>
        <v>. előtt</v>
      </c>
      <c r="K171" s="54" t="str">
        <f>+F171</f>
        <v>. évi</v>
      </c>
      <c r="L171" s="53" t="s">
        <v>39</v>
      </c>
      <c r="M171" s="54" t="str">
        <f>+CONCATENATE("Teljesítés %-a ",LEFT(ÖSSZEFÜGGÉSEK!A169,4),". XII. 31-ig")</f>
        <v>Teljesítés %-a . XII. 31-ig</v>
      </c>
    </row>
    <row r="172" spans="1:13" ht="13.5" thickBot="1">
      <c r="A172" s="55" t="s">
        <v>408</v>
      </c>
      <c r="B172" s="53" t="s">
        <v>409</v>
      </c>
      <c r="C172" s="53" t="s">
        <v>410</v>
      </c>
      <c r="D172" s="56" t="s">
        <v>411</v>
      </c>
      <c r="E172" s="54" t="s">
        <v>412</v>
      </c>
      <c r="F172" s="54" t="s">
        <v>489</v>
      </c>
      <c r="G172" s="54" t="s">
        <v>490</v>
      </c>
      <c r="H172" s="53" t="s">
        <v>491</v>
      </c>
      <c r="I172" s="56" t="s">
        <v>492</v>
      </c>
      <c r="J172" s="56" t="s">
        <v>536</v>
      </c>
      <c r="K172" s="56" t="s">
        <v>537</v>
      </c>
      <c r="L172" s="56" t="s">
        <v>538</v>
      </c>
      <c r="M172" s="57" t="s">
        <v>539</v>
      </c>
    </row>
    <row r="173" spans="1:13" ht="12.75">
      <c r="A173" s="58" t="s">
        <v>92</v>
      </c>
      <c r="B173" s="647"/>
      <c r="C173" s="648"/>
      <c r="D173" s="648"/>
      <c r="E173" s="649"/>
      <c r="F173" s="648"/>
      <c r="G173" s="648"/>
      <c r="H173" s="648"/>
      <c r="I173" s="648"/>
      <c r="J173" s="648"/>
      <c r="K173" s="648"/>
      <c r="L173" s="650">
        <f aca="true" t="shared" si="30" ref="L173:L179">+J173+K173</f>
        <v>0</v>
      </c>
      <c r="M173" s="651">
        <f>IF((C173&lt;&gt;0),ROUND((L173/C173)*100,1),"")</f>
      </c>
    </row>
    <row r="174" spans="1:13" ht="12.75">
      <c r="A174" s="59" t="s">
        <v>104</v>
      </c>
      <c r="B174" s="652"/>
      <c r="C174" s="653"/>
      <c r="D174" s="653"/>
      <c r="E174" s="653"/>
      <c r="F174" s="653"/>
      <c r="G174" s="653"/>
      <c r="H174" s="653"/>
      <c r="I174" s="653"/>
      <c r="J174" s="653"/>
      <c r="K174" s="653"/>
      <c r="L174" s="654">
        <f t="shared" si="30"/>
        <v>0</v>
      </c>
      <c r="M174" s="655">
        <f aca="true" t="shared" si="31" ref="M174:M179">IF((C174&lt;&gt;0),ROUND((L174/C174)*100,1),"")</f>
      </c>
    </row>
    <row r="175" spans="1:13" ht="12.75">
      <c r="A175" s="60" t="s">
        <v>93</v>
      </c>
      <c r="B175" s="656"/>
      <c r="C175" s="657"/>
      <c r="D175" s="657"/>
      <c r="E175" s="657"/>
      <c r="F175" s="657"/>
      <c r="G175" s="657"/>
      <c r="H175" s="657"/>
      <c r="I175" s="657"/>
      <c r="J175" s="657"/>
      <c r="K175" s="657"/>
      <c r="L175" s="654">
        <f t="shared" si="30"/>
        <v>0</v>
      </c>
      <c r="M175" s="655">
        <f t="shared" si="31"/>
      </c>
    </row>
    <row r="176" spans="1:13" ht="12.75">
      <c r="A176" s="60" t="s">
        <v>105</v>
      </c>
      <c r="B176" s="656"/>
      <c r="C176" s="657"/>
      <c r="D176" s="657"/>
      <c r="E176" s="657"/>
      <c r="F176" s="657"/>
      <c r="G176" s="657"/>
      <c r="H176" s="657"/>
      <c r="I176" s="657"/>
      <c r="J176" s="657"/>
      <c r="K176" s="657"/>
      <c r="L176" s="654">
        <f t="shared" si="30"/>
        <v>0</v>
      </c>
      <c r="M176" s="655">
        <f t="shared" si="31"/>
      </c>
    </row>
    <row r="177" spans="1:13" ht="12.75">
      <c r="A177" s="60" t="s">
        <v>94</v>
      </c>
      <c r="B177" s="656"/>
      <c r="C177" s="657"/>
      <c r="D177" s="657"/>
      <c r="E177" s="657"/>
      <c r="F177" s="657"/>
      <c r="G177" s="657"/>
      <c r="H177" s="657"/>
      <c r="I177" s="657"/>
      <c r="J177" s="657"/>
      <c r="K177" s="657"/>
      <c r="L177" s="654">
        <f t="shared" si="30"/>
        <v>0</v>
      </c>
      <c r="M177" s="655">
        <f t="shared" si="31"/>
      </c>
    </row>
    <row r="178" spans="1:13" ht="12.75">
      <c r="A178" s="60" t="s">
        <v>95</v>
      </c>
      <c r="B178" s="656"/>
      <c r="C178" s="657"/>
      <c r="D178" s="657"/>
      <c r="E178" s="657"/>
      <c r="F178" s="657"/>
      <c r="G178" s="657"/>
      <c r="H178" s="657"/>
      <c r="I178" s="657"/>
      <c r="J178" s="657"/>
      <c r="K178" s="657"/>
      <c r="L178" s="654">
        <f t="shared" si="30"/>
        <v>0</v>
      </c>
      <c r="M178" s="655">
        <f t="shared" si="31"/>
      </c>
    </row>
    <row r="179" spans="1:13" ht="13.5" thickBot="1">
      <c r="A179" s="61"/>
      <c r="B179" s="658"/>
      <c r="C179" s="659"/>
      <c r="D179" s="659"/>
      <c r="E179" s="659"/>
      <c r="F179" s="659"/>
      <c r="G179" s="659"/>
      <c r="H179" s="659"/>
      <c r="I179" s="659"/>
      <c r="J179" s="659"/>
      <c r="K179" s="659"/>
      <c r="L179" s="654">
        <f t="shared" si="30"/>
        <v>0</v>
      </c>
      <c r="M179" s="660">
        <f t="shared" si="31"/>
      </c>
    </row>
    <row r="180" spans="1:13" ht="13.5" thickBot="1">
      <c r="A180" s="62" t="s">
        <v>97</v>
      </c>
      <c r="B180" s="661">
        <f>B173+SUM(B175:B179)</f>
        <v>0</v>
      </c>
      <c r="C180" s="661">
        <f aca="true" t="shared" si="32" ref="C180:L180">C173+SUM(C175:C179)</f>
        <v>0</v>
      </c>
      <c r="D180" s="661">
        <f t="shared" si="32"/>
        <v>0</v>
      </c>
      <c r="E180" s="661">
        <f t="shared" si="32"/>
        <v>0</v>
      </c>
      <c r="F180" s="661">
        <f t="shared" si="32"/>
        <v>0</v>
      </c>
      <c r="G180" s="661">
        <f t="shared" si="32"/>
        <v>0</v>
      </c>
      <c r="H180" s="661">
        <f t="shared" si="32"/>
        <v>0</v>
      </c>
      <c r="I180" s="661">
        <f t="shared" si="32"/>
        <v>0</v>
      </c>
      <c r="J180" s="661">
        <f t="shared" si="32"/>
        <v>0</v>
      </c>
      <c r="K180" s="661">
        <f t="shared" si="32"/>
        <v>0</v>
      </c>
      <c r="L180" s="661">
        <f t="shared" si="32"/>
        <v>0</v>
      </c>
      <c r="M180" s="662">
        <f>IF((C180&lt;&gt;0),ROUND((L180/C180)*100,1),"")</f>
      </c>
    </row>
    <row r="181" spans="1:13" ht="12.75">
      <c r="A181" s="63"/>
      <c r="B181" s="64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</row>
    <row r="182" spans="1:13" ht="13.5" thickBot="1">
      <c r="A182" s="66" t="s">
        <v>96</v>
      </c>
      <c r="B182" s="6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</row>
    <row r="183" spans="1:13" ht="12.75">
      <c r="A183" s="69" t="s">
        <v>100</v>
      </c>
      <c r="B183" s="647"/>
      <c r="C183" s="648"/>
      <c r="D183" s="648"/>
      <c r="E183" s="649"/>
      <c r="F183" s="648"/>
      <c r="G183" s="648"/>
      <c r="H183" s="648"/>
      <c r="I183" s="648"/>
      <c r="J183" s="648"/>
      <c r="K183" s="648"/>
      <c r="L183" s="663">
        <f aca="true" t="shared" si="33" ref="L183:L188">+J183+K183</f>
        <v>0</v>
      </c>
      <c r="M183" s="651">
        <f aca="true" t="shared" si="34" ref="M183:M189">IF((C183&lt;&gt;0),ROUND((L183/C183)*100,1),"")</f>
      </c>
    </row>
    <row r="184" spans="1:13" ht="12.75">
      <c r="A184" s="70" t="s">
        <v>101</v>
      </c>
      <c r="B184" s="652"/>
      <c r="C184" s="657"/>
      <c r="D184" s="657"/>
      <c r="E184" s="657"/>
      <c r="F184" s="657"/>
      <c r="G184" s="657"/>
      <c r="H184" s="657"/>
      <c r="I184" s="657"/>
      <c r="J184" s="657"/>
      <c r="K184" s="657"/>
      <c r="L184" s="664">
        <f t="shared" si="33"/>
        <v>0</v>
      </c>
      <c r="M184" s="655">
        <f t="shared" si="34"/>
      </c>
    </row>
    <row r="185" spans="1:13" ht="12.75">
      <c r="A185" s="70" t="s">
        <v>102</v>
      </c>
      <c r="B185" s="656"/>
      <c r="C185" s="657"/>
      <c r="D185" s="657"/>
      <c r="E185" s="657"/>
      <c r="F185" s="657"/>
      <c r="G185" s="657"/>
      <c r="H185" s="657"/>
      <c r="I185" s="657"/>
      <c r="J185" s="657"/>
      <c r="K185" s="657"/>
      <c r="L185" s="664">
        <f t="shared" si="33"/>
        <v>0</v>
      </c>
      <c r="M185" s="655">
        <f t="shared" si="34"/>
      </c>
    </row>
    <row r="186" spans="1:13" ht="12.75">
      <c r="A186" s="70" t="s">
        <v>103</v>
      </c>
      <c r="B186" s="656"/>
      <c r="C186" s="657"/>
      <c r="D186" s="657"/>
      <c r="E186" s="657"/>
      <c r="F186" s="657"/>
      <c r="G186" s="657"/>
      <c r="H186" s="657"/>
      <c r="I186" s="657"/>
      <c r="J186" s="657"/>
      <c r="K186" s="657"/>
      <c r="L186" s="664">
        <f t="shared" si="33"/>
        <v>0</v>
      </c>
      <c r="M186" s="655">
        <f t="shared" si="34"/>
      </c>
    </row>
    <row r="187" spans="1:13" ht="12.75">
      <c r="A187" s="71"/>
      <c r="B187" s="656"/>
      <c r="C187" s="657"/>
      <c r="D187" s="657"/>
      <c r="E187" s="657"/>
      <c r="F187" s="657"/>
      <c r="G187" s="657"/>
      <c r="H187" s="657"/>
      <c r="I187" s="657"/>
      <c r="J187" s="657"/>
      <c r="K187" s="657"/>
      <c r="L187" s="664">
        <f t="shared" si="33"/>
        <v>0</v>
      </c>
      <c r="M187" s="655">
        <f t="shared" si="34"/>
      </c>
    </row>
    <row r="188" spans="1:13" ht="13.5" thickBot="1">
      <c r="A188" s="72"/>
      <c r="B188" s="658"/>
      <c r="C188" s="659"/>
      <c r="D188" s="659"/>
      <c r="E188" s="659"/>
      <c r="F188" s="659"/>
      <c r="G188" s="659"/>
      <c r="H188" s="659"/>
      <c r="I188" s="659"/>
      <c r="J188" s="659"/>
      <c r="K188" s="659"/>
      <c r="L188" s="664">
        <f t="shared" si="33"/>
        <v>0</v>
      </c>
      <c r="M188" s="660">
        <f t="shared" si="34"/>
      </c>
    </row>
    <row r="189" spans="1:13" ht="13.5" thickBot="1">
      <c r="A189" s="73" t="s">
        <v>81</v>
      </c>
      <c r="B189" s="661">
        <f aca="true" t="shared" si="35" ref="B189:L189">SUM(B183:B188)</f>
        <v>0</v>
      </c>
      <c r="C189" s="661">
        <f t="shared" si="35"/>
        <v>0</v>
      </c>
      <c r="D189" s="661">
        <f t="shared" si="35"/>
        <v>0</v>
      </c>
      <c r="E189" s="661">
        <f t="shared" si="35"/>
        <v>0</v>
      </c>
      <c r="F189" s="661">
        <f t="shared" si="35"/>
        <v>0</v>
      </c>
      <c r="G189" s="661">
        <f t="shared" si="35"/>
        <v>0</v>
      </c>
      <c r="H189" s="661">
        <f t="shared" si="35"/>
        <v>0</v>
      </c>
      <c r="I189" s="661">
        <f t="shared" si="35"/>
        <v>0</v>
      </c>
      <c r="J189" s="661">
        <f t="shared" si="35"/>
        <v>0</v>
      </c>
      <c r="K189" s="661">
        <f t="shared" si="35"/>
        <v>0</v>
      </c>
      <c r="L189" s="661">
        <f t="shared" si="35"/>
        <v>0</v>
      </c>
      <c r="M189" s="662">
        <f t="shared" si="34"/>
      </c>
    </row>
    <row r="190" spans="1:13" ht="12.75" customHeight="1">
      <c r="A190" s="744" t="s">
        <v>176</v>
      </c>
      <c r="B190" s="744"/>
      <c r="C190" s="744"/>
      <c r="D190" s="744"/>
      <c r="E190" s="744"/>
      <c r="F190" s="744"/>
      <c r="G190" s="744"/>
      <c r="H190" s="744"/>
      <c r="I190" s="744"/>
      <c r="J190" s="744"/>
      <c r="K190" s="744"/>
      <c r="L190" s="744"/>
      <c r="M190" s="744"/>
    </row>
    <row r="191" spans="1:13" ht="12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</row>
    <row r="192" spans="1:13" ht="15.75" customHeight="1">
      <c r="A192" s="719" t="str">
        <f>+CONCATENATE("Önkormányzaton kívüli EU-s projekthez történő hozzájárulás ",LEFT(ÖSSZEFÜGGÉSEK!A169,4),". évi előirányzata és teljesítése")</f>
        <v>Önkormányzaton kívüli EU-s projekthez történő hozzájárulás . évi előirányzata és teljesítése</v>
      </c>
      <c r="B192" s="719"/>
      <c r="C192" s="719"/>
      <c r="D192" s="719"/>
      <c r="E192" s="719"/>
      <c r="F192" s="719"/>
      <c r="G192" s="719"/>
      <c r="H192" s="719"/>
      <c r="I192" s="719"/>
      <c r="J192" s="719"/>
      <c r="K192" s="719"/>
      <c r="L192" s="719"/>
      <c r="M192" s="719"/>
    </row>
    <row r="193" spans="1:13" ht="14.25" thickBo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750">
        <f>M167</f>
        <v>0</v>
      </c>
      <c r="M193" s="750"/>
    </row>
    <row r="194" spans="1:13" ht="21.75" thickBot="1">
      <c r="A194" s="736" t="s">
        <v>98</v>
      </c>
      <c r="B194" s="737"/>
      <c r="C194" s="737"/>
      <c r="D194" s="737"/>
      <c r="E194" s="737"/>
      <c r="F194" s="737"/>
      <c r="G194" s="737"/>
      <c r="H194" s="737"/>
      <c r="I194" s="737"/>
      <c r="J194" s="738"/>
      <c r="K194" s="75" t="s">
        <v>662</v>
      </c>
      <c r="L194" s="75" t="s">
        <v>661</v>
      </c>
      <c r="M194" s="75" t="s">
        <v>181</v>
      </c>
    </row>
    <row r="195" spans="1:13" ht="12.75">
      <c r="A195" s="721"/>
      <c r="B195" s="722"/>
      <c r="C195" s="722"/>
      <c r="D195" s="722"/>
      <c r="E195" s="722"/>
      <c r="F195" s="722"/>
      <c r="G195" s="722"/>
      <c r="H195" s="722"/>
      <c r="I195" s="722"/>
      <c r="J195" s="723"/>
      <c r="K195" s="649"/>
      <c r="L195" s="665"/>
      <c r="M195" s="665"/>
    </row>
    <row r="196" spans="1:13" ht="13.5" thickBot="1">
      <c r="A196" s="724"/>
      <c r="B196" s="725"/>
      <c r="C196" s="725"/>
      <c r="D196" s="725"/>
      <c r="E196" s="725"/>
      <c r="F196" s="725"/>
      <c r="G196" s="725"/>
      <c r="H196" s="725"/>
      <c r="I196" s="725"/>
      <c r="J196" s="726"/>
      <c r="K196" s="666"/>
      <c r="L196" s="659"/>
      <c r="M196" s="659"/>
    </row>
    <row r="197" spans="1:13" ht="13.5" thickBot="1">
      <c r="A197" s="714" t="s">
        <v>40</v>
      </c>
      <c r="B197" s="715"/>
      <c r="C197" s="715"/>
      <c r="D197" s="715"/>
      <c r="E197" s="715"/>
      <c r="F197" s="715"/>
      <c r="G197" s="715"/>
      <c r="H197" s="715"/>
      <c r="I197" s="715"/>
      <c r="J197" s="716"/>
      <c r="K197" s="667">
        <f>SUM(K195:K196)</f>
        <v>0</v>
      </c>
      <c r="L197" s="667">
        <f>SUM(L195:L196)</f>
        <v>0</v>
      </c>
      <c r="M197" s="667">
        <f>SUM(M195:M196)</f>
        <v>0</v>
      </c>
    </row>
    <row r="199" spans="1:13" ht="15.75">
      <c r="A199" s="742"/>
      <c r="B199" s="742"/>
      <c r="C199" s="742"/>
      <c r="D199" s="743"/>
      <c r="E199" s="743"/>
      <c r="F199" s="743"/>
      <c r="G199" s="743"/>
      <c r="H199" s="743"/>
      <c r="I199" s="743"/>
      <c r="J199" s="743"/>
      <c r="K199" s="743"/>
      <c r="L199" s="743"/>
      <c r="M199" s="743"/>
    </row>
    <row r="200" spans="1:13" ht="15.75" thickBo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643"/>
      <c r="M200" s="641">
        <f>'4.sz.mell.'!G200</f>
        <v>0</v>
      </c>
    </row>
    <row r="201" spans="1:13" ht="13.5" customHeight="1" thickBot="1">
      <c r="A201" s="753" t="s">
        <v>91</v>
      </c>
      <c r="B201" s="747" t="s">
        <v>179</v>
      </c>
      <c r="C201" s="748"/>
      <c r="D201" s="748"/>
      <c r="E201" s="748"/>
      <c r="F201" s="748"/>
      <c r="G201" s="748"/>
      <c r="H201" s="748"/>
      <c r="I201" s="749"/>
      <c r="J201" s="727" t="s">
        <v>181</v>
      </c>
      <c r="K201" s="728"/>
      <c r="L201" s="728"/>
      <c r="M201" s="729"/>
    </row>
    <row r="202" spans="1:13" ht="13.5" customHeight="1" thickBot="1">
      <c r="A202" s="754"/>
      <c r="B202" s="717" t="s">
        <v>182</v>
      </c>
      <c r="C202" s="751" t="s">
        <v>183</v>
      </c>
      <c r="D202" s="739" t="s">
        <v>177</v>
      </c>
      <c r="E202" s="740"/>
      <c r="F202" s="740"/>
      <c r="G202" s="740"/>
      <c r="H202" s="740"/>
      <c r="I202" s="741"/>
      <c r="J202" s="730"/>
      <c r="K202" s="731"/>
      <c r="L202" s="731"/>
      <c r="M202" s="732"/>
    </row>
    <row r="203" spans="1:13" ht="21.75" thickBot="1">
      <c r="A203" s="754"/>
      <c r="B203" s="718"/>
      <c r="C203" s="752"/>
      <c r="D203" s="54" t="s">
        <v>182</v>
      </c>
      <c r="E203" s="54" t="s">
        <v>183</v>
      </c>
      <c r="F203" s="54" t="s">
        <v>182</v>
      </c>
      <c r="G203" s="54" t="s">
        <v>183</v>
      </c>
      <c r="H203" s="54" t="s">
        <v>182</v>
      </c>
      <c r="I203" s="54" t="s">
        <v>183</v>
      </c>
      <c r="J203" s="733"/>
      <c r="K203" s="734"/>
      <c r="L203" s="734"/>
      <c r="M203" s="735"/>
    </row>
    <row r="204" spans="1:13" ht="32.25" thickBot="1">
      <c r="A204" s="755"/>
      <c r="B204" s="745" t="s">
        <v>178</v>
      </c>
      <c r="C204" s="746"/>
      <c r="D204" s="745" t="str">
        <f>+CONCATENATE(LEFT(ÖSSZEFÜGGÉSEK!A202,4),". előtt")</f>
        <v>. előtt</v>
      </c>
      <c r="E204" s="746"/>
      <c r="F204" s="745" t="str">
        <f>+CONCATENATE(LEFT(ÖSSZEFÜGGÉSEK!A202,4),". évi")</f>
        <v>. évi</v>
      </c>
      <c r="G204" s="746"/>
      <c r="H204" s="712" t="str">
        <f>+CONCATENATE(LEFT(ÖSSZEFÜGGÉSEK!A202,4),". után")</f>
        <v>. után</v>
      </c>
      <c r="I204" s="713"/>
      <c r="J204" s="53" t="str">
        <f>+D204</f>
        <v>. előtt</v>
      </c>
      <c r="K204" s="54" t="str">
        <f>+F204</f>
        <v>. évi</v>
      </c>
      <c r="L204" s="53" t="s">
        <v>39</v>
      </c>
      <c r="M204" s="54" t="str">
        <f>+CONCATENATE("Teljesítés %-a ",LEFT(ÖSSZEFÜGGÉSEK!A202,4),". XII. 31-ig")</f>
        <v>Teljesítés %-a . XII. 31-ig</v>
      </c>
    </row>
    <row r="205" spans="1:13" ht="13.5" thickBot="1">
      <c r="A205" s="55" t="s">
        <v>408</v>
      </c>
      <c r="B205" s="53" t="s">
        <v>409</v>
      </c>
      <c r="C205" s="53" t="s">
        <v>410</v>
      </c>
      <c r="D205" s="56" t="s">
        <v>411</v>
      </c>
      <c r="E205" s="54" t="s">
        <v>412</v>
      </c>
      <c r="F205" s="54" t="s">
        <v>489</v>
      </c>
      <c r="G205" s="54" t="s">
        <v>490</v>
      </c>
      <c r="H205" s="53" t="s">
        <v>491</v>
      </c>
      <c r="I205" s="56" t="s">
        <v>492</v>
      </c>
      <c r="J205" s="56" t="s">
        <v>536</v>
      </c>
      <c r="K205" s="56" t="s">
        <v>537</v>
      </c>
      <c r="L205" s="56" t="s">
        <v>538</v>
      </c>
      <c r="M205" s="57" t="s">
        <v>539</v>
      </c>
    </row>
    <row r="206" spans="1:13" ht="12.75">
      <c r="A206" s="58" t="s">
        <v>92</v>
      </c>
      <c r="B206" s="647"/>
      <c r="C206" s="648"/>
      <c r="D206" s="648"/>
      <c r="E206" s="649"/>
      <c r="F206" s="648"/>
      <c r="G206" s="648"/>
      <c r="H206" s="648"/>
      <c r="I206" s="648"/>
      <c r="J206" s="648"/>
      <c r="K206" s="648"/>
      <c r="L206" s="650">
        <f aca="true" t="shared" si="36" ref="L206:L212">+J206+K206</f>
        <v>0</v>
      </c>
      <c r="M206" s="651">
        <f>IF((C206&lt;&gt;0),ROUND((L206/C206)*100,1),"")</f>
      </c>
    </row>
    <row r="207" spans="1:13" ht="12.75">
      <c r="A207" s="59" t="s">
        <v>104</v>
      </c>
      <c r="B207" s="652"/>
      <c r="C207" s="653"/>
      <c r="D207" s="653"/>
      <c r="E207" s="653"/>
      <c r="F207" s="653"/>
      <c r="G207" s="653"/>
      <c r="H207" s="653"/>
      <c r="I207" s="653"/>
      <c r="J207" s="653"/>
      <c r="K207" s="653"/>
      <c r="L207" s="654">
        <f t="shared" si="36"/>
        <v>0</v>
      </c>
      <c r="M207" s="655">
        <f aca="true" t="shared" si="37" ref="M207:M212">IF((C207&lt;&gt;0),ROUND((L207/C207)*100,1),"")</f>
      </c>
    </row>
    <row r="208" spans="1:13" ht="12.75">
      <c r="A208" s="60" t="s">
        <v>93</v>
      </c>
      <c r="B208" s="656"/>
      <c r="C208" s="657"/>
      <c r="D208" s="657"/>
      <c r="E208" s="657"/>
      <c r="F208" s="657"/>
      <c r="G208" s="657"/>
      <c r="H208" s="657"/>
      <c r="I208" s="657"/>
      <c r="J208" s="657"/>
      <c r="K208" s="657"/>
      <c r="L208" s="654">
        <f t="shared" si="36"/>
        <v>0</v>
      </c>
      <c r="M208" s="655">
        <f t="shared" si="37"/>
      </c>
    </row>
    <row r="209" spans="1:13" ht="12.75">
      <c r="A209" s="60" t="s">
        <v>105</v>
      </c>
      <c r="B209" s="656"/>
      <c r="C209" s="657"/>
      <c r="D209" s="657"/>
      <c r="E209" s="657"/>
      <c r="F209" s="657"/>
      <c r="G209" s="657"/>
      <c r="H209" s="657"/>
      <c r="I209" s="657"/>
      <c r="J209" s="657"/>
      <c r="K209" s="657"/>
      <c r="L209" s="654">
        <f t="shared" si="36"/>
        <v>0</v>
      </c>
      <c r="M209" s="655">
        <f t="shared" si="37"/>
      </c>
    </row>
    <row r="210" spans="1:13" ht="12.75">
      <c r="A210" s="60" t="s">
        <v>94</v>
      </c>
      <c r="B210" s="656"/>
      <c r="C210" s="657"/>
      <c r="D210" s="657"/>
      <c r="E210" s="657"/>
      <c r="F210" s="657"/>
      <c r="G210" s="657"/>
      <c r="H210" s="657"/>
      <c r="I210" s="657"/>
      <c r="J210" s="657"/>
      <c r="K210" s="657"/>
      <c r="L210" s="654">
        <f t="shared" si="36"/>
        <v>0</v>
      </c>
      <c r="M210" s="655">
        <f t="shared" si="37"/>
      </c>
    </row>
    <row r="211" spans="1:13" ht="12.75">
      <c r="A211" s="60" t="s">
        <v>95</v>
      </c>
      <c r="B211" s="656"/>
      <c r="C211" s="657"/>
      <c r="D211" s="657"/>
      <c r="E211" s="657"/>
      <c r="F211" s="657"/>
      <c r="G211" s="657"/>
      <c r="H211" s="657"/>
      <c r="I211" s="657"/>
      <c r="J211" s="657"/>
      <c r="K211" s="657"/>
      <c r="L211" s="654">
        <f t="shared" si="36"/>
        <v>0</v>
      </c>
      <c r="M211" s="655">
        <f t="shared" si="37"/>
      </c>
    </row>
    <row r="212" spans="1:13" ht="13.5" thickBot="1">
      <c r="A212" s="61"/>
      <c r="B212" s="658"/>
      <c r="C212" s="659"/>
      <c r="D212" s="659"/>
      <c r="E212" s="659"/>
      <c r="F212" s="659"/>
      <c r="G212" s="659"/>
      <c r="H212" s="659"/>
      <c r="I212" s="659"/>
      <c r="J212" s="659"/>
      <c r="K212" s="659"/>
      <c r="L212" s="654">
        <f t="shared" si="36"/>
        <v>0</v>
      </c>
      <c r="M212" s="660">
        <f t="shared" si="37"/>
      </c>
    </row>
    <row r="213" spans="1:13" ht="13.5" thickBot="1">
      <c r="A213" s="62" t="s">
        <v>97</v>
      </c>
      <c r="B213" s="661">
        <f>B206+SUM(B208:B212)</f>
        <v>0</v>
      </c>
      <c r="C213" s="661">
        <f aca="true" t="shared" si="38" ref="C213:L213">C206+SUM(C208:C212)</f>
        <v>0</v>
      </c>
      <c r="D213" s="661">
        <f t="shared" si="38"/>
        <v>0</v>
      </c>
      <c r="E213" s="661">
        <f t="shared" si="38"/>
        <v>0</v>
      </c>
      <c r="F213" s="661">
        <f t="shared" si="38"/>
        <v>0</v>
      </c>
      <c r="G213" s="661">
        <f t="shared" si="38"/>
        <v>0</v>
      </c>
      <c r="H213" s="661">
        <f t="shared" si="38"/>
        <v>0</v>
      </c>
      <c r="I213" s="661">
        <f t="shared" si="38"/>
        <v>0</v>
      </c>
      <c r="J213" s="661">
        <f t="shared" si="38"/>
        <v>0</v>
      </c>
      <c r="K213" s="661">
        <f t="shared" si="38"/>
        <v>0</v>
      </c>
      <c r="L213" s="661">
        <f t="shared" si="38"/>
        <v>0</v>
      </c>
      <c r="M213" s="662">
        <f>IF((C213&lt;&gt;0),ROUND((L213/C213)*100,1),"")</f>
      </c>
    </row>
    <row r="214" spans="1:13" ht="12.75">
      <c r="A214" s="63"/>
      <c r="B214" s="64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ht="13.5" thickBot="1">
      <c r="A215" s="66" t="s">
        <v>96</v>
      </c>
      <c r="B215" s="6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2.75">
      <c r="A216" s="69" t="s">
        <v>100</v>
      </c>
      <c r="B216" s="647"/>
      <c r="C216" s="648"/>
      <c r="D216" s="648"/>
      <c r="E216" s="649"/>
      <c r="F216" s="648"/>
      <c r="G216" s="648"/>
      <c r="H216" s="648"/>
      <c r="I216" s="648"/>
      <c r="J216" s="648"/>
      <c r="K216" s="648"/>
      <c r="L216" s="663">
        <f aca="true" t="shared" si="39" ref="L216:L221">+J216+K216</f>
        <v>0</v>
      </c>
      <c r="M216" s="651">
        <f aca="true" t="shared" si="40" ref="M216:M222">IF((C216&lt;&gt;0),ROUND((L216/C216)*100,1),"")</f>
      </c>
    </row>
    <row r="217" spans="1:13" ht="12.75">
      <c r="A217" s="70" t="s">
        <v>101</v>
      </c>
      <c r="B217" s="652"/>
      <c r="C217" s="657"/>
      <c r="D217" s="657"/>
      <c r="E217" s="657"/>
      <c r="F217" s="657"/>
      <c r="G217" s="657"/>
      <c r="H217" s="657"/>
      <c r="I217" s="657"/>
      <c r="J217" s="657"/>
      <c r="K217" s="657"/>
      <c r="L217" s="664">
        <f t="shared" si="39"/>
        <v>0</v>
      </c>
      <c r="M217" s="655">
        <f t="shared" si="40"/>
      </c>
    </row>
    <row r="218" spans="1:13" ht="12.75">
      <c r="A218" s="70" t="s">
        <v>102</v>
      </c>
      <c r="B218" s="656"/>
      <c r="C218" s="657"/>
      <c r="D218" s="657"/>
      <c r="E218" s="657"/>
      <c r="F218" s="657"/>
      <c r="G218" s="657"/>
      <c r="H218" s="657"/>
      <c r="I218" s="657"/>
      <c r="J218" s="657"/>
      <c r="K218" s="657"/>
      <c r="L218" s="664">
        <f t="shared" si="39"/>
        <v>0</v>
      </c>
      <c r="M218" s="655">
        <f t="shared" si="40"/>
      </c>
    </row>
    <row r="219" spans="1:13" ht="12.75">
      <c r="A219" s="70" t="s">
        <v>103</v>
      </c>
      <c r="B219" s="656"/>
      <c r="C219" s="657"/>
      <c r="D219" s="657"/>
      <c r="E219" s="657"/>
      <c r="F219" s="657"/>
      <c r="G219" s="657"/>
      <c r="H219" s="657"/>
      <c r="I219" s="657"/>
      <c r="J219" s="657"/>
      <c r="K219" s="657"/>
      <c r="L219" s="664">
        <f t="shared" si="39"/>
        <v>0</v>
      </c>
      <c r="M219" s="655">
        <f t="shared" si="40"/>
      </c>
    </row>
    <row r="220" spans="1:13" ht="12.75">
      <c r="A220" s="71"/>
      <c r="B220" s="656"/>
      <c r="C220" s="657"/>
      <c r="D220" s="657"/>
      <c r="E220" s="657"/>
      <c r="F220" s="657"/>
      <c r="G220" s="657"/>
      <c r="H220" s="657"/>
      <c r="I220" s="657"/>
      <c r="J220" s="657"/>
      <c r="K220" s="657"/>
      <c r="L220" s="664">
        <f t="shared" si="39"/>
        <v>0</v>
      </c>
      <c r="M220" s="655">
        <f t="shared" si="40"/>
      </c>
    </row>
    <row r="221" spans="1:13" ht="13.5" thickBot="1">
      <c r="A221" s="72"/>
      <c r="B221" s="658"/>
      <c r="C221" s="659"/>
      <c r="D221" s="659"/>
      <c r="E221" s="659"/>
      <c r="F221" s="659"/>
      <c r="G221" s="659"/>
      <c r="H221" s="659"/>
      <c r="I221" s="659"/>
      <c r="J221" s="659"/>
      <c r="K221" s="659"/>
      <c r="L221" s="664">
        <f t="shared" si="39"/>
        <v>0</v>
      </c>
      <c r="M221" s="660">
        <f t="shared" si="40"/>
      </c>
    </row>
    <row r="222" spans="1:13" ht="13.5" thickBot="1">
      <c r="A222" s="73" t="s">
        <v>81</v>
      </c>
      <c r="B222" s="661">
        <f aca="true" t="shared" si="41" ref="B222:L222">SUM(B216:B221)</f>
        <v>0</v>
      </c>
      <c r="C222" s="661">
        <f t="shared" si="41"/>
        <v>0</v>
      </c>
      <c r="D222" s="661">
        <f t="shared" si="41"/>
        <v>0</v>
      </c>
      <c r="E222" s="661">
        <f t="shared" si="41"/>
        <v>0</v>
      </c>
      <c r="F222" s="661">
        <f t="shared" si="41"/>
        <v>0</v>
      </c>
      <c r="G222" s="661">
        <f t="shared" si="41"/>
        <v>0</v>
      </c>
      <c r="H222" s="661">
        <f t="shared" si="41"/>
        <v>0</v>
      </c>
      <c r="I222" s="661">
        <f t="shared" si="41"/>
        <v>0</v>
      </c>
      <c r="J222" s="661">
        <f t="shared" si="41"/>
        <v>0</v>
      </c>
      <c r="K222" s="661">
        <f t="shared" si="41"/>
        <v>0</v>
      </c>
      <c r="L222" s="661">
        <f t="shared" si="41"/>
        <v>0</v>
      </c>
      <c r="M222" s="662">
        <f t="shared" si="40"/>
      </c>
    </row>
    <row r="223" spans="1:13" ht="12.75" customHeight="1">
      <c r="A223" s="744" t="s">
        <v>176</v>
      </c>
      <c r="B223" s="744"/>
      <c r="C223" s="744"/>
      <c r="D223" s="744"/>
      <c r="E223" s="744"/>
      <c r="F223" s="744"/>
      <c r="G223" s="744"/>
      <c r="H223" s="744"/>
      <c r="I223" s="744"/>
      <c r="J223" s="744"/>
      <c r="K223" s="744"/>
      <c r="L223" s="744"/>
      <c r="M223" s="744"/>
    </row>
    <row r="224" spans="1:13" ht="12.7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</row>
    <row r="225" spans="1:13" ht="15.75" customHeight="1">
      <c r="A225" s="719" t="str">
        <f>+CONCATENATE("Önkormányzaton kívüli EU-s projekthez történő hozzájárulás ",LEFT(ÖSSZEFÜGGÉSEK!A202,4),". évi előirányzata és teljesítése")</f>
        <v>Önkormányzaton kívüli EU-s projekthez történő hozzájárulás . évi előirányzata és teljesítése</v>
      </c>
      <c r="B225" s="719"/>
      <c r="C225" s="719"/>
      <c r="D225" s="719"/>
      <c r="E225" s="719"/>
      <c r="F225" s="719"/>
      <c r="G225" s="719"/>
      <c r="H225" s="719"/>
      <c r="I225" s="719"/>
      <c r="J225" s="719"/>
      <c r="K225" s="719"/>
      <c r="L225" s="719"/>
      <c r="M225" s="719"/>
    </row>
    <row r="226" spans="1:13" ht="14.25" thickBo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750">
        <f>M200</f>
        <v>0</v>
      </c>
      <c r="M226" s="750"/>
    </row>
    <row r="227" spans="1:13" ht="21.75" thickBot="1">
      <c r="A227" s="736" t="s">
        <v>98</v>
      </c>
      <c r="B227" s="737"/>
      <c r="C227" s="737"/>
      <c r="D227" s="737"/>
      <c r="E227" s="737"/>
      <c r="F227" s="737"/>
      <c r="G227" s="737"/>
      <c r="H227" s="737"/>
      <c r="I227" s="737"/>
      <c r="J227" s="738"/>
      <c r="K227" s="75" t="s">
        <v>662</v>
      </c>
      <c r="L227" s="75" t="s">
        <v>661</v>
      </c>
      <c r="M227" s="75" t="s">
        <v>181</v>
      </c>
    </row>
    <row r="228" spans="1:13" ht="12.75">
      <c r="A228" s="721"/>
      <c r="B228" s="722"/>
      <c r="C228" s="722"/>
      <c r="D228" s="722"/>
      <c r="E228" s="722"/>
      <c r="F228" s="722"/>
      <c r="G228" s="722"/>
      <c r="H228" s="722"/>
      <c r="I228" s="722"/>
      <c r="J228" s="723"/>
      <c r="K228" s="649"/>
      <c r="L228" s="665"/>
      <c r="M228" s="665"/>
    </row>
    <row r="229" spans="1:13" ht="13.5" thickBot="1">
      <c r="A229" s="724"/>
      <c r="B229" s="725"/>
      <c r="C229" s="725"/>
      <c r="D229" s="725"/>
      <c r="E229" s="725"/>
      <c r="F229" s="725"/>
      <c r="G229" s="725"/>
      <c r="H229" s="725"/>
      <c r="I229" s="725"/>
      <c r="J229" s="726"/>
      <c r="K229" s="666"/>
      <c r="L229" s="659"/>
      <c r="M229" s="659"/>
    </row>
    <row r="230" spans="1:13" ht="13.5" thickBot="1">
      <c r="A230" s="714" t="s">
        <v>40</v>
      </c>
      <c r="B230" s="715"/>
      <c r="C230" s="715"/>
      <c r="D230" s="715"/>
      <c r="E230" s="715"/>
      <c r="F230" s="715"/>
      <c r="G230" s="715"/>
      <c r="H230" s="715"/>
      <c r="I230" s="715"/>
      <c r="J230" s="716"/>
      <c r="K230" s="667">
        <f>SUM(K228:K229)</f>
        <v>0</v>
      </c>
      <c r="L230" s="667">
        <f>SUM(L228:L229)</f>
        <v>0</v>
      </c>
      <c r="M230" s="667">
        <f>SUM(M228:M229)</f>
        <v>0</v>
      </c>
    </row>
  </sheetData>
  <sheetProtection/>
  <mergeCells count="134">
    <mergeCell ref="A228:J228"/>
    <mergeCell ref="A229:J229"/>
    <mergeCell ref="A230:J230"/>
    <mergeCell ref="A223:M223"/>
    <mergeCell ref="A225:M225"/>
    <mergeCell ref="L226:M226"/>
    <mergeCell ref="A227:J227"/>
    <mergeCell ref="A201:A204"/>
    <mergeCell ref="B201:I201"/>
    <mergeCell ref="J201:M203"/>
    <mergeCell ref="B202:B203"/>
    <mergeCell ref="C202:C203"/>
    <mergeCell ref="D202:I202"/>
    <mergeCell ref="B204:C204"/>
    <mergeCell ref="D204:E204"/>
    <mergeCell ref="F204:G204"/>
    <mergeCell ref="H204:I204"/>
    <mergeCell ref="A195:J195"/>
    <mergeCell ref="A196:J196"/>
    <mergeCell ref="A197:J197"/>
    <mergeCell ref="A199:C199"/>
    <mergeCell ref="D199:M199"/>
    <mergeCell ref="A190:M190"/>
    <mergeCell ref="A192:M192"/>
    <mergeCell ref="L193:M193"/>
    <mergeCell ref="A194:J194"/>
    <mergeCell ref="A168:A171"/>
    <mergeCell ref="B168:I168"/>
    <mergeCell ref="J168:M170"/>
    <mergeCell ref="B169:B170"/>
    <mergeCell ref="C169:C170"/>
    <mergeCell ref="D169:I169"/>
    <mergeCell ref="B171:C171"/>
    <mergeCell ref="D171:E171"/>
    <mergeCell ref="F171:G171"/>
    <mergeCell ref="H171:I171"/>
    <mergeCell ref="A162:J162"/>
    <mergeCell ref="A163:J163"/>
    <mergeCell ref="A164:J164"/>
    <mergeCell ref="A166:C166"/>
    <mergeCell ref="D166:M166"/>
    <mergeCell ref="A157:M157"/>
    <mergeCell ref="A159:M159"/>
    <mergeCell ref="L160:M160"/>
    <mergeCell ref="A161:J161"/>
    <mergeCell ref="A135:A138"/>
    <mergeCell ref="B135:I135"/>
    <mergeCell ref="J135:M137"/>
    <mergeCell ref="B136:B137"/>
    <mergeCell ref="C136:C137"/>
    <mergeCell ref="D136:I136"/>
    <mergeCell ref="B138:C138"/>
    <mergeCell ref="D138:E138"/>
    <mergeCell ref="F138:G138"/>
    <mergeCell ref="H138:I138"/>
    <mergeCell ref="A129:J129"/>
    <mergeCell ref="A130:J130"/>
    <mergeCell ref="A131:J131"/>
    <mergeCell ref="A133:C133"/>
    <mergeCell ref="D133:M133"/>
    <mergeCell ref="A124:M124"/>
    <mergeCell ref="A126:M126"/>
    <mergeCell ref="L127:M127"/>
    <mergeCell ref="A128:J128"/>
    <mergeCell ref="A102:A105"/>
    <mergeCell ref="B102:I102"/>
    <mergeCell ref="J102:M104"/>
    <mergeCell ref="B103:B104"/>
    <mergeCell ref="C103:C104"/>
    <mergeCell ref="D103:I103"/>
    <mergeCell ref="B105:C105"/>
    <mergeCell ref="D105:E105"/>
    <mergeCell ref="F105:G105"/>
    <mergeCell ref="H105:I105"/>
    <mergeCell ref="A97:J97"/>
    <mergeCell ref="A98:J98"/>
    <mergeCell ref="A100:C100"/>
    <mergeCell ref="D100:M100"/>
    <mergeCell ref="A93:M93"/>
    <mergeCell ref="L94:M94"/>
    <mergeCell ref="A95:J95"/>
    <mergeCell ref="A96:J96"/>
    <mergeCell ref="D72:E72"/>
    <mergeCell ref="F72:G72"/>
    <mergeCell ref="H72:I72"/>
    <mergeCell ref="A91:M91"/>
    <mergeCell ref="A65:J65"/>
    <mergeCell ref="A67:C67"/>
    <mergeCell ref="D67:M67"/>
    <mergeCell ref="A69:A72"/>
    <mergeCell ref="B69:I69"/>
    <mergeCell ref="J69:M71"/>
    <mergeCell ref="B70:B71"/>
    <mergeCell ref="C70:C71"/>
    <mergeCell ref="D70:I70"/>
    <mergeCell ref="B72:C72"/>
    <mergeCell ref="L61:M61"/>
    <mergeCell ref="A62:J62"/>
    <mergeCell ref="A63:J63"/>
    <mergeCell ref="A64:J64"/>
    <mergeCell ref="F39:G39"/>
    <mergeCell ref="H39:I39"/>
    <mergeCell ref="A58:M58"/>
    <mergeCell ref="A60:M60"/>
    <mergeCell ref="A34:C34"/>
    <mergeCell ref="D34:M34"/>
    <mergeCell ref="A36:A39"/>
    <mergeCell ref="B36:I36"/>
    <mergeCell ref="J36:M38"/>
    <mergeCell ref="B37:B38"/>
    <mergeCell ref="C37:C38"/>
    <mergeCell ref="D37:I37"/>
    <mergeCell ref="B39:C39"/>
    <mergeCell ref="D39:E39"/>
    <mergeCell ref="B3:I3"/>
    <mergeCell ref="L28:M28"/>
    <mergeCell ref="F6:G6"/>
    <mergeCell ref="C4:C5"/>
    <mergeCell ref="D6:E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B6:C6"/>
    <mergeCell ref="H6:I6"/>
    <mergeCell ref="A32:J32"/>
    <mergeCell ref="B4:B5"/>
    <mergeCell ref="A27:M27"/>
    <mergeCell ref="A3:A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C1" sqref="C1"/>
    </sheetView>
  </sheetViews>
  <sheetFormatPr defaultColWidth="9.00390625" defaultRowHeight="12.75"/>
  <cols>
    <col min="1" max="1" width="14.875" style="508" customWidth="1"/>
    <col min="2" max="2" width="65.375" style="509" customWidth="1"/>
    <col min="3" max="5" width="17.00390625" style="510" customWidth="1"/>
    <col min="6" max="16384" width="9.375" style="32" customWidth="1"/>
  </cols>
  <sheetData>
    <row r="1" spans="1:5" s="484" customFormat="1" ht="16.5" customHeight="1" thickBot="1">
      <c r="A1" s="694"/>
      <c r="B1" s="695"/>
      <c r="C1" s="495"/>
      <c r="D1" s="495"/>
      <c r="E1" s="619" t="s">
        <v>807</v>
      </c>
    </row>
    <row r="2" spans="1:5" s="531" customFormat="1" ht="15.75" customHeight="1">
      <c r="A2" s="511" t="s">
        <v>51</v>
      </c>
      <c r="B2" s="759" t="s">
        <v>152</v>
      </c>
      <c r="C2" s="760"/>
      <c r="D2" s="761"/>
      <c r="E2" s="504" t="s">
        <v>41</v>
      </c>
    </row>
    <row r="3" spans="1:5" s="531" customFormat="1" ht="24.75" thickBot="1">
      <c r="A3" s="529" t="s">
        <v>541</v>
      </c>
      <c r="B3" s="762" t="s">
        <v>540</v>
      </c>
      <c r="C3" s="763"/>
      <c r="D3" s="764"/>
      <c r="E3" s="479" t="s">
        <v>41</v>
      </c>
    </row>
    <row r="4" spans="1:5" s="532" customFormat="1" ht="15.75" customHeight="1" thickBot="1">
      <c r="A4" s="486"/>
      <c r="B4" s="486"/>
      <c r="C4" s="487"/>
      <c r="D4" s="487"/>
      <c r="E4" s="487" t="str">
        <f>'5. sz. mell. '!M2</f>
        <v>Forintban!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33" customFormat="1" ht="12" customHeight="1" thickBot="1">
      <c r="A8" s="351" t="s">
        <v>7</v>
      </c>
      <c r="B8" s="347" t="s">
        <v>303</v>
      </c>
      <c r="C8" s="378">
        <f>SUM(C9:C14)</f>
        <v>310766332</v>
      </c>
      <c r="D8" s="378">
        <f>SUM(D9:D14)</f>
        <v>351424599</v>
      </c>
      <c r="E8" s="361">
        <f>SUM(E9:E14)</f>
        <v>351424599</v>
      </c>
    </row>
    <row r="9" spans="1:5" s="507" customFormat="1" ht="12" customHeight="1">
      <c r="A9" s="517" t="s">
        <v>70</v>
      </c>
      <c r="B9" s="389" t="s">
        <v>304</v>
      </c>
      <c r="C9" s="380">
        <v>87307433</v>
      </c>
      <c r="D9" s="380">
        <v>88307433</v>
      </c>
      <c r="E9" s="363">
        <v>88307433</v>
      </c>
    </row>
    <row r="10" spans="1:5" s="534" customFormat="1" ht="12" customHeight="1">
      <c r="A10" s="518" t="s">
        <v>71</v>
      </c>
      <c r="B10" s="390" t="s">
        <v>305</v>
      </c>
      <c r="C10" s="379">
        <v>83502900</v>
      </c>
      <c r="D10" s="379">
        <v>88188492</v>
      </c>
      <c r="E10" s="362">
        <v>88188492</v>
      </c>
    </row>
    <row r="11" spans="1:5" s="534" customFormat="1" ht="12" customHeight="1">
      <c r="A11" s="518" t="s">
        <v>72</v>
      </c>
      <c r="B11" s="390" t="s">
        <v>306</v>
      </c>
      <c r="C11" s="379">
        <v>135717479</v>
      </c>
      <c r="D11" s="379">
        <v>145751239</v>
      </c>
      <c r="E11" s="362">
        <v>145751239</v>
      </c>
    </row>
    <row r="12" spans="1:5" s="534" customFormat="1" ht="12" customHeight="1">
      <c r="A12" s="518" t="s">
        <v>73</v>
      </c>
      <c r="B12" s="390" t="s">
        <v>307</v>
      </c>
      <c r="C12" s="379">
        <v>4238520</v>
      </c>
      <c r="D12" s="379">
        <v>4347265</v>
      </c>
      <c r="E12" s="362">
        <v>4347265</v>
      </c>
    </row>
    <row r="13" spans="1:5" s="534" customFormat="1" ht="12" customHeight="1">
      <c r="A13" s="518" t="s">
        <v>106</v>
      </c>
      <c r="B13" s="390" t="s">
        <v>308</v>
      </c>
      <c r="C13" s="379"/>
      <c r="D13" s="379"/>
      <c r="E13" s="362"/>
    </row>
    <row r="14" spans="1:5" s="507" customFormat="1" ht="12" customHeight="1" thickBot="1">
      <c r="A14" s="519" t="s">
        <v>74</v>
      </c>
      <c r="B14" s="370" t="s">
        <v>309</v>
      </c>
      <c r="C14" s="381"/>
      <c r="D14" s="381">
        <v>24830170</v>
      </c>
      <c r="E14" s="364">
        <v>24830170</v>
      </c>
    </row>
    <row r="15" spans="1:5" s="507" customFormat="1" ht="12" customHeight="1" thickBot="1">
      <c r="A15" s="351" t="s">
        <v>8</v>
      </c>
      <c r="B15" s="368" t="s">
        <v>310</v>
      </c>
      <c r="C15" s="378">
        <f>SUM(C16:C20)</f>
        <v>437665000</v>
      </c>
      <c r="D15" s="378">
        <f>SUM(D16:D20)</f>
        <v>349834979</v>
      </c>
      <c r="E15" s="361">
        <f>SUM(E16:E20)</f>
        <v>318200337</v>
      </c>
    </row>
    <row r="16" spans="1:5" s="507" customFormat="1" ht="12" customHeight="1">
      <c r="A16" s="517" t="s">
        <v>76</v>
      </c>
      <c r="B16" s="389" t="s">
        <v>311</v>
      </c>
      <c r="C16" s="380"/>
      <c r="D16" s="380"/>
      <c r="E16" s="363"/>
    </row>
    <row r="17" spans="1:5" s="507" customFormat="1" ht="12" customHeight="1">
      <c r="A17" s="518" t="s">
        <v>77</v>
      </c>
      <c r="B17" s="390" t="s">
        <v>312</v>
      </c>
      <c r="C17" s="379"/>
      <c r="D17" s="379"/>
      <c r="E17" s="362"/>
    </row>
    <row r="18" spans="1:5" s="507" customFormat="1" ht="12" customHeight="1">
      <c r="A18" s="518" t="s">
        <v>78</v>
      </c>
      <c r="B18" s="390" t="s">
        <v>313</v>
      </c>
      <c r="C18" s="379"/>
      <c r="D18" s="379"/>
      <c r="E18" s="362"/>
    </row>
    <row r="19" spans="1:5" s="507" customFormat="1" ht="12" customHeight="1">
      <c r="A19" s="518" t="s">
        <v>79</v>
      </c>
      <c r="B19" s="390" t="s">
        <v>314</v>
      </c>
      <c r="C19" s="379"/>
      <c r="D19" s="379"/>
      <c r="E19" s="362"/>
    </row>
    <row r="20" spans="1:5" s="507" customFormat="1" ht="12" customHeight="1">
      <c r="A20" s="518" t="s">
        <v>80</v>
      </c>
      <c r="B20" s="390" t="s">
        <v>315</v>
      </c>
      <c r="C20" s="379">
        <v>437665000</v>
      </c>
      <c r="D20" s="379">
        <v>349834979</v>
      </c>
      <c r="E20" s="362">
        <v>318200337</v>
      </c>
    </row>
    <row r="21" spans="1:5" s="534" customFormat="1" ht="12" customHeight="1" thickBot="1">
      <c r="A21" s="519" t="s">
        <v>87</v>
      </c>
      <c r="B21" s="370" t="s">
        <v>316</v>
      </c>
      <c r="C21" s="381"/>
      <c r="D21" s="381"/>
      <c r="E21" s="364"/>
    </row>
    <row r="22" spans="1:5" s="534" customFormat="1" ht="12" customHeight="1" thickBot="1">
      <c r="A22" s="351" t="s">
        <v>9</v>
      </c>
      <c r="B22" s="347" t="s">
        <v>317</v>
      </c>
      <c r="C22" s="378">
        <f>SUM(C23:C27)</f>
        <v>787393000</v>
      </c>
      <c r="D22" s="378">
        <f>SUM(D23:D27)</f>
        <v>837393000</v>
      </c>
      <c r="E22" s="361">
        <f>SUM(E23:E27)</f>
        <v>594052853</v>
      </c>
    </row>
    <row r="23" spans="1:5" s="534" customFormat="1" ht="12" customHeight="1">
      <c r="A23" s="517" t="s">
        <v>59</v>
      </c>
      <c r="B23" s="389" t="s">
        <v>318</v>
      </c>
      <c r="C23" s="380"/>
      <c r="D23" s="380">
        <v>50000000</v>
      </c>
      <c r="E23" s="363">
        <v>50000000</v>
      </c>
    </row>
    <row r="24" spans="1:5" s="507" customFormat="1" ht="12" customHeight="1">
      <c r="A24" s="518" t="s">
        <v>60</v>
      </c>
      <c r="B24" s="390" t="s">
        <v>319</v>
      </c>
      <c r="C24" s="379"/>
      <c r="D24" s="379"/>
      <c r="E24" s="362"/>
    </row>
    <row r="25" spans="1:5" s="534" customFormat="1" ht="12" customHeight="1">
      <c r="A25" s="518" t="s">
        <v>61</v>
      </c>
      <c r="B25" s="390" t="s">
        <v>320</v>
      </c>
      <c r="C25" s="379"/>
      <c r="D25" s="379"/>
      <c r="E25" s="362"/>
    </row>
    <row r="26" spans="1:5" s="534" customFormat="1" ht="12" customHeight="1">
      <c r="A26" s="518" t="s">
        <v>62</v>
      </c>
      <c r="B26" s="390" t="s">
        <v>321</v>
      </c>
      <c r="C26" s="379"/>
      <c r="D26" s="379"/>
      <c r="E26" s="362"/>
    </row>
    <row r="27" spans="1:5" s="534" customFormat="1" ht="12" customHeight="1">
      <c r="A27" s="518" t="s">
        <v>120</v>
      </c>
      <c r="B27" s="390" t="s">
        <v>322</v>
      </c>
      <c r="C27" s="379">
        <v>787393000</v>
      </c>
      <c r="D27" s="379">
        <v>787393000</v>
      </c>
      <c r="E27" s="362">
        <v>544052853</v>
      </c>
    </row>
    <row r="28" spans="1:5" s="534" customFormat="1" ht="12" customHeight="1" thickBot="1">
      <c r="A28" s="519" t="s">
        <v>121</v>
      </c>
      <c r="B28" s="391" t="s">
        <v>323</v>
      </c>
      <c r="C28" s="381"/>
      <c r="D28" s="381"/>
      <c r="E28" s="364"/>
    </row>
    <row r="29" spans="1:5" s="534" customFormat="1" ht="12" customHeight="1" thickBot="1">
      <c r="A29" s="351" t="s">
        <v>122</v>
      </c>
      <c r="B29" s="347" t="s">
        <v>719</v>
      </c>
      <c r="C29" s="384">
        <f>SUM(C30:C35)</f>
        <v>158900000</v>
      </c>
      <c r="D29" s="384">
        <f>SUM(D30:D35)</f>
        <v>158900000</v>
      </c>
      <c r="E29" s="397">
        <f>SUM(E30:E35)</f>
        <v>127551947</v>
      </c>
    </row>
    <row r="30" spans="1:5" s="534" customFormat="1" ht="12" customHeight="1">
      <c r="A30" s="517" t="s">
        <v>324</v>
      </c>
      <c r="B30" s="389" t="s">
        <v>723</v>
      </c>
      <c r="C30" s="380">
        <v>20000000</v>
      </c>
      <c r="D30" s="380">
        <v>20000000</v>
      </c>
      <c r="E30" s="363">
        <v>19724017</v>
      </c>
    </row>
    <row r="31" spans="1:5" s="534" customFormat="1" ht="12" customHeight="1">
      <c r="A31" s="518" t="s">
        <v>325</v>
      </c>
      <c r="B31" s="390" t="s">
        <v>724</v>
      </c>
      <c r="C31" s="379"/>
      <c r="D31" s="379"/>
      <c r="E31" s="362"/>
    </row>
    <row r="32" spans="1:5" s="534" customFormat="1" ht="12" customHeight="1">
      <c r="A32" s="518" t="s">
        <v>326</v>
      </c>
      <c r="B32" s="390" t="s">
        <v>725</v>
      </c>
      <c r="C32" s="379">
        <v>130000000</v>
      </c>
      <c r="D32" s="379">
        <v>130000000</v>
      </c>
      <c r="E32" s="362">
        <v>100584516</v>
      </c>
    </row>
    <row r="33" spans="1:5" s="534" customFormat="1" ht="12" customHeight="1">
      <c r="A33" s="518" t="s">
        <v>720</v>
      </c>
      <c r="B33" s="390" t="s">
        <v>740</v>
      </c>
      <c r="C33" s="379">
        <v>6300000</v>
      </c>
      <c r="D33" s="379">
        <v>6300000</v>
      </c>
      <c r="E33" s="362">
        <v>6313001</v>
      </c>
    </row>
    <row r="34" spans="1:5" s="534" customFormat="1" ht="12" customHeight="1">
      <c r="A34" s="518" t="s">
        <v>721</v>
      </c>
      <c r="B34" s="390" t="s">
        <v>327</v>
      </c>
      <c r="C34" s="379"/>
      <c r="D34" s="379"/>
      <c r="E34" s="362"/>
    </row>
    <row r="35" spans="1:5" s="534" customFormat="1" ht="12" customHeight="1" thickBot="1">
      <c r="A35" s="519" t="s">
        <v>722</v>
      </c>
      <c r="B35" s="370" t="s">
        <v>328</v>
      </c>
      <c r="C35" s="381">
        <v>2600000</v>
      </c>
      <c r="D35" s="381">
        <v>2600000</v>
      </c>
      <c r="E35" s="364">
        <v>930413</v>
      </c>
    </row>
    <row r="36" spans="1:5" s="534" customFormat="1" ht="12" customHeight="1" thickBot="1">
      <c r="A36" s="351" t="s">
        <v>11</v>
      </c>
      <c r="B36" s="347" t="s">
        <v>329</v>
      </c>
      <c r="C36" s="378">
        <f>SUM(C37:C46)</f>
        <v>11359668</v>
      </c>
      <c r="D36" s="378">
        <f>SUM(D37:D46)</f>
        <v>20707668</v>
      </c>
      <c r="E36" s="361">
        <f>SUM(E37:E46)</f>
        <v>20159914</v>
      </c>
    </row>
    <row r="37" spans="1:5" s="534" customFormat="1" ht="12" customHeight="1">
      <c r="A37" s="517" t="s">
        <v>63</v>
      </c>
      <c r="B37" s="389" t="s">
        <v>330</v>
      </c>
      <c r="C37" s="380"/>
      <c r="D37" s="380">
        <v>3800000</v>
      </c>
      <c r="E37" s="363">
        <v>4892243</v>
      </c>
    </row>
    <row r="38" spans="1:5" s="534" customFormat="1" ht="12" customHeight="1">
      <c r="A38" s="518" t="s">
        <v>64</v>
      </c>
      <c r="B38" s="390" t="s">
        <v>331</v>
      </c>
      <c r="C38" s="379">
        <v>1500000</v>
      </c>
      <c r="D38" s="379">
        <v>4000000</v>
      </c>
      <c r="E38" s="362">
        <v>3699984</v>
      </c>
    </row>
    <row r="39" spans="1:5" s="534" customFormat="1" ht="12" customHeight="1">
      <c r="A39" s="518" t="s">
        <v>65</v>
      </c>
      <c r="B39" s="390" t="s">
        <v>332</v>
      </c>
      <c r="C39" s="379"/>
      <c r="D39" s="379">
        <v>210000</v>
      </c>
      <c r="E39" s="362">
        <v>213328</v>
      </c>
    </row>
    <row r="40" spans="1:5" s="534" customFormat="1" ht="12" customHeight="1">
      <c r="A40" s="518" t="s">
        <v>124</v>
      </c>
      <c r="B40" s="390" t="s">
        <v>333</v>
      </c>
      <c r="C40" s="379">
        <v>5522668</v>
      </c>
      <c r="D40" s="379">
        <v>5522668</v>
      </c>
      <c r="E40" s="362">
        <v>2237841</v>
      </c>
    </row>
    <row r="41" spans="1:5" s="534" customFormat="1" ht="12" customHeight="1">
      <c r="A41" s="518" t="s">
        <v>125</v>
      </c>
      <c r="B41" s="390" t="s">
        <v>334</v>
      </c>
      <c r="C41" s="379">
        <v>2000000</v>
      </c>
      <c r="D41" s="379">
        <v>2000000</v>
      </c>
      <c r="E41" s="362">
        <v>1670868</v>
      </c>
    </row>
    <row r="42" spans="1:5" s="534" customFormat="1" ht="12" customHeight="1">
      <c r="A42" s="518" t="s">
        <v>126</v>
      </c>
      <c r="B42" s="390" t="s">
        <v>335</v>
      </c>
      <c r="C42" s="379">
        <v>2257000</v>
      </c>
      <c r="D42" s="379">
        <v>4461000</v>
      </c>
      <c r="E42" s="362">
        <v>4253393</v>
      </c>
    </row>
    <row r="43" spans="1:5" s="534" customFormat="1" ht="12" customHeight="1">
      <c r="A43" s="518" t="s">
        <v>127</v>
      </c>
      <c r="B43" s="390" t="s">
        <v>336</v>
      </c>
      <c r="C43" s="379"/>
      <c r="D43" s="379"/>
      <c r="E43" s="362">
        <v>1371000</v>
      </c>
    </row>
    <row r="44" spans="1:5" s="534" customFormat="1" ht="12" customHeight="1">
      <c r="A44" s="518" t="s">
        <v>128</v>
      </c>
      <c r="B44" s="390" t="s">
        <v>337</v>
      </c>
      <c r="C44" s="379">
        <v>80000</v>
      </c>
      <c r="D44" s="379">
        <v>10000</v>
      </c>
      <c r="E44" s="362">
        <v>1517</v>
      </c>
    </row>
    <row r="45" spans="1:5" s="534" customFormat="1" ht="12" customHeight="1">
      <c r="A45" s="518" t="s">
        <v>338</v>
      </c>
      <c r="B45" s="390" t="s">
        <v>339</v>
      </c>
      <c r="C45" s="382"/>
      <c r="D45" s="382"/>
      <c r="E45" s="365"/>
    </row>
    <row r="46" spans="1:5" s="507" customFormat="1" ht="12" customHeight="1" thickBot="1">
      <c r="A46" s="519" t="s">
        <v>340</v>
      </c>
      <c r="B46" s="391" t="s">
        <v>341</v>
      </c>
      <c r="C46" s="383"/>
      <c r="D46" s="383">
        <v>704000</v>
      </c>
      <c r="E46" s="366">
        <v>1819740</v>
      </c>
    </row>
    <row r="47" spans="1:5" s="534" customFormat="1" ht="12" customHeight="1" thickBot="1">
      <c r="A47" s="351" t="s">
        <v>12</v>
      </c>
      <c r="B47" s="347" t="s">
        <v>342</v>
      </c>
      <c r="C47" s="378">
        <f>SUM(C48:C52)</f>
        <v>0</v>
      </c>
      <c r="D47" s="378">
        <f>SUM(D48:D52)</f>
        <v>16710500</v>
      </c>
      <c r="E47" s="361">
        <f>SUM(E48:E52)</f>
        <v>10730000</v>
      </c>
    </row>
    <row r="48" spans="1:5" s="534" customFormat="1" ht="12" customHeight="1">
      <c r="A48" s="517" t="s">
        <v>66</v>
      </c>
      <c r="B48" s="389" t="s">
        <v>343</v>
      </c>
      <c r="C48" s="399"/>
      <c r="D48" s="399"/>
      <c r="E48" s="367"/>
    </row>
    <row r="49" spans="1:5" s="534" customFormat="1" ht="12" customHeight="1">
      <c r="A49" s="518" t="s">
        <v>67</v>
      </c>
      <c r="B49" s="390" t="s">
        <v>344</v>
      </c>
      <c r="C49" s="382"/>
      <c r="D49" s="382">
        <v>16710500</v>
      </c>
      <c r="E49" s="365">
        <v>10730000</v>
      </c>
    </row>
    <row r="50" spans="1:5" s="534" customFormat="1" ht="12" customHeight="1">
      <c r="A50" s="518" t="s">
        <v>345</v>
      </c>
      <c r="B50" s="390" t="s">
        <v>346</v>
      </c>
      <c r="C50" s="382"/>
      <c r="D50" s="382"/>
      <c r="E50" s="365"/>
    </row>
    <row r="51" spans="1:5" s="534" customFormat="1" ht="12" customHeight="1">
      <c r="A51" s="518" t="s">
        <v>347</v>
      </c>
      <c r="B51" s="390" t="s">
        <v>348</v>
      </c>
      <c r="C51" s="382"/>
      <c r="D51" s="382"/>
      <c r="E51" s="365"/>
    </row>
    <row r="52" spans="1:5" s="534" customFormat="1" ht="12" customHeight="1" thickBot="1">
      <c r="A52" s="519" t="s">
        <v>349</v>
      </c>
      <c r="B52" s="391" t="s">
        <v>350</v>
      </c>
      <c r="C52" s="383"/>
      <c r="D52" s="383"/>
      <c r="E52" s="366"/>
    </row>
    <row r="53" spans="1:5" s="534" customFormat="1" ht="12" customHeight="1" thickBot="1">
      <c r="A53" s="351" t="s">
        <v>129</v>
      </c>
      <c r="B53" s="347" t="s">
        <v>351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7" customFormat="1" ht="12" customHeight="1">
      <c r="A54" s="517" t="s">
        <v>68</v>
      </c>
      <c r="B54" s="389" t="s">
        <v>352</v>
      </c>
      <c r="C54" s="380"/>
      <c r="D54" s="380"/>
      <c r="E54" s="363"/>
    </row>
    <row r="55" spans="1:5" s="507" customFormat="1" ht="12" customHeight="1">
      <c r="A55" s="518" t="s">
        <v>69</v>
      </c>
      <c r="B55" s="390" t="s">
        <v>353</v>
      </c>
      <c r="C55" s="379"/>
      <c r="D55" s="379"/>
      <c r="E55" s="362"/>
    </row>
    <row r="56" spans="1:5" s="507" customFormat="1" ht="12" customHeight="1">
      <c r="A56" s="518" t="s">
        <v>354</v>
      </c>
      <c r="B56" s="390" t="s">
        <v>355</v>
      </c>
      <c r="C56" s="379"/>
      <c r="D56" s="379"/>
      <c r="E56" s="362"/>
    </row>
    <row r="57" spans="1:5" s="507" customFormat="1" ht="12" customHeight="1" thickBot="1">
      <c r="A57" s="519" t="s">
        <v>356</v>
      </c>
      <c r="B57" s="391" t="s">
        <v>357</v>
      </c>
      <c r="C57" s="381"/>
      <c r="D57" s="381"/>
      <c r="E57" s="364"/>
    </row>
    <row r="58" spans="1:5" s="534" customFormat="1" ht="12" customHeight="1" thickBot="1">
      <c r="A58" s="351" t="s">
        <v>14</v>
      </c>
      <c r="B58" s="368" t="s">
        <v>358</v>
      </c>
      <c r="C58" s="378">
        <f>SUM(C59:C61)</f>
        <v>0</v>
      </c>
      <c r="D58" s="378">
        <f>SUM(D59:D61)</f>
        <v>0</v>
      </c>
      <c r="E58" s="361">
        <f>SUM(E59:E61)</f>
        <v>102063</v>
      </c>
    </row>
    <row r="59" spans="1:5" s="534" customFormat="1" ht="12" customHeight="1">
      <c r="A59" s="517" t="s">
        <v>130</v>
      </c>
      <c r="B59" s="389" t="s">
        <v>359</v>
      </c>
      <c r="C59" s="382"/>
      <c r="D59" s="382"/>
      <c r="E59" s="365"/>
    </row>
    <row r="60" spans="1:5" s="534" customFormat="1" ht="12" customHeight="1">
      <c r="A60" s="518" t="s">
        <v>131</v>
      </c>
      <c r="B60" s="390" t="s">
        <v>544</v>
      </c>
      <c r="C60" s="382"/>
      <c r="D60" s="382"/>
      <c r="E60" s="365"/>
    </row>
    <row r="61" spans="1:5" s="534" customFormat="1" ht="12" customHeight="1">
      <c r="A61" s="518" t="s">
        <v>156</v>
      </c>
      <c r="B61" s="390" t="s">
        <v>361</v>
      </c>
      <c r="C61" s="382"/>
      <c r="D61" s="382"/>
      <c r="E61" s="365">
        <v>102063</v>
      </c>
    </row>
    <row r="62" spans="1:5" s="534" customFormat="1" ht="12" customHeight="1" thickBot="1">
      <c r="A62" s="519" t="s">
        <v>362</v>
      </c>
      <c r="B62" s="391" t="s">
        <v>363</v>
      </c>
      <c r="C62" s="382"/>
      <c r="D62" s="382"/>
      <c r="E62" s="365"/>
    </row>
    <row r="63" spans="1:5" s="534" customFormat="1" ht="12" customHeight="1" thickBot="1">
      <c r="A63" s="351" t="s">
        <v>15</v>
      </c>
      <c r="B63" s="347" t="s">
        <v>364</v>
      </c>
      <c r="C63" s="384">
        <f>+C8+C15+C22+C29+C36+C47+C53+C58</f>
        <v>1706084000</v>
      </c>
      <c r="D63" s="384">
        <f>+D8+D15+D22+D29+D36+D47+D53+D58</f>
        <v>1734970746</v>
      </c>
      <c r="E63" s="397">
        <f>+E8+E15+E22+E29+E36+E47+E53+E58</f>
        <v>1422221713</v>
      </c>
    </row>
    <row r="64" spans="1:5" s="534" customFormat="1" ht="12" customHeight="1" thickBot="1">
      <c r="A64" s="520" t="s">
        <v>542</v>
      </c>
      <c r="B64" s="368" t="s">
        <v>366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4" customFormat="1" ht="12" customHeight="1">
      <c r="A65" s="517" t="s">
        <v>367</v>
      </c>
      <c r="B65" s="389" t="s">
        <v>368</v>
      </c>
      <c r="C65" s="382"/>
      <c r="D65" s="382"/>
      <c r="E65" s="365"/>
    </row>
    <row r="66" spans="1:5" s="534" customFormat="1" ht="12" customHeight="1">
      <c r="A66" s="518" t="s">
        <v>369</v>
      </c>
      <c r="B66" s="390" t="s">
        <v>370</v>
      </c>
      <c r="C66" s="382"/>
      <c r="D66" s="382"/>
      <c r="E66" s="365"/>
    </row>
    <row r="67" spans="1:5" s="534" customFormat="1" ht="12" customHeight="1" thickBot="1">
      <c r="A67" s="519" t="s">
        <v>371</v>
      </c>
      <c r="B67" s="513" t="s">
        <v>372</v>
      </c>
      <c r="C67" s="382"/>
      <c r="D67" s="382"/>
      <c r="E67" s="365"/>
    </row>
    <row r="68" spans="1:5" s="534" customFormat="1" ht="12" customHeight="1" thickBot="1">
      <c r="A68" s="520" t="s">
        <v>373</v>
      </c>
      <c r="B68" s="368" t="s">
        <v>374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4" customFormat="1" ht="12" customHeight="1">
      <c r="A69" s="517" t="s">
        <v>107</v>
      </c>
      <c r="B69" s="688" t="s">
        <v>375</v>
      </c>
      <c r="C69" s="382"/>
      <c r="D69" s="382"/>
      <c r="E69" s="365"/>
    </row>
    <row r="70" spans="1:5" s="534" customFormat="1" ht="12" customHeight="1">
      <c r="A70" s="518" t="s">
        <v>108</v>
      </c>
      <c r="B70" s="688" t="s">
        <v>737</v>
      </c>
      <c r="C70" s="382"/>
      <c r="D70" s="382"/>
      <c r="E70" s="365"/>
    </row>
    <row r="71" spans="1:5" s="534" customFormat="1" ht="12" customHeight="1">
      <c r="A71" s="518" t="s">
        <v>376</v>
      </c>
      <c r="B71" s="688" t="s">
        <v>377</v>
      </c>
      <c r="C71" s="382"/>
      <c r="D71" s="382"/>
      <c r="E71" s="365"/>
    </row>
    <row r="72" spans="1:5" s="534" customFormat="1" ht="12" customHeight="1" thickBot="1">
      <c r="A72" s="519" t="s">
        <v>378</v>
      </c>
      <c r="B72" s="689" t="s">
        <v>738</v>
      </c>
      <c r="C72" s="382"/>
      <c r="D72" s="382"/>
      <c r="E72" s="365"/>
    </row>
    <row r="73" spans="1:5" s="534" customFormat="1" ht="12" customHeight="1" thickBot="1">
      <c r="A73" s="520" t="s">
        <v>379</v>
      </c>
      <c r="B73" s="368" t="s">
        <v>380</v>
      </c>
      <c r="C73" s="378">
        <f>SUM(C74:C75)</f>
        <v>0</v>
      </c>
      <c r="D73" s="378">
        <f>SUM(D74:D75)</f>
        <v>579046</v>
      </c>
      <c r="E73" s="361">
        <f>SUM(E74:E75)</f>
        <v>579046</v>
      </c>
    </row>
    <row r="74" spans="1:5" s="534" customFormat="1" ht="12" customHeight="1">
      <c r="A74" s="517" t="s">
        <v>381</v>
      </c>
      <c r="B74" s="389" t="s">
        <v>382</v>
      </c>
      <c r="C74" s="382"/>
      <c r="D74" s="382">
        <v>579046</v>
      </c>
      <c r="E74" s="365">
        <v>579046</v>
      </c>
    </row>
    <row r="75" spans="1:5" s="534" customFormat="1" ht="12" customHeight="1" thickBot="1">
      <c r="A75" s="519" t="s">
        <v>383</v>
      </c>
      <c r="B75" s="391" t="s">
        <v>384</v>
      </c>
      <c r="C75" s="382"/>
      <c r="D75" s="382"/>
      <c r="E75" s="365"/>
    </row>
    <row r="76" spans="1:5" s="534" customFormat="1" ht="12" customHeight="1" thickBot="1">
      <c r="A76" s="520" t="s">
        <v>385</v>
      </c>
      <c r="B76" s="368" t="s">
        <v>386</v>
      </c>
      <c r="C76" s="378">
        <f>SUM(C77:C79)</f>
        <v>0</v>
      </c>
      <c r="D76" s="378">
        <f>SUM(D77:D79)</f>
        <v>11258754</v>
      </c>
      <c r="E76" s="361">
        <f>SUM(E77:E79)</f>
        <v>11258754</v>
      </c>
    </row>
    <row r="77" spans="1:5" s="534" customFormat="1" ht="12" customHeight="1">
      <c r="A77" s="517" t="s">
        <v>387</v>
      </c>
      <c r="B77" s="389" t="s">
        <v>388</v>
      </c>
      <c r="C77" s="382"/>
      <c r="D77" s="382">
        <v>11258754</v>
      </c>
      <c r="E77" s="365">
        <v>11258754</v>
      </c>
    </row>
    <row r="78" spans="1:5" s="534" customFormat="1" ht="12" customHeight="1">
      <c r="A78" s="518" t="s">
        <v>389</v>
      </c>
      <c r="B78" s="390" t="s">
        <v>390</v>
      </c>
      <c r="C78" s="382"/>
      <c r="D78" s="382"/>
      <c r="E78" s="365"/>
    </row>
    <row r="79" spans="1:5" s="534" customFormat="1" ht="12" customHeight="1" thickBot="1">
      <c r="A79" s="519" t="s">
        <v>391</v>
      </c>
      <c r="B79" s="690" t="s">
        <v>739</v>
      </c>
      <c r="C79" s="382"/>
      <c r="D79" s="382"/>
      <c r="E79" s="365"/>
    </row>
    <row r="80" spans="1:5" s="534" customFormat="1" ht="12" customHeight="1" thickBot="1">
      <c r="A80" s="520" t="s">
        <v>392</v>
      </c>
      <c r="B80" s="368" t="s">
        <v>393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4" customFormat="1" ht="12" customHeight="1">
      <c r="A81" s="521" t="s">
        <v>394</v>
      </c>
      <c r="B81" s="389" t="s">
        <v>395</v>
      </c>
      <c r="C81" s="382"/>
      <c r="D81" s="382"/>
      <c r="E81" s="365"/>
    </row>
    <row r="82" spans="1:5" s="534" customFormat="1" ht="12" customHeight="1">
      <c r="A82" s="522" t="s">
        <v>396</v>
      </c>
      <c r="B82" s="390" t="s">
        <v>397</v>
      </c>
      <c r="C82" s="382"/>
      <c r="D82" s="382"/>
      <c r="E82" s="365"/>
    </row>
    <row r="83" spans="1:5" s="534" customFormat="1" ht="12" customHeight="1">
      <c r="A83" s="522" t="s">
        <v>398</v>
      </c>
      <c r="B83" s="390" t="s">
        <v>399</v>
      </c>
      <c r="C83" s="382"/>
      <c r="D83" s="382"/>
      <c r="E83" s="365"/>
    </row>
    <row r="84" spans="1:5" s="534" customFormat="1" ht="12" customHeight="1" thickBot="1">
      <c r="A84" s="523" t="s">
        <v>400</v>
      </c>
      <c r="B84" s="391" t="s">
        <v>401</v>
      </c>
      <c r="C84" s="382"/>
      <c r="D84" s="382"/>
      <c r="E84" s="365"/>
    </row>
    <row r="85" spans="1:5" s="534" customFormat="1" ht="12" customHeight="1" thickBot="1">
      <c r="A85" s="520" t="s">
        <v>402</v>
      </c>
      <c r="B85" s="368" t="s">
        <v>403</v>
      </c>
      <c r="C85" s="403"/>
      <c r="D85" s="403"/>
      <c r="E85" s="404"/>
    </row>
    <row r="86" spans="1:5" s="534" customFormat="1" ht="12" customHeight="1" thickBot="1">
      <c r="A86" s="520" t="s">
        <v>404</v>
      </c>
      <c r="B86" s="514" t="s">
        <v>405</v>
      </c>
      <c r="C86" s="384">
        <f>+C64+C68+C73+C76+C80+C85</f>
        <v>0</v>
      </c>
      <c r="D86" s="384">
        <f>+D64+D68+D73+D76+D80+D85</f>
        <v>11837800</v>
      </c>
      <c r="E86" s="397">
        <f>+E64+E68+E73+E76+E80+E85</f>
        <v>11837800</v>
      </c>
    </row>
    <row r="87" spans="1:5" s="534" customFormat="1" ht="12" customHeight="1" thickBot="1">
      <c r="A87" s="524" t="s">
        <v>406</v>
      </c>
      <c r="B87" s="515" t="s">
        <v>543</v>
      </c>
      <c r="C87" s="384">
        <f>+C63+C86</f>
        <v>1706084000</v>
      </c>
      <c r="D87" s="384">
        <f>+D63+D86</f>
        <v>1746808546</v>
      </c>
      <c r="E87" s="397">
        <f>+E63+E86</f>
        <v>1434059513</v>
      </c>
    </row>
    <row r="88" spans="1:5" s="534" customFormat="1" ht="15" customHeight="1">
      <c r="A88" s="489"/>
      <c r="B88" s="490"/>
      <c r="C88" s="505"/>
      <c r="D88" s="505"/>
      <c r="E88" s="505"/>
    </row>
    <row r="89" spans="1:5" ht="13.5" thickBot="1">
      <c r="A89" s="491"/>
      <c r="B89" s="492"/>
      <c r="C89" s="506"/>
      <c r="D89" s="506"/>
      <c r="E89" s="506"/>
    </row>
    <row r="90" spans="1:5" s="533" customFormat="1" ht="16.5" customHeight="1" thickBot="1">
      <c r="A90" s="756" t="s">
        <v>43</v>
      </c>
      <c r="B90" s="757"/>
      <c r="C90" s="757"/>
      <c r="D90" s="757"/>
      <c r="E90" s="758"/>
    </row>
    <row r="91" spans="1:5" s="309" customFormat="1" ht="12" customHeight="1" thickBot="1">
      <c r="A91" s="512" t="s">
        <v>7</v>
      </c>
      <c r="B91" s="350" t="s">
        <v>414</v>
      </c>
      <c r="C91" s="496">
        <f>SUM(C92:C96)</f>
        <v>599604000</v>
      </c>
      <c r="D91" s="496">
        <f>SUM(D92:D96)</f>
        <v>659051366</v>
      </c>
      <c r="E91" s="496">
        <f>SUM(E92:E96)</f>
        <v>632941431</v>
      </c>
    </row>
    <row r="92" spans="1:5" ht="12" customHeight="1">
      <c r="A92" s="525" t="s">
        <v>70</v>
      </c>
      <c r="B92" s="336" t="s">
        <v>37</v>
      </c>
      <c r="C92" s="497">
        <v>371460000</v>
      </c>
      <c r="D92" s="497">
        <v>314253446</v>
      </c>
      <c r="E92" s="497">
        <v>311791023</v>
      </c>
    </row>
    <row r="93" spans="1:5" ht="12" customHeight="1">
      <c r="A93" s="518" t="s">
        <v>71</v>
      </c>
      <c r="B93" s="334" t="s">
        <v>132</v>
      </c>
      <c r="C93" s="498">
        <v>49043000</v>
      </c>
      <c r="D93" s="498">
        <v>46747033</v>
      </c>
      <c r="E93" s="498">
        <v>45629410</v>
      </c>
    </row>
    <row r="94" spans="1:5" ht="12" customHeight="1">
      <c r="A94" s="518" t="s">
        <v>72</v>
      </c>
      <c r="B94" s="334" t="s">
        <v>99</v>
      </c>
      <c r="C94" s="500">
        <v>154081000</v>
      </c>
      <c r="D94" s="500">
        <v>258711133</v>
      </c>
      <c r="E94" s="500">
        <v>239317822</v>
      </c>
    </row>
    <row r="95" spans="1:5" ht="12" customHeight="1">
      <c r="A95" s="518" t="s">
        <v>73</v>
      </c>
      <c r="B95" s="337" t="s">
        <v>133</v>
      </c>
      <c r="C95" s="500">
        <v>19920000</v>
      </c>
      <c r="D95" s="500">
        <v>29831000</v>
      </c>
      <c r="E95" s="500">
        <v>27194422</v>
      </c>
    </row>
    <row r="96" spans="1:5" ht="12" customHeight="1">
      <c r="A96" s="518" t="s">
        <v>82</v>
      </c>
      <c r="B96" s="345" t="s">
        <v>134</v>
      </c>
      <c r="C96" s="500">
        <v>5100000</v>
      </c>
      <c r="D96" s="500">
        <v>9508754</v>
      </c>
      <c r="E96" s="500">
        <v>9008754</v>
      </c>
    </row>
    <row r="97" spans="1:5" ht="12" customHeight="1">
      <c r="A97" s="518" t="s">
        <v>74</v>
      </c>
      <c r="B97" s="334" t="s">
        <v>415</v>
      </c>
      <c r="C97" s="500"/>
      <c r="D97" s="500">
        <v>562787</v>
      </c>
      <c r="E97" s="500">
        <v>562787</v>
      </c>
    </row>
    <row r="98" spans="1:5" ht="12" customHeight="1">
      <c r="A98" s="518" t="s">
        <v>75</v>
      </c>
      <c r="B98" s="357" t="s">
        <v>416</v>
      </c>
      <c r="C98" s="500"/>
      <c r="D98" s="500"/>
      <c r="E98" s="500"/>
    </row>
    <row r="99" spans="1:5" ht="12" customHeight="1">
      <c r="A99" s="518" t="s">
        <v>83</v>
      </c>
      <c r="B99" s="358" t="s">
        <v>417</v>
      </c>
      <c r="C99" s="500"/>
      <c r="D99" s="500"/>
      <c r="E99" s="500"/>
    </row>
    <row r="100" spans="1:5" ht="12" customHeight="1">
      <c r="A100" s="518" t="s">
        <v>84</v>
      </c>
      <c r="B100" s="358" t="s">
        <v>418</v>
      </c>
      <c r="C100" s="500"/>
      <c r="D100" s="500"/>
      <c r="E100" s="500"/>
    </row>
    <row r="101" spans="1:5" ht="12" customHeight="1">
      <c r="A101" s="518" t="s">
        <v>85</v>
      </c>
      <c r="B101" s="357" t="s">
        <v>419</v>
      </c>
      <c r="C101" s="500"/>
      <c r="D101" s="500"/>
      <c r="E101" s="500"/>
    </row>
    <row r="102" spans="1:5" ht="12" customHeight="1">
      <c r="A102" s="518" t="s">
        <v>86</v>
      </c>
      <c r="B102" s="357" t="s">
        <v>420</v>
      </c>
      <c r="C102" s="500">
        <v>5100000</v>
      </c>
      <c r="D102" s="500">
        <v>8945967</v>
      </c>
      <c r="E102" s="500">
        <v>8445967</v>
      </c>
    </row>
    <row r="103" spans="1:5" ht="12" customHeight="1">
      <c r="A103" s="518" t="s">
        <v>88</v>
      </c>
      <c r="B103" s="358" t="s">
        <v>421</v>
      </c>
      <c r="C103" s="500"/>
      <c r="D103" s="500"/>
      <c r="E103" s="500"/>
    </row>
    <row r="104" spans="1:5" ht="12" customHeight="1">
      <c r="A104" s="526" t="s">
        <v>135</v>
      </c>
      <c r="B104" s="359" t="s">
        <v>422</v>
      </c>
      <c r="C104" s="500"/>
      <c r="D104" s="500"/>
      <c r="E104" s="500"/>
    </row>
    <row r="105" spans="1:5" ht="12" customHeight="1">
      <c r="A105" s="518" t="s">
        <v>423</v>
      </c>
      <c r="B105" s="359" t="s">
        <v>424</v>
      </c>
      <c r="C105" s="500"/>
      <c r="D105" s="500"/>
      <c r="E105" s="500"/>
    </row>
    <row r="106" spans="1:5" s="309" customFormat="1" ht="12" customHeight="1" thickBot="1">
      <c r="A106" s="527" t="s">
        <v>425</v>
      </c>
      <c r="B106" s="360" t="s">
        <v>426</v>
      </c>
      <c r="C106" s="502"/>
      <c r="D106" s="502"/>
      <c r="E106" s="502"/>
    </row>
    <row r="107" spans="1:5" ht="12" customHeight="1" thickBot="1">
      <c r="A107" s="351" t="s">
        <v>8</v>
      </c>
      <c r="B107" s="349" t="s">
        <v>427</v>
      </c>
      <c r="C107" s="372">
        <f>+C108+C110+C112</f>
        <v>787634000</v>
      </c>
      <c r="D107" s="372">
        <f>+D108+D110+D112</f>
        <v>717630734</v>
      </c>
      <c r="E107" s="372">
        <f>+E108+E110+E112</f>
        <v>167650670</v>
      </c>
    </row>
    <row r="108" spans="1:5" ht="12" customHeight="1">
      <c r="A108" s="517" t="s">
        <v>76</v>
      </c>
      <c r="B108" s="334" t="s">
        <v>155</v>
      </c>
      <c r="C108" s="499">
        <v>598979000</v>
      </c>
      <c r="D108" s="499">
        <v>521975734</v>
      </c>
      <c r="E108" s="499">
        <v>163553467</v>
      </c>
    </row>
    <row r="109" spans="1:5" ht="12" customHeight="1">
      <c r="A109" s="517" t="s">
        <v>77</v>
      </c>
      <c r="B109" s="338" t="s">
        <v>428</v>
      </c>
      <c r="C109" s="499"/>
      <c r="D109" s="499"/>
      <c r="E109" s="499"/>
    </row>
    <row r="110" spans="1:5" ht="12" customHeight="1">
      <c r="A110" s="517" t="s">
        <v>78</v>
      </c>
      <c r="B110" s="338" t="s">
        <v>136</v>
      </c>
      <c r="C110" s="498">
        <v>188055000</v>
      </c>
      <c r="D110" s="498">
        <v>193055000</v>
      </c>
      <c r="E110" s="498">
        <v>1497203</v>
      </c>
    </row>
    <row r="111" spans="1:5" ht="12" customHeight="1">
      <c r="A111" s="517" t="s">
        <v>79</v>
      </c>
      <c r="B111" s="338" t="s">
        <v>429</v>
      </c>
      <c r="C111" s="362"/>
      <c r="D111" s="362"/>
      <c r="E111" s="362"/>
    </row>
    <row r="112" spans="1:5" ht="12" customHeight="1">
      <c r="A112" s="517" t="s">
        <v>80</v>
      </c>
      <c r="B112" s="370" t="s">
        <v>157</v>
      </c>
      <c r="C112" s="362">
        <v>600000</v>
      </c>
      <c r="D112" s="362">
        <v>2600000</v>
      </c>
      <c r="E112" s="362">
        <v>2600000</v>
      </c>
    </row>
    <row r="113" spans="1:5" ht="12" customHeight="1">
      <c r="A113" s="517" t="s">
        <v>87</v>
      </c>
      <c r="B113" s="369" t="s">
        <v>430</v>
      </c>
      <c r="C113" s="362"/>
      <c r="D113" s="362"/>
      <c r="E113" s="362"/>
    </row>
    <row r="114" spans="1:5" ht="12" customHeight="1">
      <c r="A114" s="517" t="s">
        <v>89</v>
      </c>
      <c r="B114" s="385" t="s">
        <v>431</v>
      </c>
      <c r="C114" s="362"/>
      <c r="D114" s="362"/>
      <c r="E114" s="362"/>
    </row>
    <row r="115" spans="1:5" ht="12" customHeight="1">
      <c r="A115" s="517" t="s">
        <v>137</v>
      </c>
      <c r="B115" s="358" t="s">
        <v>418</v>
      </c>
      <c r="C115" s="362"/>
      <c r="D115" s="362"/>
      <c r="E115" s="362"/>
    </row>
    <row r="116" spans="1:5" ht="12" customHeight="1">
      <c r="A116" s="517" t="s">
        <v>138</v>
      </c>
      <c r="B116" s="358" t="s">
        <v>432</v>
      </c>
      <c r="C116" s="362"/>
      <c r="D116" s="362"/>
      <c r="E116" s="362"/>
    </row>
    <row r="117" spans="1:5" ht="12" customHeight="1">
      <c r="A117" s="517" t="s">
        <v>139</v>
      </c>
      <c r="B117" s="358" t="s">
        <v>433</v>
      </c>
      <c r="C117" s="362"/>
      <c r="D117" s="362"/>
      <c r="E117" s="362"/>
    </row>
    <row r="118" spans="1:5" ht="12" customHeight="1">
      <c r="A118" s="517" t="s">
        <v>434</v>
      </c>
      <c r="B118" s="358" t="s">
        <v>421</v>
      </c>
      <c r="C118" s="362"/>
      <c r="D118" s="362"/>
      <c r="E118" s="362"/>
    </row>
    <row r="119" spans="1:5" ht="12" customHeight="1">
      <c r="A119" s="517" t="s">
        <v>435</v>
      </c>
      <c r="B119" s="358" t="s">
        <v>436</v>
      </c>
      <c r="C119" s="362"/>
      <c r="D119" s="362"/>
      <c r="E119" s="362"/>
    </row>
    <row r="120" spans="1:5" ht="12" customHeight="1" thickBot="1">
      <c r="A120" s="526" t="s">
        <v>437</v>
      </c>
      <c r="B120" s="358" t="s">
        <v>438</v>
      </c>
      <c r="C120" s="364">
        <v>600000</v>
      </c>
      <c r="D120" s="364">
        <v>2600000</v>
      </c>
      <c r="E120" s="364">
        <v>2600000</v>
      </c>
    </row>
    <row r="121" spans="1:5" ht="12" customHeight="1" thickBot="1">
      <c r="A121" s="351" t="s">
        <v>9</v>
      </c>
      <c r="B121" s="354" t="s">
        <v>439</v>
      </c>
      <c r="C121" s="372">
        <f>+C122+C123</f>
        <v>4000000</v>
      </c>
      <c r="D121" s="372">
        <f>+D122+D123</f>
        <v>0</v>
      </c>
      <c r="E121" s="372">
        <f>+E122+E123</f>
        <v>0</v>
      </c>
    </row>
    <row r="122" spans="1:5" ht="12" customHeight="1">
      <c r="A122" s="517" t="s">
        <v>59</v>
      </c>
      <c r="B122" s="335" t="s">
        <v>45</v>
      </c>
      <c r="C122" s="499">
        <v>3000000</v>
      </c>
      <c r="D122" s="499"/>
      <c r="E122" s="499"/>
    </row>
    <row r="123" spans="1:5" ht="12" customHeight="1" thickBot="1">
      <c r="A123" s="519" t="s">
        <v>60</v>
      </c>
      <c r="B123" s="338" t="s">
        <v>46</v>
      </c>
      <c r="C123" s="500">
        <v>1000000</v>
      </c>
      <c r="D123" s="500"/>
      <c r="E123" s="500"/>
    </row>
    <row r="124" spans="1:5" ht="12" customHeight="1" thickBot="1">
      <c r="A124" s="351" t="s">
        <v>10</v>
      </c>
      <c r="B124" s="354" t="s">
        <v>440</v>
      </c>
      <c r="C124" s="372">
        <f>+C91+C107+C121</f>
        <v>1391238000</v>
      </c>
      <c r="D124" s="372">
        <f>+D91+D107+D121</f>
        <v>1376682100</v>
      </c>
      <c r="E124" s="372">
        <f>+E91+E107+E121</f>
        <v>800592101</v>
      </c>
    </row>
    <row r="125" spans="1:5" ht="12" customHeight="1" thickBot="1">
      <c r="A125" s="351" t="s">
        <v>11</v>
      </c>
      <c r="B125" s="354" t="s">
        <v>545</v>
      </c>
      <c r="C125" s="372">
        <f>+C126+C127+C128</f>
        <v>0</v>
      </c>
      <c r="D125" s="372">
        <f>+D126+D127+D128</f>
        <v>10137457</v>
      </c>
      <c r="E125" s="372">
        <f>+E126+E127+E128</f>
        <v>0</v>
      </c>
    </row>
    <row r="126" spans="1:5" ht="12" customHeight="1">
      <c r="A126" s="517" t="s">
        <v>63</v>
      </c>
      <c r="B126" s="335" t="s">
        <v>442</v>
      </c>
      <c r="C126" s="362"/>
      <c r="D126" s="362"/>
      <c r="E126" s="362"/>
    </row>
    <row r="127" spans="1:5" ht="12" customHeight="1">
      <c r="A127" s="517" t="s">
        <v>64</v>
      </c>
      <c r="B127" s="335" t="s">
        <v>443</v>
      </c>
      <c r="C127" s="362"/>
      <c r="D127" s="362"/>
      <c r="E127" s="362"/>
    </row>
    <row r="128" spans="1:5" ht="12" customHeight="1" thickBot="1">
      <c r="A128" s="526" t="s">
        <v>65</v>
      </c>
      <c r="B128" s="333" t="s">
        <v>444</v>
      </c>
      <c r="C128" s="362"/>
      <c r="D128" s="362">
        <v>10137457</v>
      </c>
      <c r="E128" s="362"/>
    </row>
    <row r="129" spans="1:5" ht="12" customHeight="1" thickBot="1">
      <c r="A129" s="351" t="s">
        <v>12</v>
      </c>
      <c r="B129" s="354" t="s">
        <v>445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7" t="s">
        <v>66</v>
      </c>
      <c r="B130" s="335" t="s">
        <v>446</v>
      </c>
      <c r="C130" s="362"/>
      <c r="D130" s="362"/>
      <c r="E130" s="362"/>
    </row>
    <row r="131" spans="1:5" ht="12" customHeight="1">
      <c r="A131" s="517" t="s">
        <v>67</v>
      </c>
      <c r="B131" s="335" t="s">
        <v>447</v>
      </c>
      <c r="C131" s="362"/>
      <c r="D131" s="362"/>
      <c r="E131" s="362"/>
    </row>
    <row r="132" spans="1:5" ht="12" customHeight="1">
      <c r="A132" s="517" t="s">
        <v>345</v>
      </c>
      <c r="B132" s="335" t="s">
        <v>448</v>
      </c>
      <c r="C132" s="362"/>
      <c r="D132" s="362"/>
      <c r="E132" s="362"/>
    </row>
    <row r="133" spans="1:5" s="309" customFormat="1" ht="12" customHeight="1" thickBot="1">
      <c r="A133" s="526" t="s">
        <v>347</v>
      </c>
      <c r="B133" s="333" t="s">
        <v>449</v>
      </c>
      <c r="C133" s="362"/>
      <c r="D133" s="362"/>
      <c r="E133" s="362"/>
    </row>
    <row r="134" spans="1:11" ht="13.5" thickBot="1">
      <c r="A134" s="351" t="s">
        <v>13</v>
      </c>
      <c r="B134" s="354" t="s">
        <v>665</v>
      </c>
      <c r="C134" s="501">
        <f>+C135+C136+C137+C139+C138</f>
        <v>314846000</v>
      </c>
      <c r="D134" s="501">
        <f>+D135+D136+D137+D139+D138</f>
        <v>359988989</v>
      </c>
      <c r="E134" s="501">
        <f>+E135+E136+E137+E139+E138</f>
        <v>337330109</v>
      </c>
      <c r="K134" s="480"/>
    </row>
    <row r="135" spans="1:5" ht="12.75">
      <c r="A135" s="517" t="s">
        <v>68</v>
      </c>
      <c r="B135" s="335" t="s">
        <v>451</v>
      </c>
      <c r="C135" s="362"/>
      <c r="D135" s="362"/>
      <c r="E135" s="362"/>
    </row>
    <row r="136" spans="1:5" ht="12" customHeight="1">
      <c r="A136" s="517" t="s">
        <v>69</v>
      </c>
      <c r="B136" s="335" t="s">
        <v>452</v>
      </c>
      <c r="C136" s="362"/>
      <c r="D136" s="362">
        <v>22436497</v>
      </c>
      <c r="E136" s="362">
        <v>11177743</v>
      </c>
    </row>
    <row r="137" spans="1:5" s="309" customFormat="1" ht="12" customHeight="1">
      <c r="A137" s="517" t="s">
        <v>354</v>
      </c>
      <c r="B137" s="335" t="s">
        <v>664</v>
      </c>
      <c r="C137" s="362">
        <v>314846000</v>
      </c>
      <c r="D137" s="362">
        <v>337552492</v>
      </c>
      <c r="E137" s="362">
        <v>326152366</v>
      </c>
    </row>
    <row r="138" spans="1:5" s="309" customFormat="1" ht="12" customHeight="1">
      <c r="A138" s="517" t="s">
        <v>356</v>
      </c>
      <c r="B138" s="335" t="s">
        <v>453</v>
      </c>
      <c r="C138" s="362"/>
      <c r="D138" s="362"/>
      <c r="E138" s="362"/>
    </row>
    <row r="139" spans="1:5" s="309" customFormat="1" ht="12" customHeight="1" thickBot="1">
      <c r="A139" s="526" t="s">
        <v>663</v>
      </c>
      <c r="B139" s="333" t="s">
        <v>454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546</v>
      </c>
      <c r="C140" s="503">
        <f>+C141+C142+C143+C144</f>
        <v>0</v>
      </c>
      <c r="D140" s="503">
        <f>+D141+D142+D143+D144</f>
        <v>0</v>
      </c>
      <c r="E140" s="503">
        <f>+E141+E142+E143+E144</f>
        <v>0</v>
      </c>
    </row>
    <row r="141" spans="1:5" s="309" customFormat="1" ht="12" customHeight="1">
      <c r="A141" s="517" t="s">
        <v>130</v>
      </c>
      <c r="B141" s="335" t="s">
        <v>456</v>
      </c>
      <c r="C141" s="362"/>
      <c r="D141" s="362"/>
      <c r="E141" s="362"/>
    </row>
    <row r="142" spans="1:5" s="309" customFormat="1" ht="12" customHeight="1">
      <c r="A142" s="517" t="s">
        <v>131</v>
      </c>
      <c r="B142" s="335" t="s">
        <v>457</v>
      </c>
      <c r="C142" s="362"/>
      <c r="D142" s="362"/>
      <c r="E142" s="362"/>
    </row>
    <row r="143" spans="1:5" s="309" customFormat="1" ht="12" customHeight="1">
      <c r="A143" s="517" t="s">
        <v>156</v>
      </c>
      <c r="B143" s="335" t="s">
        <v>458</v>
      </c>
      <c r="C143" s="362"/>
      <c r="D143" s="362"/>
      <c r="E143" s="362"/>
    </row>
    <row r="144" spans="1:5" ht="12.75" customHeight="1" thickBot="1">
      <c r="A144" s="517" t="s">
        <v>362</v>
      </c>
      <c r="B144" s="335" t="s">
        <v>459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460</v>
      </c>
      <c r="C145" s="516">
        <f>+C125+C129+C134+C140</f>
        <v>314846000</v>
      </c>
      <c r="D145" s="516">
        <f>+D125+D129+D134+D140</f>
        <v>370126446</v>
      </c>
      <c r="E145" s="516">
        <f>+E125+E129+E134+E140</f>
        <v>337330109</v>
      </c>
    </row>
    <row r="146" spans="1:5" ht="15" customHeight="1" thickBot="1">
      <c r="A146" s="528" t="s">
        <v>16</v>
      </c>
      <c r="B146" s="374" t="s">
        <v>461</v>
      </c>
      <c r="C146" s="516">
        <f>+C124+C145</f>
        <v>1706084000</v>
      </c>
      <c r="D146" s="516">
        <f>+D124+D145</f>
        <v>1746808546</v>
      </c>
      <c r="E146" s="516">
        <f>+E124+E145</f>
        <v>1137922210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493" t="s">
        <v>730</v>
      </c>
      <c r="B148" s="494"/>
      <c r="C148" s="90">
        <v>256</v>
      </c>
      <c r="D148" s="91">
        <v>256</v>
      </c>
      <c r="E148" s="88">
        <v>256</v>
      </c>
    </row>
    <row r="149" spans="1:5" ht="14.25" customHeight="1" thickBot="1">
      <c r="A149" s="493" t="s">
        <v>729</v>
      </c>
      <c r="B149" s="494"/>
      <c r="C149" s="90">
        <v>235</v>
      </c>
      <c r="D149" s="91">
        <v>235</v>
      </c>
      <c r="E149" s="88">
        <v>235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3" sqref="E3"/>
    </sheetView>
  </sheetViews>
  <sheetFormatPr defaultColWidth="9.00390625" defaultRowHeight="12.75"/>
  <cols>
    <col min="1" max="1" width="14.875" style="508" customWidth="1"/>
    <col min="2" max="2" width="64.625" style="509" customWidth="1"/>
    <col min="3" max="5" width="17.00390625" style="510" customWidth="1"/>
    <col min="6" max="16384" width="9.375" style="32" customWidth="1"/>
  </cols>
  <sheetData>
    <row r="1" spans="1:5" s="484" customFormat="1" ht="16.5" customHeight="1" thickBot="1">
      <c r="A1" s="694"/>
      <c r="B1" s="695"/>
      <c r="C1" s="495"/>
      <c r="D1" s="495"/>
      <c r="E1" s="619" t="s">
        <v>808</v>
      </c>
    </row>
    <row r="2" spans="1:5" s="531" customFormat="1" ht="15.75" customHeight="1">
      <c r="A2" s="511" t="s">
        <v>51</v>
      </c>
      <c r="B2" s="759" t="s">
        <v>152</v>
      </c>
      <c r="C2" s="760"/>
      <c r="D2" s="761"/>
      <c r="E2" s="504" t="s">
        <v>41</v>
      </c>
    </row>
    <row r="3" spans="1:5" s="531" customFormat="1" ht="24.75" thickBot="1">
      <c r="A3" s="529" t="s">
        <v>541</v>
      </c>
      <c r="B3" s="762" t="s">
        <v>666</v>
      </c>
      <c r="C3" s="763"/>
      <c r="D3" s="764"/>
      <c r="E3" s="479" t="s">
        <v>47</v>
      </c>
    </row>
    <row r="4" spans="1:5" s="532" customFormat="1" ht="15.75" customHeight="1" thickBot="1">
      <c r="A4" s="486"/>
      <c r="B4" s="486"/>
      <c r="C4" s="487"/>
      <c r="D4" s="487"/>
      <c r="E4" s="487" t="str">
        <f>'6.1. sz. mell'!E4</f>
        <v>Forintban!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33" customFormat="1" ht="12" customHeight="1" thickBot="1">
      <c r="A8" s="351" t="s">
        <v>7</v>
      </c>
      <c r="B8" s="347" t="s">
        <v>303</v>
      </c>
      <c r="C8" s="378">
        <f>SUM(C9:C14)</f>
        <v>290846332</v>
      </c>
      <c r="D8" s="378">
        <f>SUM(D9:D14)</f>
        <v>321593599</v>
      </c>
      <c r="E8" s="361">
        <f>SUM(E9:E14)</f>
        <v>324230177</v>
      </c>
    </row>
    <row r="9" spans="1:5" s="507" customFormat="1" ht="12" customHeight="1">
      <c r="A9" s="517" t="s">
        <v>70</v>
      </c>
      <c r="B9" s="389" t="s">
        <v>304</v>
      </c>
      <c r="C9" s="380">
        <v>87307433</v>
      </c>
      <c r="D9" s="380">
        <v>88307433</v>
      </c>
      <c r="E9" s="363">
        <v>88307433</v>
      </c>
    </row>
    <row r="10" spans="1:5" s="534" customFormat="1" ht="12" customHeight="1">
      <c r="A10" s="518" t="s">
        <v>71</v>
      </c>
      <c r="B10" s="390" t="s">
        <v>305</v>
      </c>
      <c r="C10" s="379">
        <v>83502900</v>
      </c>
      <c r="D10" s="379">
        <v>88188492</v>
      </c>
      <c r="E10" s="362">
        <v>88188492</v>
      </c>
    </row>
    <row r="11" spans="1:5" s="534" customFormat="1" ht="12" customHeight="1">
      <c r="A11" s="518" t="s">
        <v>72</v>
      </c>
      <c r="B11" s="390" t="s">
        <v>306</v>
      </c>
      <c r="C11" s="379">
        <v>115797479</v>
      </c>
      <c r="D11" s="379">
        <v>115920239</v>
      </c>
      <c r="E11" s="362">
        <v>118556817</v>
      </c>
    </row>
    <row r="12" spans="1:5" s="534" customFormat="1" ht="12" customHeight="1">
      <c r="A12" s="518" t="s">
        <v>73</v>
      </c>
      <c r="B12" s="390" t="s">
        <v>307</v>
      </c>
      <c r="C12" s="379">
        <v>4238520</v>
      </c>
      <c r="D12" s="379">
        <v>4347265</v>
      </c>
      <c r="E12" s="362">
        <v>4347265</v>
      </c>
    </row>
    <row r="13" spans="1:5" s="534" customFormat="1" ht="12" customHeight="1">
      <c r="A13" s="518" t="s">
        <v>106</v>
      </c>
      <c r="B13" s="390" t="s">
        <v>308</v>
      </c>
      <c r="C13" s="379"/>
      <c r="D13" s="379"/>
      <c r="E13" s="362"/>
    </row>
    <row r="14" spans="1:5" s="507" customFormat="1" ht="12" customHeight="1" thickBot="1">
      <c r="A14" s="519" t="s">
        <v>74</v>
      </c>
      <c r="B14" s="391" t="s">
        <v>309</v>
      </c>
      <c r="C14" s="381"/>
      <c r="D14" s="381">
        <v>24830170</v>
      </c>
      <c r="E14" s="364">
        <v>24830170</v>
      </c>
    </row>
    <row r="15" spans="1:5" s="507" customFormat="1" ht="12" customHeight="1" thickBot="1">
      <c r="A15" s="351" t="s">
        <v>8</v>
      </c>
      <c r="B15" s="368" t="s">
        <v>310</v>
      </c>
      <c r="C15" s="378">
        <f>SUM(C16:C20)</f>
        <v>437665000</v>
      </c>
      <c r="D15" s="378">
        <f>SUM(D16:D20)</f>
        <v>349834979</v>
      </c>
      <c r="E15" s="361">
        <f>SUM(E16:E20)</f>
        <v>318200337</v>
      </c>
    </row>
    <row r="16" spans="1:5" s="507" customFormat="1" ht="12" customHeight="1">
      <c r="A16" s="517" t="s">
        <v>76</v>
      </c>
      <c r="B16" s="389" t="s">
        <v>311</v>
      </c>
      <c r="C16" s="380"/>
      <c r="D16" s="380"/>
      <c r="E16" s="363"/>
    </row>
    <row r="17" spans="1:5" s="507" customFormat="1" ht="12" customHeight="1">
      <c r="A17" s="518" t="s">
        <v>77</v>
      </c>
      <c r="B17" s="390" t="s">
        <v>312</v>
      </c>
      <c r="C17" s="379"/>
      <c r="D17" s="379"/>
      <c r="E17" s="362"/>
    </row>
    <row r="18" spans="1:5" s="507" customFormat="1" ht="12" customHeight="1">
      <c r="A18" s="518" t="s">
        <v>78</v>
      </c>
      <c r="B18" s="390" t="s">
        <v>313</v>
      </c>
      <c r="C18" s="379"/>
      <c r="D18" s="379"/>
      <c r="E18" s="362"/>
    </row>
    <row r="19" spans="1:5" s="507" customFormat="1" ht="12" customHeight="1">
      <c r="A19" s="518" t="s">
        <v>79</v>
      </c>
      <c r="B19" s="390" t="s">
        <v>314</v>
      </c>
      <c r="C19" s="379"/>
      <c r="D19" s="379"/>
      <c r="E19" s="362"/>
    </row>
    <row r="20" spans="1:5" s="507" customFormat="1" ht="12" customHeight="1">
      <c r="A20" s="518" t="s">
        <v>80</v>
      </c>
      <c r="B20" s="390" t="s">
        <v>315</v>
      </c>
      <c r="C20" s="379">
        <v>437665000</v>
      </c>
      <c r="D20" s="379">
        <v>349834979</v>
      </c>
      <c r="E20" s="362">
        <v>318200337</v>
      </c>
    </row>
    <row r="21" spans="1:5" s="534" customFormat="1" ht="12" customHeight="1" thickBot="1">
      <c r="A21" s="519" t="s">
        <v>87</v>
      </c>
      <c r="B21" s="391" t="s">
        <v>316</v>
      </c>
      <c r="C21" s="381"/>
      <c r="D21" s="381"/>
      <c r="E21" s="364"/>
    </row>
    <row r="22" spans="1:5" s="534" customFormat="1" ht="12" customHeight="1" thickBot="1">
      <c r="A22" s="351" t="s">
        <v>9</v>
      </c>
      <c r="B22" s="347" t="s">
        <v>317</v>
      </c>
      <c r="C22" s="378">
        <f>SUM(C23:C27)</f>
        <v>787393000</v>
      </c>
      <c r="D22" s="378">
        <f>SUM(D23:D27)</f>
        <v>837393000</v>
      </c>
      <c r="E22" s="361">
        <f>SUM(E23:E27)</f>
        <v>594052853</v>
      </c>
    </row>
    <row r="23" spans="1:5" s="534" customFormat="1" ht="12" customHeight="1">
      <c r="A23" s="517" t="s">
        <v>59</v>
      </c>
      <c r="B23" s="389" t="s">
        <v>318</v>
      </c>
      <c r="C23" s="380"/>
      <c r="D23" s="380">
        <v>50000000</v>
      </c>
      <c r="E23" s="363">
        <v>50000000</v>
      </c>
    </row>
    <row r="24" spans="1:5" s="507" customFormat="1" ht="12" customHeight="1">
      <c r="A24" s="518" t="s">
        <v>60</v>
      </c>
      <c r="B24" s="390" t="s">
        <v>319</v>
      </c>
      <c r="C24" s="379"/>
      <c r="D24" s="379"/>
      <c r="E24" s="362"/>
    </row>
    <row r="25" spans="1:5" s="534" customFormat="1" ht="12" customHeight="1">
      <c r="A25" s="518" t="s">
        <v>61</v>
      </c>
      <c r="B25" s="390" t="s">
        <v>320</v>
      </c>
      <c r="C25" s="379"/>
      <c r="D25" s="379"/>
      <c r="E25" s="362"/>
    </row>
    <row r="26" spans="1:5" s="534" customFormat="1" ht="12" customHeight="1">
      <c r="A26" s="518" t="s">
        <v>62</v>
      </c>
      <c r="B26" s="390" t="s">
        <v>321</v>
      </c>
      <c r="C26" s="379"/>
      <c r="D26" s="379"/>
      <c r="E26" s="362"/>
    </row>
    <row r="27" spans="1:5" s="534" customFormat="1" ht="12" customHeight="1">
      <c r="A27" s="518" t="s">
        <v>120</v>
      </c>
      <c r="B27" s="390" t="s">
        <v>322</v>
      </c>
      <c r="C27" s="379">
        <v>787393000</v>
      </c>
      <c r="D27" s="379">
        <v>787393000</v>
      </c>
      <c r="E27" s="362">
        <v>544052853</v>
      </c>
    </row>
    <row r="28" spans="1:5" s="534" customFormat="1" ht="12" customHeight="1" thickBot="1">
      <c r="A28" s="519" t="s">
        <v>121</v>
      </c>
      <c r="B28" s="391" t="s">
        <v>323</v>
      </c>
      <c r="C28" s="381"/>
      <c r="D28" s="381"/>
      <c r="E28" s="364"/>
    </row>
    <row r="29" spans="1:5" s="534" customFormat="1" ht="12" customHeight="1" thickBot="1">
      <c r="A29" s="351" t="s">
        <v>122</v>
      </c>
      <c r="B29" s="347" t="s">
        <v>719</v>
      </c>
      <c r="C29" s="384">
        <f>SUM(C30:C35)</f>
        <v>158900000</v>
      </c>
      <c r="D29" s="384">
        <f>SUM(D30:D35)</f>
        <v>158900000</v>
      </c>
      <c r="E29" s="397">
        <f>SUM(E30:E35)</f>
        <v>127551947</v>
      </c>
    </row>
    <row r="30" spans="1:5" s="534" customFormat="1" ht="12" customHeight="1">
      <c r="A30" s="517" t="s">
        <v>324</v>
      </c>
      <c r="B30" s="389" t="s">
        <v>723</v>
      </c>
      <c r="C30" s="380">
        <v>20000000</v>
      </c>
      <c r="D30" s="380">
        <v>20000000</v>
      </c>
      <c r="E30" s="363">
        <v>19724017</v>
      </c>
    </row>
    <row r="31" spans="1:5" s="534" customFormat="1" ht="12" customHeight="1">
      <c r="A31" s="518" t="s">
        <v>325</v>
      </c>
      <c r="B31" s="390" t="s">
        <v>724</v>
      </c>
      <c r="C31" s="379"/>
      <c r="D31" s="379"/>
      <c r="E31" s="362"/>
    </row>
    <row r="32" spans="1:5" s="534" customFormat="1" ht="12" customHeight="1">
      <c r="A32" s="518" t="s">
        <v>326</v>
      </c>
      <c r="B32" s="390" t="s">
        <v>725</v>
      </c>
      <c r="C32" s="379">
        <v>130000000</v>
      </c>
      <c r="D32" s="379">
        <v>130000000</v>
      </c>
      <c r="E32" s="362">
        <v>100584516</v>
      </c>
    </row>
    <row r="33" spans="1:5" s="534" customFormat="1" ht="12" customHeight="1">
      <c r="A33" s="518" t="s">
        <v>720</v>
      </c>
      <c r="B33" s="390" t="s">
        <v>726</v>
      </c>
      <c r="C33" s="379">
        <v>6300000</v>
      </c>
      <c r="D33" s="379">
        <v>6300000</v>
      </c>
      <c r="E33" s="362">
        <v>6313001</v>
      </c>
    </row>
    <row r="34" spans="1:5" s="534" customFormat="1" ht="12" customHeight="1">
      <c r="A34" s="518" t="s">
        <v>721</v>
      </c>
      <c r="B34" s="390" t="s">
        <v>327</v>
      </c>
      <c r="C34" s="379"/>
      <c r="D34" s="379"/>
      <c r="E34" s="362"/>
    </row>
    <row r="35" spans="1:5" s="534" customFormat="1" ht="12" customHeight="1" thickBot="1">
      <c r="A35" s="519" t="s">
        <v>722</v>
      </c>
      <c r="B35" s="370" t="s">
        <v>328</v>
      </c>
      <c r="C35" s="381">
        <v>2600000</v>
      </c>
      <c r="D35" s="381">
        <v>2600000</v>
      </c>
      <c r="E35" s="364">
        <v>930413</v>
      </c>
    </row>
    <row r="36" spans="1:5" s="534" customFormat="1" ht="12" customHeight="1" thickBot="1">
      <c r="A36" s="351" t="s">
        <v>11</v>
      </c>
      <c r="B36" s="347" t="s">
        <v>329</v>
      </c>
      <c r="C36" s="378">
        <f>SUM(C37:C46)</f>
        <v>11359668</v>
      </c>
      <c r="D36" s="378">
        <f>SUM(D37:D46)</f>
        <v>20707668</v>
      </c>
      <c r="E36" s="361">
        <f>SUM(E37:E46)</f>
        <v>20159914</v>
      </c>
    </row>
    <row r="37" spans="1:5" s="534" customFormat="1" ht="12" customHeight="1">
      <c r="A37" s="517" t="s">
        <v>63</v>
      </c>
      <c r="B37" s="389" t="s">
        <v>330</v>
      </c>
      <c r="C37" s="380"/>
      <c r="D37" s="380">
        <v>3800000</v>
      </c>
      <c r="E37" s="363">
        <v>4892243</v>
      </c>
    </row>
    <row r="38" spans="1:5" s="534" customFormat="1" ht="12" customHeight="1">
      <c r="A38" s="518" t="s">
        <v>64</v>
      </c>
      <c r="B38" s="390" t="s">
        <v>331</v>
      </c>
      <c r="C38" s="379">
        <v>1500000</v>
      </c>
      <c r="D38" s="379">
        <v>4000000</v>
      </c>
      <c r="E38" s="362">
        <v>3699984</v>
      </c>
    </row>
    <row r="39" spans="1:5" s="534" customFormat="1" ht="12" customHeight="1">
      <c r="A39" s="518" t="s">
        <v>65</v>
      </c>
      <c r="B39" s="390" t="s">
        <v>332</v>
      </c>
      <c r="C39" s="379"/>
      <c r="D39" s="379">
        <v>210000</v>
      </c>
      <c r="E39" s="362">
        <v>213328</v>
      </c>
    </row>
    <row r="40" spans="1:5" s="534" customFormat="1" ht="12" customHeight="1">
      <c r="A40" s="518" t="s">
        <v>124</v>
      </c>
      <c r="B40" s="390" t="s">
        <v>333</v>
      </c>
      <c r="C40" s="379">
        <v>5522668</v>
      </c>
      <c r="D40" s="379">
        <v>5522668</v>
      </c>
      <c r="E40" s="362">
        <v>2237841</v>
      </c>
    </row>
    <row r="41" spans="1:5" s="534" customFormat="1" ht="12" customHeight="1">
      <c r="A41" s="518" t="s">
        <v>125</v>
      </c>
      <c r="B41" s="390" t="s">
        <v>334</v>
      </c>
      <c r="C41" s="379">
        <v>2000000</v>
      </c>
      <c r="D41" s="379">
        <v>2000000</v>
      </c>
      <c r="E41" s="362">
        <v>1670868</v>
      </c>
    </row>
    <row r="42" spans="1:5" s="534" customFormat="1" ht="12" customHeight="1">
      <c r="A42" s="518" t="s">
        <v>126</v>
      </c>
      <c r="B42" s="390" t="s">
        <v>335</v>
      </c>
      <c r="C42" s="379">
        <v>2257000</v>
      </c>
      <c r="D42" s="379">
        <v>4461000</v>
      </c>
      <c r="E42" s="362">
        <v>4253393</v>
      </c>
    </row>
    <row r="43" spans="1:5" s="534" customFormat="1" ht="12" customHeight="1">
      <c r="A43" s="518" t="s">
        <v>127</v>
      </c>
      <c r="B43" s="390" t="s">
        <v>336</v>
      </c>
      <c r="C43" s="379"/>
      <c r="D43" s="379"/>
      <c r="E43" s="362">
        <v>1371000</v>
      </c>
    </row>
    <row r="44" spans="1:5" s="534" customFormat="1" ht="12" customHeight="1">
      <c r="A44" s="518" t="s">
        <v>128</v>
      </c>
      <c r="B44" s="390" t="s">
        <v>337</v>
      </c>
      <c r="C44" s="379">
        <v>80000</v>
      </c>
      <c r="D44" s="379">
        <v>10000</v>
      </c>
      <c r="E44" s="362">
        <v>1517</v>
      </c>
    </row>
    <row r="45" spans="1:5" s="534" customFormat="1" ht="12" customHeight="1">
      <c r="A45" s="518" t="s">
        <v>338</v>
      </c>
      <c r="B45" s="390" t="s">
        <v>339</v>
      </c>
      <c r="C45" s="382"/>
      <c r="D45" s="382"/>
      <c r="E45" s="365"/>
    </row>
    <row r="46" spans="1:5" s="507" customFormat="1" ht="12" customHeight="1" thickBot="1">
      <c r="A46" s="519" t="s">
        <v>340</v>
      </c>
      <c r="B46" s="391" t="s">
        <v>341</v>
      </c>
      <c r="C46" s="383"/>
      <c r="D46" s="383">
        <v>704000</v>
      </c>
      <c r="E46" s="366">
        <v>1819740</v>
      </c>
    </row>
    <row r="47" spans="1:5" s="534" customFormat="1" ht="12" customHeight="1" thickBot="1">
      <c r="A47" s="351" t="s">
        <v>12</v>
      </c>
      <c r="B47" s="347" t="s">
        <v>342</v>
      </c>
      <c r="C47" s="378">
        <f>SUM(C48:C52)</f>
        <v>0</v>
      </c>
      <c r="D47" s="378">
        <f>SUM(D48:D52)</f>
        <v>16710500</v>
      </c>
      <c r="E47" s="361">
        <f>SUM(E48:E52)</f>
        <v>10730000</v>
      </c>
    </row>
    <row r="48" spans="1:5" s="534" customFormat="1" ht="12" customHeight="1">
      <c r="A48" s="517" t="s">
        <v>66</v>
      </c>
      <c r="B48" s="389" t="s">
        <v>343</v>
      </c>
      <c r="C48" s="399"/>
      <c r="D48" s="399"/>
      <c r="E48" s="367"/>
    </row>
    <row r="49" spans="1:5" s="534" customFormat="1" ht="12" customHeight="1">
      <c r="A49" s="518" t="s">
        <v>67</v>
      </c>
      <c r="B49" s="390" t="s">
        <v>344</v>
      </c>
      <c r="C49" s="382"/>
      <c r="D49" s="382">
        <v>16710500</v>
      </c>
      <c r="E49" s="365">
        <v>10730000</v>
      </c>
    </row>
    <row r="50" spans="1:5" s="534" customFormat="1" ht="12" customHeight="1">
      <c r="A50" s="518" t="s">
        <v>345</v>
      </c>
      <c r="B50" s="390" t="s">
        <v>346</v>
      </c>
      <c r="C50" s="382"/>
      <c r="D50" s="382"/>
      <c r="E50" s="365"/>
    </row>
    <row r="51" spans="1:5" s="534" customFormat="1" ht="12" customHeight="1">
      <c r="A51" s="518" t="s">
        <v>347</v>
      </c>
      <c r="B51" s="390" t="s">
        <v>348</v>
      </c>
      <c r="C51" s="382"/>
      <c r="D51" s="382"/>
      <c r="E51" s="365"/>
    </row>
    <row r="52" spans="1:5" s="534" customFormat="1" ht="12" customHeight="1" thickBot="1">
      <c r="A52" s="519" t="s">
        <v>349</v>
      </c>
      <c r="B52" s="391" t="s">
        <v>350</v>
      </c>
      <c r="C52" s="383"/>
      <c r="D52" s="383"/>
      <c r="E52" s="366"/>
    </row>
    <row r="53" spans="1:5" s="534" customFormat="1" ht="12" customHeight="1" thickBot="1">
      <c r="A53" s="351" t="s">
        <v>129</v>
      </c>
      <c r="B53" s="347" t="s">
        <v>351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7" customFormat="1" ht="12" customHeight="1">
      <c r="A54" s="517" t="s">
        <v>68</v>
      </c>
      <c r="B54" s="389" t="s">
        <v>352</v>
      </c>
      <c r="C54" s="380"/>
      <c r="D54" s="380"/>
      <c r="E54" s="363"/>
    </row>
    <row r="55" spans="1:5" s="507" customFormat="1" ht="12" customHeight="1">
      <c r="A55" s="518" t="s">
        <v>69</v>
      </c>
      <c r="B55" s="390" t="s">
        <v>353</v>
      </c>
      <c r="C55" s="379"/>
      <c r="D55" s="379"/>
      <c r="E55" s="362"/>
    </row>
    <row r="56" spans="1:5" s="507" customFormat="1" ht="12" customHeight="1">
      <c r="A56" s="518" t="s">
        <v>354</v>
      </c>
      <c r="B56" s="390" t="s">
        <v>355</v>
      </c>
      <c r="C56" s="379"/>
      <c r="D56" s="379"/>
      <c r="E56" s="362"/>
    </row>
    <row r="57" spans="1:5" s="507" customFormat="1" ht="12" customHeight="1" thickBot="1">
      <c r="A57" s="519" t="s">
        <v>356</v>
      </c>
      <c r="B57" s="391" t="s">
        <v>357</v>
      </c>
      <c r="C57" s="381"/>
      <c r="D57" s="381"/>
      <c r="E57" s="364"/>
    </row>
    <row r="58" spans="1:5" s="534" customFormat="1" ht="12" customHeight="1" thickBot="1">
      <c r="A58" s="351" t="s">
        <v>14</v>
      </c>
      <c r="B58" s="368" t="s">
        <v>358</v>
      </c>
      <c r="C58" s="378">
        <f>SUM(C59:C61)</f>
        <v>0</v>
      </c>
      <c r="D58" s="378">
        <f>SUM(D59:D61)</f>
        <v>0</v>
      </c>
      <c r="E58" s="361">
        <f>SUM(E59:E61)</f>
        <v>102063</v>
      </c>
    </row>
    <row r="59" spans="1:5" s="534" customFormat="1" ht="12" customHeight="1">
      <c r="A59" s="517" t="s">
        <v>130</v>
      </c>
      <c r="B59" s="389" t="s">
        <v>359</v>
      </c>
      <c r="C59" s="382"/>
      <c r="D59" s="382"/>
      <c r="E59" s="365"/>
    </row>
    <row r="60" spans="1:5" s="534" customFormat="1" ht="12" customHeight="1">
      <c r="A60" s="518" t="s">
        <v>131</v>
      </c>
      <c r="B60" s="390" t="s">
        <v>544</v>
      </c>
      <c r="C60" s="382"/>
      <c r="D60" s="382"/>
      <c r="E60" s="365"/>
    </row>
    <row r="61" spans="1:5" s="534" customFormat="1" ht="12" customHeight="1">
      <c r="A61" s="518" t="s">
        <v>156</v>
      </c>
      <c r="B61" s="390" t="s">
        <v>361</v>
      </c>
      <c r="C61" s="382"/>
      <c r="D61" s="382"/>
      <c r="E61" s="365">
        <v>102063</v>
      </c>
    </row>
    <row r="62" spans="1:5" s="534" customFormat="1" ht="12" customHeight="1" thickBot="1">
      <c r="A62" s="519" t="s">
        <v>362</v>
      </c>
      <c r="B62" s="391" t="s">
        <v>363</v>
      </c>
      <c r="C62" s="382"/>
      <c r="D62" s="382"/>
      <c r="E62" s="365"/>
    </row>
    <row r="63" spans="1:5" s="534" customFormat="1" ht="12" customHeight="1" thickBot="1">
      <c r="A63" s="351" t="s">
        <v>15</v>
      </c>
      <c r="B63" s="347" t="s">
        <v>364</v>
      </c>
      <c r="C63" s="384">
        <f>+C8+C15+C22+C29+C36+C47+C53+C58</f>
        <v>1686164000</v>
      </c>
      <c r="D63" s="384">
        <f>+D8+D15+D22+D29+D36+D47+D53+D58</f>
        <v>1705139746</v>
      </c>
      <c r="E63" s="397">
        <f>+E8+E15+E22+E29+E36+E47+E53+E58</f>
        <v>1395027291</v>
      </c>
    </row>
    <row r="64" spans="1:5" s="534" customFormat="1" ht="12" customHeight="1" thickBot="1">
      <c r="A64" s="520" t="s">
        <v>542</v>
      </c>
      <c r="B64" s="368" t="s">
        <v>366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4" customFormat="1" ht="12" customHeight="1">
      <c r="A65" s="517" t="s">
        <v>367</v>
      </c>
      <c r="B65" s="389" t="s">
        <v>368</v>
      </c>
      <c r="C65" s="382"/>
      <c r="D65" s="382"/>
      <c r="E65" s="365"/>
    </row>
    <row r="66" spans="1:5" s="534" customFormat="1" ht="12" customHeight="1">
      <c r="A66" s="518" t="s">
        <v>369</v>
      </c>
      <c r="B66" s="390" t="s">
        <v>370</v>
      </c>
      <c r="C66" s="382"/>
      <c r="D66" s="382"/>
      <c r="E66" s="365"/>
    </row>
    <row r="67" spans="1:5" s="534" customFormat="1" ht="12" customHeight="1" thickBot="1">
      <c r="A67" s="519" t="s">
        <v>371</v>
      </c>
      <c r="B67" s="513" t="s">
        <v>372</v>
      </c>
      <c r="C67" s="382"/>
      <c r="D67" s="382"/>
      <c r="E67" s="365"/>
    </row>
    <row r="68" spans="1:5" s="534" customFormat="1" ht="12" customHeight="1" thickBot="1">
      <c r="A68" s="520" t="s">
        <v>373</v>
      </c>
      <c r="B68" s="368" t="s">
        <v>374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4" customFormat="1" ht="12" customHeight="1">
      <c r="A69" s="517" t="s">
        <v>107</v>
      </c>
      <c r="B69" s="688" t="s">
        <v>375</v>
      </c>
      <c r="C69" s="382"/>
      <c r="D69" s="382"/>
      <c r="E69" s="365"/>
    </row>
    <row r="70" spans="1:5" s="534" customFormat="1" ht="12" customHeight="1">
      <c r="A70" s="518" t="s">
        <v>108</v>
      </c>
      <c r="B70" s="688" t="s">
        <v>737</v>
      </c>
      <c r="C70" s="382"/>
      <c r="D70" s="382"/>
      <c r="E70" s="365"/>
    </row>
    <row r="71" spans="1:5" s="534" customFormat="1" ht="12" customHeight="1">
      <c r="A71" s="518" t="s">
        <v>376</v>
      </c>
      <c r="B71" s="688" t="s">
        <v>377</v>
      </c>
      <c r="C71" s="382"/>
      <c r="D71" s="382"/>
      <c r="E71" s="365"/>
    </row>
    <row r="72" spans="1:5" s="534" customFormat="1" ht="12" customHeight="1" thickBot="1">
      <c r="A72" s="519" t="s">
        <v>378</v>
      </c>
      <c r="B72" s="689" t="s">
        <v>738</v>
      </c>
      <c r="C72" s="382"/>
      <c r="D72" s="382"/>
      <c r="E72" s="365"/>
    </row>
    <row r="73" spans="1:5" s="534" customFormat="1" ht="12" customHeight="1" thickBot="1">
      <c r="A73" s="520" t="s">
        <v>379</v>
      </c>
      <c r="B73" s="368" t="s">
        <v>380</v>
      </c>
      <c r="C73" s="378">
        <f>SUM(C74:C75)</f>
        <v>0</v>
      </c>
      <c r="D73" s="378">
        <f>SUM(D74:D75)</f>
        <v>579046</v>
      </c>
      <c r="E73" s="361">
        <f>SUM(E74:E75)</f>
        <v>579046</v>
      </c>
    </row>
    <row r="74" spans="1:5" s="534" customFormat="1" ht="12" customHeight="1">
      <c r="A74" s="517" t="s">
        <v>381</v>
      </c>
      <c r="B74" s="389" t="s">
        <v>382</v>
      </c>
      <c r="C74" s="382"/>
      <c r="D74" s="382">
        <v>579046</v>
      </c>
      <c r="E74" s="365">
        <v>579046</v>
      </c>
    </row>
    <row r="75" spans="1:5" s="534" customFormat="1" ht="12" customHeight="1" thickBot="1">
      <c r="A75" s="519" t="s">
        <v>383</v>
      </c>
      <c r="B75" s="391" t="s">
        <v>384</v>
      </c>
      <c r="C75" s="382"/>
      <c r="D75" s="382"/>
      <c r="E75" s="365"/>
    </row>
    <row r="76" spans="1:5" s="534" customFormat="1" ht="12" customHeight="1" thickBot="1">
      <c r="A76" s="520" t="s">
        <v>385</v>
      </c>
      <c r="B76" s="368" t="s">
        <v>386</v>
      </c>
      <c r="C76" s="378">
        <f>SUM(C77:C79)</f>
        <v>0</v>
      </c>
      <c r="D76" s="378">
        <f>SUM(D77:D79)</f>
        <v>11258754</v>
      </c>
      <c r="E76" s="361">
        <f>SUM(E77:E79)</f>
        <v>11258754</v>
      </c>
    </row>
    <row r="77" spans="1:5" s="534" customFormat="1" ht="12" customHeight="1">
      <c r="A77" s="517" t="s">
        <v>387</v>
      </c>
      <c r="B77" s="389" t="s">
        <v>388</v>
      </c>
      <c r="C77" s="382"/>
      <c r="D77" s="382">
        <v>11258754</v>
      </c>
      <c r="E77" s="365">
        <v>11258754</v>
      </c>
    </row>
    <row r="78" spans="1:5" s="534" customFormat="1" ht="12" customHeight="1">
      <c r="A78" s="518" t="s">
        <v>389</v>
      </c>
      <c r="B78" s="390" t="s">
        <v>390</v>
      </c>
      <c r="C78" s="382"/>
      <c r="D78" s="382"/>
      <c r="E78" s="365"/>
    </row>
    <row r="79" spans="1:5" s="534" customFormat="1" ht="12" customHeight="1" thickBot="1">
      <c r="A79" s="519" t="s">
        <v>391</v>
      </c>
      <c r="B79" s="690" t="s">
        <v>739</v>
      </c>
      <c r="C79" s="382"/>
      <c r="D79" s="382"/>
      <c r="E79" s="365"/>
    </row>
    <row r="80" spans="1:5" s="534" customFormat="1" ht="12" customHeight="1" thickBot="1">
      <c r="A80" s="520" t="s">
        <v>392</v>
      </c>
      <c r="B80" s="368" t="s">
        <v>393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4" customFormat="1" ht="12" customHeight="1">
      <c r="A81" s="521" t="s">
        <v>394</v>
      </c>
      <c r="B81" s="389" t="s">
        <v>395</v>
      </c>
      <c r="C81" s="382"/>
      <c r="D81" s="382"/>
      <c r="E81" s="365"/>
    </row>
    <row r="82" spans="1:5" s="534" customFormat="1" ht="12" customHeight="1">
      <c r="A82" s="522" t="s">
        <v>396</v>
      </c>
      <c r="B82" s="390" t="s">
        <v>397</v>
      </c>
      <c r="C82" s="382"/>
      <c r="D82" s="382"/>
      <c r="E82" s="365"/>
    </row>
    <row r="83" spans="1:5" s="534" customFormat="1" ht="12" customHeight="1">
      <c r="A83" s="522" t="s">
        <v>398</v>
      </c>
      <c r="B83" s="390" t="s">
        <v>399</v>
      </c>
      <c r="C83" s="382"/>
      <c r="D83" s="382"/>
      <c r="E83" s="365"/>
    </row>
    <row r="84" spans="1:5" s="534" customFormat="1" ht="12" customHeight="1" thickBot="1">
      <c r="A84" s="523" t="s">
        <v>400</v>
      </c>
      <c r="B84" s="391" t="s">
        <v>401</v>
      </c>
      <c r="C84" s="382"/>
      <c r="D84" s="382"/>
      <c r="E84" s="365"/>
    </row>
    <row r="85" spans="1:5" s="534" customFormat="1" ht="12" customHeight="1" thickBot="1">
      <c r="A85" s="520" t="s">
        <v>402</v>
      </c>
      <c r="B85" s="368" t="s">
        <v>403</v>
      </c>
      <c r="C85" s="403"/>
      <c r="D85" s="403"/>
      <c r="E85" s="404"/>
    </row>
    <row r="86" spans="1:5" s="534" customFormat="1" ht="12" customHeight="1" thickBot="1">
      <c r="A86" s="520" t="s">
        <v>404</v>
      </c>
      <c r="B86" s="514" t="s">
        <v>405</v>
      </c>
      <c r="C86" s="384">
        <f>+C64+C68+C73+C76+C80+C85</f>
        <v>0</v>
      </c>
      <c r="D86" s="384">
        <f>+D64+D68+D73+D76+D80+D85</f>
        <v>11837800</v>
      </c>
      <c r="E86" s="397">
        <f>+E64+E68+E73+E76+E80+E85</f>
        <v>11837800</v>
      </c>
    </row>
    <row r="87" spans="1:5" s="534" customFormat="1" ht="12" customHeight="1" thickBot="1">
      <c r="A87" s="524" t="s">
        <v>406</v>
      </c>
      <c r="B87" s="515" t="s">
        <v>543</v>
      </c>
      <c r="C87" s="384">
        <f>+C63+C86</f>
        <v>1686164000</v>
      </c>
      <c r="D87" s="384">
        <f>+D63+D86</f>
        <v>1716977546</v>
      </c>
      <c r="E87" s="397">
        <f>+E63+E86</f>
        <v>1406865091</v>
      </c>
    </row>
    <row r="88" spans="1:5" s="534" customFormat="1" ht="15" customHeight="1">
      <c r="A88" s="489"/>
      <c r="B88" s="490"/>
      <c r="C88" s="505"/>
      <c r="D88" s="505"/>
      <c r="E88" s="505"/>
    </row>
    <row r="89" spans="1:5" ht="13.5" thickBot="1">
      <c r="A89" s="491"/>
      <c r="B89" s="492"/>
      <c r="C89" s="506"/>
      <c r="D89" s="506"/>
      <c r="E89" s="506"/>
    </row>
    <row r="90" spans="1:5" s="533" customFormat="1" ht="16.5" customHeight="1" thickBot="1">
      <c r="A90" s="756" t="s">
        <v>43</v>
      </c>
      <c r="B90" s="757"/>
      <c r="C90" s="757"/>
      <c r="D90" s="757"/>
      <c r="E90" s="758"/>
    </row>
    <row r="91" spans="1:5" s="309" customFormat="1" ht="12" customHeight="1" thickBot="1">
      <c r="A91" s="512" t="s">
        <v>7</v>
      </c>
      <c r="B91" s="350" t="s">
        <v>414</v>
      </c>
      <c r="C91" s="496">
        <f>SUM(C92:C96)</f>
        <v>574584000</v>
      </c>
      <c r="D91" s="496">
        <f>SUM(D92:D96)</f>
        <v>620274399</v>
      </c>
      <c r="E91" s="496">
        <f>SUM(E92:E96)</f>
        <v>597301042</v>
      </c>
    </row>
    <row r="92" spans="1:5" ht="12" customHeight="1">
      <c r="A92" s="525" t="s">
        <v>70</v>
      </c>
      <c r="B92" s="336" t="s">
        <v>37</v>
      </c>
      <c r="C92" s="497">
        <v>371460000</v>
      </c>
      <c r="D92" s="497">
        <v>314253446</v>
      </c>
      <c r="E92" s="497">
        <v>311791023</v>
      </c>
    </row>
    <row r="93" spans="1:5" ht="12" customHeight="1">
      <c r="A93" s="518" t="s">
        <v>71</v>
      </c>
      <c r="B93" s="334" t="s">
        <v>132</v>
      </c>
      <c r="C93" s="498">
        <v>49043000</v>
      </c>
      <c r="D93" s="498">
        <v>46747033</v>
      </c>
      <c r="E93" s="498">
        <v>45629410</v>
      </c>
    </row>
    <row r="94" spans="1:5" ht="12" customHeight="1">
      <c r="A94" s="518" t="s">
        <v>72</v>
      </c>
      <c r="B94" s="334" t="s">
        <v>99</v>
      </c>
      <c r="C94" s="500">
        <v>154081000</v>
      </c>
      <c r="D94" s="500">
        <v>258711133</v>
      </c>
      <c r="E94" s="500">
        <v>239317822</v>
      </c>
    </row>
    <row r="95" spans="1:5" ht="12" customHeight="1">
      <c r="A95" s="518" t="s">
        <v>73</v>
      </c>
      <c r="B95" s="337" t="s">
        <v>133</v>
      </c>
      <c r="C95" s="500"/>
      <c r="D95" s="500"/>
      <c r="E95" s="500"/>
    </row>
    <row r="96" spans="1:5" ht="12" customHeight="1">
      <c r="A96" s="518" t="s">
        <v>82</v>
      </c>
      <c r="B96" s="345" t="s">
        <v>134</v>
      </c>
      <c r="C96" s="500"/>
      <c r="D96" s="500">
        <v>562787</v>
      </c>
      <c r="E96" s="500">
        <v>562787</v>
      </c>
    </row>
    <row r="97" spans="1:5" ht="12" customHeight="1">
      <c r="A97" s="518" t="s">
        <v>74</v>
      </c>
      <c r="B97" s="334" t="s">
        <v>415</v>
      </c>
      <c r="C97" s="500"/>
      <c r="D97" s="500">
        <v>562787</v>
      </c>
      <c r="E97" s="500">
        <v>562787</v>
      </c>
    </row>
    <row r="98" spans="1:5" ht="12" customHeight="1">
      <c r="A98" s="518" t="s">
        <v>75</v>
      </c>
      <c r="B98" s="357" t="s">
        <v>416</v>
      </c>
      <c r="C98" s="500"/>
      <c r="D98" s="500"/>
      <c r="E98" s="500"/>
    </row>
    <row r="99" spans="1:5" ht="12" customHeight="1">
      <c r="A99" s="518" t="s">
        <v>83</v>
      </c>
      <c r="B99" s="358" t="s">
        <v>417</v>
      </c>
      <c r="C99" s="500"/>
      <c r="D99" s="500"/>
      <c r="E99" s="500"/>
    </row>
    <row r="100" spans="1:5" ht="12" customHeight="1">
      <c r="A100" s="518" t="s">
        <v>84</v>
      </c>
      <c r="B100" s="358" t="s">
        <v>418</v>
      </c>
      <c r="C100" s="500"/>
      <c r="D100" s="500"/>
      <c r="E100" s="500"/>
    </row>
    <row r="101" spans="1:5" ht="12" customHeight="1">
      <c r="A101" s="518" t="s">
        <v>85</v>
      </c>
      <c r="B101" s="357" t="s">
        <v>419</v>
      </c>
      <c r="C101" s="500"/>
      <c r="D101" s="500"/>
      <c r="E101" s="500"/>
    </row>
    <row r="102" spans="1:5" ht="12" customHeight="1">
      <c r="A102" s="518" t="s">
        <v>86</v>
      </c>
      <c r="B102" s="357" t="s">
        <v>420</v>
      </c>
      <c r="C102" s="500"/>
      <c r="D102" s="500"/>
      <c r="E102" s="500"/>
    </row>
    <row r="103" spans="1:5" ht="12" customHeight="1">
      <c r="A103" s="518" t="s">
        <v>88</v>
      </c>
      <c r="B103" s="358" t="s">
        <v>421</v>
      </c>
      <c r="C103" s="500"/>
      <c r="D103" s="500"/>
      <c r="E103" s="500"/>
    </row>
    <row r="104" spans="1:5" ht="12" customHeight="1">
      <c r="A104" s="526" t="s">
        <v>135</v>
      </c>
      <c r="B104" s="359" t="s">
        <v>422</v>
      </c>
      <c r="C104" s="500"/>
      <c r="D104" s="500"/>
      <c r="E104" s="500"/>
    </row>
    <row r="105" spans="1:5" ht="12" customHeight="1">
      <c r="A105" s="518" t="s">
        <v>423</v>
      </c>
      <c r="B105" s="359" t="s">
        <v>424</v>
      </c>
      <c r="C105" s="500"/>
      <c r="D105" s="500"/>
      <c r="E105" s="500"/>
    </row>
    <row r="106" spans="1:5" s="309" customFormat="1" ht="12" customHeight="1" thickBot="1">
      <c r="A106" s="527" t="s">
        <v>425</v>
      </c>
      <c r="B106" s="360" t="s">
        <v>426</v>
      </c>
      <c r="C106" s="502"/>
      <c r="D106" s="502"/>
      <c r="E106" s="502"/>
    </row>
    <row r="107" spans="1:5" ht="12" customHeight="1" thickBot="1">
      <c r="A107" s="351" t="s">
        <v>8</v>
      </c>
      <c r="B107" s="349" t="s">
        <v>427</v>
      </c>
      <c r="C107" s="372">
        <f>+C108+C110+C112</f>
        <v>787634000</v>
      </c>
      <c r="D107" s="372">
        <f>+D108+D110+D112</f>
        <v>717630734</v>
      </c>
      <c r="E107" s="372">
        <f>+E108+E110+E112</f>
        <v>167650670</v>
      </c>
    </row>
    <row r="108" spans="1:5" ht="12" customHeight="1">
      <c r="A108" s="517" t="s">
        <v>76</v>
      </c>
      <c r="B108" s="334" t="s">
        <v>155</v>
      </c>
      <c r="C108" s="499">
        <v>598979000</v>
      </c>
      <c r="D108" s="499">
        <v>521975734</v>
      </c>
      <c r="E108" s="499">
        <v>163553467</v>
      </c>
    </row>
    <row r="109" spans="1:5" ht="12" customHeight="1">
      <c r="A109" s="517" t="s">
        <v>77</v>
      </c>
      <c r="B109" s="338" t="s">
        <v>428</v>
      </c>
      <c r="C109" s="499"/>
      <c r="D109" s="499"/>
      <c r="E109" s="499"/>
    </row>
    <row r="110" spans="1:5" ht="12" customHeight="1">
      <c r="A110" s="517" t="s">
        <v>78</v>
      </c>
      <c r="B110" s="338" t="s">
        <v>136</v>
      </c>
      <c r="C110" s="498">
        <v>188055000</v>
      </c>
      <c r="D110" s="498">
        <v>193055000</v>
      </c>
      <c r="E110" s="498">
        <v>1497203</v>
      </c>
    </row>
    <row r="111" spans="1:5" ht="12" customHeight="1">
      <c r="A111" s="517" t="s">
        <v>79</v>
      </c>
      <c r="B111" s="338" t="s">
        <v>429</v>
      </c>
      <c r="C111" s="362"/>
      <c r="D111" s="362"/>
      <c r="E111" s="362"/>
    </row>
    <row r="112" spans="1:5" ht="12" customHeight="1">
      <c r="A112" s="517" t="s">
        <v>80</v>
      </c>
      <c r="B112" s="370" t="s">
        <v>157</v>
      </c>
      <c r="C112" s="362">
        <v>600000</v>
      </c>
      <c r="D112" s="362">
        <v>2600000</v>
      </c>
      <c r="E112" s="362">
        <v>2600000</v>
      </c>
    </row>
    <row r="113" spans="1:5" ht="12" customHeight="1">
      <c r="A113" s="517" t="s">
        <v>87</v>
      </c>
      <c r="B113" s="369" t="s">
        <v>430</v>
      </c>
      <c r="C113" s="362"/>
      <c r="D113" s="362"/>
      <c r="E113" s="362"/>
    </row>
    <row r="114" spans="1:5" ht="12" customHeight="1">
      <c r="A114" s="517" t="s">
        <v>89</v>
      </c>
      <c r="B114" s="385" t="s">
        <v>431</v>
      </c>
      <c r="C114" s="362"/>
      <c r="D114" s="362"/>
      <c r="E114" s="362"/>
    </row>
    <row r="115" spans="1:5" ht="12" customHeight="1">
      <c r="A115" s="517" t="s">
        <v>137</v>
      </c>
      <c r="B115" s="358" t="s">
        <v>418</v>
      </c>
      <c r="C115" s="362"/>
      <c r="D115" s="362"/>
      <c r="E115" s="362"/>
    </row>
    <row r="116" spans="1:5" ht="12" customHeight="1">
      <c r="A116" s="517" t="s">
        <v>138</v>
      </c>
      <c r="B116" s="358" t="s">
        <v>432</v>
      </c>
      <c r="C116" s="362"/>
      <c r="D116" s="362"/>
      <c r="E116" s="362"/>
    </row>
    <row r="117" spans="1:5" ht="12" customHeight="1">
      <c r="A117" s="517" t="s">
        <v>139</v>
      </c>
      <c r="B117" s="358" t="s">
        <v>433</v>
      </c>
      <c r="C117" s="362"/>
      <c r="D117" s="362"/>
      <c r="E117" s="362"/>
    </row>
    <row r="118" spans="1:5" ht="12" customHeight="1">
      <c r="A118" s="517" t="s">
        <v>434</v>
      </c>
      <c r="B118" s="358" t="s">
        <v>421</v>
      </c>
      <c r="C118" s="362"/>
      <c r="D118" s="362"/>
      <c r="E118" s="362"/>
    </row>
    <row r="119" spans="1:5" ht="12" customHeight="1">
      <c r="A119" s="517" t="s">
        <v>435</v>
      </c>
      <c r="B119" s="358" t="s">
        <v>436</v>
      </c>
      <c r="C119" s="362"/>
      <c r="D119" s="362"/>
      <c r="E119" s="362"/>
    </row>
    <row r="120" spans="1:5" ht="12" customHeight="1" thickBot="1">
      <c r="A120" s="526" t="s">
        <v>437</v>
      </c>
      <c r="B120" s="358" t="s">
        <v>438</v>
      </c>
      <c r="C120" s="364">
        <v>600000</v>
      </c>
      <c r="D120" s="364">
        <v>2600000</v>
      </c>
      <c r="E120" s="364">
        <v>2600000</v>
      </c>
    </row>
    <row r="121" spans="1:5" ht="12" customHeight="1" thickBot="1">
      <c r="A121" s="351" t="s">
        <v>9</v>
      </c>
      <c r="B121" s="354" t="s">
        <v>439</v>
      </c>
      <c r="C121" s="372">
        <f>+C122+C123</f>
        <v>4000000</v>
      </c>
      <c r="D121" s="372">
        <f>+D122+D123</f>
        <v>0</v>
      </c>
      <c r="E121" s="372">
        <f>+E122+E123</f>
        <v>0</v>
      </c>
    </row>
    <row r="122" spans="1:5" ht="12" customHeight="1">
      <c r="A122" s="517" t="s">
        <v>59</v>
      </c>
      <c r="B122" s="335" t="s">
        <v>45</v>
      </c>
      <c r="C122" s="499">
        <v>3000000</v>
      </c>
      <c r="D122" s="499"/>
      <c r="E122" s="499"/>
    </row>
    <row r="123" spans="1:5" ht="12" customHeight="1" thickBot="1">
      <c r="A123" s="519" t="s">
        <v>60</v>
      </c>
      <c r="B123" s="338" t="s">
        <v>46</v>
      </c>
      <c r="C123" s="500">
        <v>1000000</v>
      </c>
      <c r="D123" s="500"/>
      <c r="E123" s="500"/>
    </row>
    <row r="124" spans="1:5" ht="12" customHeight="1" thickBot="1">
      <c r="A124" s="351" t="s">
        <v>10</v>
      </c>
      <c r="B124" s="354" t="s">
        <v>440</v>
      </c>
      <c r="C124" s="372">
        <f>+C91+C107+C121</f>
        <v>1366218000</v>
      </c>
      <c r="D124" s="372">
        <f>+D91+D107+D121</f>
        <v>1337905133</v>
      </c>
      <c r="E124" s="372">
        <f>+E91+E107+E121</f>
        <v>764951712</v>
      </c>
    </row>
    <row r="125" spans="1:5" ht="12" customHeight="1" thickBot="1">
      <c r="A125" s="351" t="s">
        <v>11</v>
      </c>
      <c r="B125" s="354" t="s">
        <v>545</v>
      </c>
      <c r="C125" s="372">
        <f>+C126+C127+C128</f>
        <v>0</v>
      </c>
      <c r="D125" s="372">
        <f>+D126+D127+D128</f>
        <v>10137457</v>
      </c>
      <c r="E125" s="372">
        <f>+E126+E127+E128</f>
        <v>0</v>
      </c>
    </row>
    <row r="126" spans="1:5" ht="12" customHeight="1">
      <c r="A126" s="517" t="s">
        <v>63</v>
      </c>
      <c r="B126" s="335" t="s">
        <v>442</v>
      </c>
      <c r="C126" s="362"/>
      <c r="D126" s="362"/>
      <c r="E126" s="362"/>
    </row>
    <row r="127" spans="1:5" ht="12" customHeight="1">
      <c r="A127" s="517" t="s">
        <v>64</v>
      </c>
      <c r="B127" s="335" t="s">
        <v>443</v>
      </c>
      <c r="C127" s="362"/>
      <c r="D127" s="362"/>
      <c r="E127" s="362"/>
    </row>
    <row r="128" spans="1:5" ht="12" customHeight="1" thickBot="1">
      <c r="A128" s="526" t="s">
        <v>65</v>
      </c>
      <c r="B128" s="333" t="s">
        <v>444</v>
      </c>
      <c r="C128" s="362"/>
      <c r="D128" s="362">
        <v>10137457</v>
      </c>
      <c r="E128" s="362"/>
    </row>
    <row r="129" spans="1:5" ht="12" customHeight="1" thickBot="1">
      <c r="A129" s="351" t="s">
        <v>12</v>
      </c>
      <c r="B129" s="354" t="s">
        <v>445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7" t="s">
        <v>66</v>
      </c>
      <c r="B130" s="335" t="s">
        <v>446</v>
      </c>
      <c r="C130" s="362"/>
      <c r="D130" s="362"/>
      <c r="E130" s="362"/>
    </row>
    <row r="131" spans="1:5" ht="12" customHeight="1">
      <c r="A131" s="517" t="s">
        <v>67</v>
      </c>
      <c r="B131" s="335" t="s">
        <v>447</v>
      </c>
      <c r="C131" s="362"/>
      <c r="D131" s="362"/>
      <c r="E131" s="362"/>
    </row>
    <row r="132" spans="1:5" ht="12" customHeight="1">
      <c r="A132" s="517" t="s">
        <v>345</v>
      </c>
      <c r="B132" s="335" t="s">
        <v>448</v>
      </c>
      <c r="C132" s="362"/>
      <c r="D132" s="362"/>
      <c r="E132" s="362"/>
    </row>
    <row r="133" spans="1:5" s="309" customFormat="1" ht="12" customHeight="1" thickBot="1">
      <c r="A133" s="526" t="s">
        <v>347</v>
      </c>
      <c r="B133" s="333" t="s">
        <v>449</v>
      </c>
      <c r="C133" s="362"/>
      <c r="D133" s="362"/>
      <c r="E133" s="362"/>
    </row>
    <row r="134" spans="1:11" ht="13.5" thickBot="1">
      <c r="A134" s="351" t="s">
        <v>13</v>
      </c>
      <c r="B134" s="354" t="s">
        <v>665</v>
      </c>
      <c r="C134" s="501">
        <f>+C135+C136+C138+C139+C137</f>
        <v>314846000</v>
      </c>
      <c r="D134" s="501">
        <f>+D135+D136+D138+D139+D137</f>
        <v>359988989</v>
      </c>
      <c r="E134" s="501">
        <f>+E135+E136+E138+E139+E137</f>
        <v>337330109</v>
      </c>
      <c r="K134" s="480"/>
    </row>
    <row r="135" spans="1:5" ht="12.75">
      <c r="A135" s="517" t="s">
        <v>68</v>
      </c>
      <c r="B135" s="335" t="s">
        <v>451</v>
      </c>
      <c r="C135" s="362"/>
      <c r="D135" s="362"/>
      <c r="E135" s="362"/>
    </row>
    <row r="136" spans="1:5" ht="12" customHeight="1">
      <c r="A136" s="517" t="s">
        <v>69</v>
      </c>
      <c r="B136" s="335" t="s">
        <v>452</v>
      </c>
      <c r="C136" s="362"/>
      <c r="D136" s="362">
        <v>22436497</v>
      </c>
      <c r="E136" s="362">
        <v>11177743</v>
      </c>
    </row>
    <row r="137" spans="1:5" ht="12" customHeight="1">
      <c r="A137" s="517" t="s">
        <v>354</v>
      </c>
      <c r="B137" s="335" t="s">
        <v>664</v>
      </c>
      <c r="C137" s="362">
        <v>314846000</v>
      </c>
      <c r="D137" s="362">
        <v>337552492</v>
      </c>
      <c r="E137" s="362">
        <v>326152366</v>
      </c>
    </row>
    <row r="138" spans="1:5" s="309" customFormat="1" ht="12" customHeight="1">
      <c r="A138" s="517" t="s">
        <v>356</v>
      </c>
      <c r="B138" s="335" t="s">
        <v>453</v>
      </c>
      <c r="C138" s="362"/>
      <c r="D138" s="362"/>
      <c r="E138" s="362"/>
    </row>
    <row r="139" spans="1:5" s="309" customFormat="1" ht="12" customHeight="1" thickBot="1">
      <c r="A139" s="526" t="s">
        <v>663</v>
      </c>
      <c r="B139" s="333" t="s">
        <v>454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546</v>
      </c>
      <c r="C140" s="503">
        <f>+C141+C142+C143+C144</f>
        <v>0</v>
      </c>
      <c r="D140" s="503">
        <f>+D141+D142+D143+D144</f>
        <v>0</v>
      </c>
      <c r="E140" s="503">
        <f>+E141+E142+E143+E144</f>
        <v>0</v>
      </c>
    </row>
    <row r="141" spans="1:5" s="309" customFormat="1" ht="12" customHeight="1">
      <c r="A141" s="517" t="s">
        <v>130</v>
      </c>
      <c r="B141" s="335" t="s">
        <v>456</v>
      </c>
      <c r="C141" s="362"/>
      <c r="D141" s="362"/>
      <c r="E141" s="362"/>
    </row>
    <row r="142" spans="1:5" s="309" customFormat="1" ht="12" customHeight="1">
      <c r="A142" s="517" t="s">
        <v>131</v>
      </c>
      <c r="B142" s="335" t="s">
        <v>457</v>
      </c>
      <c r="C142" s="362"/>
      <c r="D142" s="362"/>
      <c r="E142" s="362"/>
    </row>
    <row r="143" spans="1:5" s="309" customFormat="1" ht="12" customHeight="1">
      <c r="A143" s="517" t="s">
        <v>156</v>
      </c>
      <c r="B143" s="335" t="s">
        <v>458</v>
      </c>
      <c r="C143" s="362"/>
      <c r="D143" s="362"/>
      <c r="E143" s="362"/>
    </row>
    <row r="144" spans="1:5" ht="12.75" customHeight="1" thickBot="1">
      <c r="A144" s="517" t="s">
        <v>362</v>
      </c>
      <c r="B144" s="335" t="s">
        <v>459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460</v>
      </c>
      <c r="C145" s="516">
        <f>+C125+C129+C134+C140</f>
        <v>314846000</v>
      </c>
      <c r="D145" s="516">
        <f>+D125+D129+D134+D140</f>
        <v>370126446</v>
      </c>
      <c r="E145" s="516">
        <f>+E125+E129+E134+E140</f>
        <v>337330109</v>
      </c>
    </row>
    <row r="146" spans="1:5" ht="15" customHeight="1" thickBot="1">
      <c r="A146" s="528" t="s">
        <v>16</v>
      </c>
      <c r="B146" s="374" t="s">
        <v>461</v>
      </c>
      <c r="C146" s="516">
        <f>+C124+C145</f>
        <v>1681064000</v>
      </c>
      <c r="D146" s="516">
        <f>+D124+D145</f>
        <v>1708031579</v>
      </c>
      <c r="E146" s="516">
        <f>+E124+E145</f>
        <v>1102281821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6" t="s">
        <v>730</v>
      </c>
      <c r="B148" s="637"/>
      <c r="C148" s="90">
        <v>256</v>
      </c>
      <c r="D148" s="91">
        <v>256</v>
      </c>
      <c r="E148" s="88">
        <v>256</v>
      </c>
    </row>
    <row r="149" spans="1:5" ht="14.25" customHeight="1" thickBot="1">
      <c r="A149" s="638" t="s">
        <v>729</v>
      </c>
      <c r="B149" s="639"/>
      <c r="C149" s="90">
        <v>235</v>
      </c>
      <c r="D149" s="91">
        <v>235</v>
      </c>
      <c r="E149" s="88">
        <v>235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9" sqref="E19"/>
    </sheetView>
  </sheetViews>
  <sheetFormatPr defaultColWidth="9.00390625" defaultRowHeight="12.75"/>
  <cols>
    <col min="1" max="1" width="14.875" style="508" customWidth="1"/>
    <col min="2" max="2" width="65.375" style="509" customWidth="1"/>
    <col min="3" max="5" width="17.00390625" style="510" customWidth="1"/>
    <col min="6" max="16384" width="9.375" style="32" customWidth="1"/>
  </cols>
  <sheetData>
    <row r="1" spans="1:5" s="484" customFormat="1" ht="16.5" customHeight="1" thickBot="1">
      <c r="A1" s="694"/>
      <c r="B1" s="695"/>
      <c r="C1" s="495"/>
      <c r="D1" s="495"/>
      <c r="E1" s="619" t="s">
        <v>809</v>
      </c>
    </row>
    <row r="2" spans="1:5" s="531" customFormat="1" ht="15.75" customHeight="1">
      <c r="A2" s="511" t="s">
        <v>51</v>
      </c>
      <c r="B2" s="759" t="s">
        <v>152</v>
      </c>
      <c r="C2" s="760"/>
      <c r="D2" s="761"/>
      <c r="E2" s="504" t="s">
        <v>41</v>
      </c>
    </row>
    <row r="3" spans="1:5" s="531" customFormat="1" ht="24.75" thickBot="1">
      <c r="A3" s="529" t="s">
        <v>541</v>
      </c>
      <c r="B3" s="762" t="s">
        <v>667</v>
      </c>
      <c r="C3" s="763"/>
      <c r="D3" s="764"/>
      <c r="E3" s="479" t="s">
        <v>48</v>
      </c>
    </row>
    <row r="4" spans="1:5" s="532" customFormat="1" ht="15.75" customHeight="1" thickBot="1">
      <c r="A4" s="486"/>
      <c r="B4" s="486"/>
      <c r="C4" s="487"/>
      <c r="D4" s="487"/>
      <c r="E4" s="487" t="str">
        <f>'6.2. sz. mell'!E4</f>
        <v>Forintban!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33" customFormat="1" ht="12" customHeight="1" thickBot="1">
      <c r="A8" s="351" t="s">
        <v>7</v>
      </c>
      <c r="B8" s="347" t="s">
        <v>303</v>
      </c>
      <c r="C8" s="378">
        <f>SUM(C9:C14)</f>
        <v>0</v>
      </c>
      <c r="D8" s="378">
        <f>SUM(D9:D14)</f>
        <v>0</v>
      </c>
      <c r="E8" s="361">
        <f>SUM(E9:E14)</f>
        <v>0</v>
      </c>
    </row>
    <row r="9" spans="1:5" s="507" customFormat="1" ht="12" customHeight="1">
      <c r="A9" s="517" t="s">
        <v>70</v>
      </c>
      <c r="B9" s="389" t="s">
        <v>304</v>
      </c>
      <c r="C9" s="380"/>
      <c r="D9" s="380"/>
      <c r="E9" s="363"/>
    </row>
    <row r="10" spans="1:5" s="534" customFormat="1" ht="12" customHeight="1">
      <c r="A10" s="518" t="s">
        <v>71</v>
      </c>
      <c r="B10" s="390" t="s">
        <v>305</v>
      </c>
      <c r="C10" s="379"/>
      <c r="D10" s="379"/>
      <c r="E10" s="362"/>
    </row>
    <row r="11" spans="1:5" s="534" customFormat="1" ht="12" customHeight="1">
      <c r="A11" s="518" t="s">
        <v>72</v>
      </c>
      <c r="B11" s="390" t="s">
        <v>306</v>
      </c>
      <c r="C11" s="379"/>
      <c r="D11" s="379"/>
      <c r="E11" s="362"/>
    </row>
    <row r="12" spans="1:5" s="534" customFormat="1" ht="12" customHeight="1">
      <c r="A12" s="518" t="s">
        <v>73</v>
      </c>
      <c r="B12" s="390" t="s">
        <v>307</v>
      </c>
      <c r="C12" s="379"/>
      <c r="D12" s="379"/>
      <c r="E12" s="362"/>
    </row>
    <row r="13" spans="1:5" s="534" customFormat="1" ht="12" customHeight="1">
      <c r="A13" s="518" t="s">
        <v>106</v>
      </c>
      <c r="B13" s="390" t="s">
        <v>308</v>
      </c>
      <c r="C13" s="379"/>
      <c r="D13" s="379"/>
      <c r="E13" s="362"/>
    </row>
    <row r="14" spans="1:5" s="507" customFormat="1" ht="12" customHeight="1" thickBot="1">
      <c r="A14" s="519" t="s">
        <v>74</v>
      </c>
      <c r="B14" s="391" t="s">
        <v>309</v>
      </c>
      <c r="C14" s="381"/>
      <c r="D14" s="381"/>
      <c r="E14" s="364"/>
    </row>
    <row r="15" spans="1:5" s="507" customFormat="1" ht="12" customHeight="1" thickBot="1">
      <c r="A15" s="351" t="s">
        <v>8</v>
      </c>
      <c r="B15" s="368" t="s">
        <v>310</v>
      </c>
      <c r="C15" s="378">
        <f>SUM(C16:C20)</f>
        <v>0</v>
      </c>
      <c r="D15" s="378">
        <f>SUM(D16:D20)</f>
        <v>0</v>
      </c>
      <c r="E15" s="361">
        <f>SUM(E16:E20)</f>
        <v>0</v>
      </c>
    </row>
    <row r="16" spans="1:5" s="507" customFormat="1" ht="12" customHeight="1">
      <c r="A16" s="517" t="s">
        <v>76</v>
      </c>
      <c r="B16" s="389" t="s">
        <v>311</v>
      </c>
      <c r="C16" s="380"/>
      <c r="D16" s="380"/>
      <c r="E16" s="363"/>
    </row>
    <row r="17" spans="1:5" s="507" customFormat="1" ht="12" customHeight="1">
      <c r="A17" s="518" t="s">
        <v>77</v>
      </c>
      <c r="B17" s="390" t="s">
        <v>312</v>
      </c>
      <c r="C17" s="379"/>
      <c r="D17" s="379"/>
      <c r="E17" s="362"/>
    </row>
    <row r="18" spans="1:5" s="507" customFormat="1" ht="12" customHeight="1">
      <c r="A18" s="518" t="s">
        <v>78</v>
      </c>
      <c r="B18" s="390" t="s">
        <v>313</v>
      </c>
      <c r="C18" s="379"/>
      <c r="D18" s="379"/>
      <c r="E18" s="362"/>
    </row>
    <row r="19" spans="1:5" s="507" customFormat="1" ht="12" customHeight="1">
      <c r="A19" s="518" t="s">
        <v>79</v>
      </c>
      <c r="B19" s="390" t="s">
        <v>314</v>
      </c>
      <c r="C19" s="379"/>
      <c r="D19" s="379"/>
      <c r="E19" s="362"/>
    </row>
    <row r="20" spans="1:5" s="507" customFormat="1" ht="12" customHeight="1">
      <c r="A20" s="518" t="s">
        <v>80</v>
      </c>
      <c r="B20" s="390" t="s">
        <v>315</v>
      </c>
      <c r="C20" s="379"/>
      <c r="D20" s="379"/>
      <c r="E20" s="362"/>
    </row>
    <row r="21" spans="1:5" s="534" customFormat="1" ht="12" customHeight="1" thickBot="1">
      <c r="A21" s="519" t="s">
        <v>87</v>
      </c>
      <c r="B21" s="391" t="s">
        <v>316</v>
      </c>
      <c r="C21" s="381"/>
      <c r="D21" s="381"/>
      <c r="E21" s="364"/>
    </row>
    <row r="22" spans="1:5" s="534" customFormat="1" ht="12" customHeight="1" thickBot="1">
      <c r="A22" s="351" t="s">
        <v>9</v>
      </c>
      <c r="B22" s="347" t="s">
        <v>317</v>
      </c>
      <c r="C22" s="378">
        <f>SUM(C23:C27)</f>
        <v>0</v>
      </c>
      <c r="D22" s="378">
        <f>SUM(D23:D27)</f>
        <v>0</v>
      </c>
      <c r="E22" s="361">
        <f>SUM(E23:E27)</f>
        <v>0</v>
      </c>
    </row>
    <row r="23" spans="1:5" s="534" customFormat="1" ht="12" customHeight="1">
      <c r="A23" s="517" t="s">
        <v>59</v>
      </c>
      <c r="B23" s="389" t="s">
        <v>318</v>
      </c>
      <c r="C23" s="380"/>
      <c r="D23" s="380"/>
      <c r="E23" s="363"/>
    </row>
    <row r="24" spans="1:5" s="507" customFormat="1" ht="12" customHeight="1">
      <c r="A24" s="518" t="s">
        <v>60</v>
      </c>
      <c r="B24" s="390" t="s">
        <v>319</v>
      </c>
      <c r="C24" s="379"/>
      <c r="D24" s="379"/>
      <c r="E24" s="362"/>
    </row>
    <row r="25" spans="1:5" s="534" customFormat="1" ht="12" customHeight="1">
      <c r="A25" s="518" t="s">
        <v>61</v>
      </c>
      <c r="B25" s="390" t="s">
        <v>320</v>
      </c>
      <c r="C25" s="379"/>
      <c r="D25" s="379"/>
      <c r="E25" s="362"/>
    </row>
    <row r="26" spans="1:5" s="534" customFormat="1" ht="12" customHeight="1">
      <c r="A26" s="518" t="s">
        <v>62</v>
      </c>
      <c r="B26" s="390" t="s">
        <v>321</v>
      </c>
      <c r="C26" s="379"/>
      <c r="D26" s="379"/>
      <c r="E26" s="362"/>
    </row>
    <row r="27" spans="1:5" s="534" customFormat="1" ht="12" customHeight="1">
      <c r="A27" s="518" t="s">
        <v>120</v>
      </c>
      <c r="B27" s="390" t="s">
        <v>322</v>
      </c>
      <c r="C27" s="379"/>
      <c r="D27" s="379"/>
      <c r="E27" s="362"/>
    </row>
    <row r="28" spans="1:5" s="534" customFormat="1" ht="12" customHeight="1" thickBot="1">
      <c r="A28" s="519" t="s">
        <v>121</v>
      </c>
      <c r="B28" s="391" t="s">
        <v>323</v>
      </c>
      <c r="C28" s="381"/>
      <c r="D28" s="381"/>
      <c r="E28" s="364"/>
    </row>
    <row r="29" spans="1:5" s="534" customFormat="1" ht="12" customHeight="1" thickBot="1">
      <c r="A29" s="351" t="s">
        <v>122</v>
      </c>
      <c r="B29" s="347" t="s">
        <v>719</v>
      </c>
      <c r="C29" s="384">
        <f>SUM(C30:C35)</f>
        <v>0</v>
      </c>
      <c r="D29" s="384">
        <f>SUM(D30:D35)</f>
        <v>0</v>
      </c>
      <c r="E29" s="397">
        <f>SUM(E30:E35)</f>
        <v>0</v>
      </c>
    </row>
    <row r="30" spans="1:5" s="534" customFormat="1" ht="12" customHeight="1">
      <c r="A30" s="517" t="s">
        <v>324</v>
      </c>
      <c r="B30" s="389" t="s">
        <v>723</v>
      </c>
      <c r="C30" s="380"/>
      <c r="D30" s="380">
        <f>+D31+D32</f>
        <v>0</v>
      </c>
      <c r="E30" s="363">
        <f>+E31+E32</f>
        <v>0</v>
      </c>
    </row>
    <row r="31" spans="1:5" s="534" customFormat="1" ht="12" customHeight="1">
      <c r="A31" s="518" t="s">
        <v>325</v>
      </c>
      <c r="B31" s="390" t="s">
        <v>724</v>
      </c>
      <c r="C31" s="379"/>
      <c r="D31" s="379"/>
      <c r="E31" s="362"/>
    </row>
    <row r="32" spans="1:5" s="534" customFormat="1" ht="12" customHeight="1">
      <c r="A32" s="518" t="s">
        <v>326</v>
      </c>
      <c r="B32" s="390" t="s">
        <v>725</v>
      </c>
      <c r="C32" s="379"/>
      <c r="D32" s="379"/>
      <c r="E32" s="362"/>
    </row>
    <row r="33" spans="1:5" s="534" customFormat="1" ht="12" customHeight="1">
      <c r="A33" s="518" t="s">
        <v>720</v>
      </c>
      <c r="B33" s="390" t="s">
        <v>726</v>
      </c>
      <c r="C33" s="379"/>
      <c r="D33" s="379"/>
      <c r="E33" s="362"/>
    </row>
    <row r="34" spans="1:5" s="534" customFormat="1" ht="12" customHeight="1">
      <c r="A34" s="518" t="s">
        <v>721</v>
      </c>
      <c r="B34" s="390" t="s">
        <v>327</v>
      </c>
      <c r="C34" s="379"/>
      <c r="D34" s="379"/>
      <c r="E34" s="362"/>
    </row>
    <row r="35" spans="1:5" s="534" customFormat="1" ht="12" customHeight="1" thickBot="1">
      <c r="A35" s="519" t="s">
        <v>722</v>
      </c>
      <c r="B35" s="370" t="s">
        <v>328</v>
      </c>
      <c r="C35" s="381"/>
      <c r="D35" s="381"/>
      <c r="E35" s="364"/>
    </row>
    <row r="36" spans="1:5" s="534" customFormat="1" ht="12" customHeight="1" thickBot="1">
      <c r="A36" s="351" t="s">
        <v>11</v>
      </c>
      <c r="B36" s="347" t="s">
        <v>329</v>
      </c>
      <c r="C36" s="378">
        <f>SUM(C37:C46)</f>
        <v>0</v>
      </c>
      <c r="D36" s="378">
        <f>SUM(D37:D46)</f>
        <v>0</v>
      </c>
      <c r="E36" s="361">
        <f>SUM(E37:E46)</f>
        <v>0</v>
      </c>
    </row>
    <row r="37" spans="1:5" s="534" customFormat="1" ht="12" customHeight="1">
      <c r="A37" s="517" t="s">
        <v>63</v>
      </c>
      <c r="B37" s="389" t="s">
        <v>330</v>
      </c>
      <c r="C37" s="380"/>
      <c r="D37" s="380"/>
      <c r="E37" s="363"/>
    </row>
    <row r="38" spans="1:5" s="534" customFormat="1" ht="12" customHeight="1">
      <c r="A38" s="518" t="s">
        <v>64</v>
      </c>
      <c r="B38" s="390" t="s">
        <v>331</v>
      </c>
      <c r="C38" s="379"/>
      <c r="D38" s="379"/>
      <c r="E38" s="362"/>
    </row>
    <row r="39" spans="1:5" s="534" customFormat="1" ht="12" customHeight="1">
      <c r="A39" s="518" t="s">
        <v>65</v>
      </c>
      <c r="B39" s="390" t="s">
        <v>332</v>
      </c>
      <c r="C39" s="379"/>
      <c r="D39" s="379"/>
      <c r="E39" s="362"/>
    </row>
    <row r="40" spans="1:5" s="534" customFormat="1" ht="12" customHeight="1">
      <c r="A40" s="518" t="s">
        <v>124</v>
      </c>
      <c r="B40" s="390" t="s">
        <v>333</v>
      </c>
      <c r="C40" s="379"/>
      <c r="D40" s="379"/>
      <c r="E40" s="362"/>
    </row>
    <row r="41" spans="1:5" s="534" customFormat="1" ht="12" customHeight="1">
      <c r="A41" s="518" t="s">
        <v>125</v>
      </c>
      <c r="B41" s="390" t="s">
        <v>334</v>
      </c>
      <c r="C41" s="379"/>
      <c r="D41" s="379"/>
      <c r="E41" s="362"/>
    </row>
    <row r="42" spans="1:5" s="534" customFormat="1" ht="12" customHeight="1">
      <c r="A42" s="518" t="s">
        <v>126</v>
      </c>
      <c r="B42" s="390" t="s">
        <v>335</v>
      </c>
      <c r="C42" s="379"/>
      <c r="D42" s="379"/>
      <c r="E42" s="362"/>
    </row>
    <row r="43" spans="1:5" s="534" customFormat="1" ht="12" customHeight="1">
      <c r="A43" s="518" t="s">
        <v>127</v>
      </c>
      <c r="B43" s="390" t="s">
        <v>336</v>
      </c>
      <c r="C43" s="379"/>
      <c r="D43" s="379"/>
      <c r="E43" s="362"/>
    </row>
    <row r="44" spans="1:5" s="534" customFormat="1" ht="12" customHeight="1">
      <c r="A44" s="518" t="s">
        <v>128</v>
      </c>
      <c r="B44" s="390" t="s">
        <v>337</v>
      </c>
      <c r="C44" s="379"/>
      <c r="D44" s="379"/>
      <c r="E44" s="362"/>
    </row>
    <row r="45" spans="1:5" s="534" customFormat="1" ht="12" customHeight="1">
      <c r="A45" s="518" t="s">
        <v>338</v>
      </c>
      <c r="B45" s="390" t="s">
        <v>339</v>
      </c>
      <c r="C45" s="382"/>
      <c r="D45" s="382"/>
      <c r="E45" s="365"/>
    </row>
    <row r="46" spans="1:5" s="507" customFormat="1" ht="12" customHeight="1" thickBot="1">
      <c r="A46" s="519" t="s">
        <v>340</v>
      </c>
      <c r="B46" s="391" t="s">
        <v>341</v>
      </c>
      <c r="C46" s="383"/>
      <c r="D46" s="383"/>
      <c r="E46" s="366"/>
    </row>
    <row r="47" spans="1:5" s="534" customFormat="1" ht="12" customHeight="1" thickBot="1">
      <c r="A47" s="351" t="s">
        <v>12</v>
      </c>
      <c r="B47" s="347" t="s">
        <v>342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4" customFormat="1" ht="12" customHeight="1">
      <c r="A48" s="517" t="s">
        <v>66</v>
      </c>
      <c r="B48" s="389" t="s">
        <v>343</v>
      </c>
      <c r="C48" s="399"/>
      <c r="D48" s="399"/>
      <c r="E48" s="367"/>
    </row>
    <row r="49" spans="1:5" s="534" customFormat="1" ht="12" customHeight="1">
      <c r="A49" s="518" t="s">
        <v>67</v>
      </c>
      <c r="B49" s="390" t="s">
        <v>344</v>
      </c>
      <c r="C49" s="382"/>
      <c r="D49" s="382"/>
      <c r="E49" s="365"/>
    </row>
    <row r="50" spans="1:5" s="534" customFormat="1" ht="12" customHeight="1">
      <c r="A50" s="518" t="s">
        <v>345</v>
      </c>
      <c r="B50" s="390" t="s">
        <v>346</v>
      </c>
      <c r="C50" s="382"/>
      <c r="D50" s="382"/>
      <c r="E50" s="365"/>
    </row>
    <row r="51" spans="1:5" s="534" customFormat="1" ht="12" customHeight="1">
      <c r="A51" s="518" t="s">
        <v>347</v>
      </c>
      <c r="B51" s="390" t="s">
        <v>348</v>
      </c>
      <c r="C51" s="382"/>
      <c r="D51" s="382"/>
      <c r="E51" s="365"/>
    </row>
    <row r="52" spans="1:5" s="534" customFormat="1" ht="12" customHeight="1" thickBot="1">
      <c r="A52" s="519" t="s">
        <v>349</v>
      </c>
      <c r="B52" s="391" t="s">
        <v>350</v>
      </c>
      <c r="C52" s="383"/>
      <c r="D52" s="383"/>
      <c r="E52" s="366"/>
    </row>
    <row r="53" spans="1:5" s="534" customFormat="1" ht="12" customHeight="1" thickBot="1">
      <c r="A53" s="351" t="s">
        <v>129</v>
      </c>
      <c r="B53" s="347" t="s">
        <v>351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7" customFormat="1" ht="12" customHeight="1">
      <c r="A54" s="517" t="s">
        <v>68</v>
      </c>
      <c r="B54" s="389" t="s">
        <v>352</v>
      </c>
      <c r="C54" s="380"/>
      <c r="D54" s="380"/>
      <c r="E54" s="363"/>
    </row>
    <row r="55" spans="1:5" s="507" customFormat="1" ht="12" customHeight="1">
      <c r="A55" s="518" t="s">
        <v>69</v>
      </c>
      <c r="B55" s="390" t="s">
        <v>353</v>
      </c>
      <c r="C55" s="379"/>
      <c r="D55" s="379"/>
      <c r="E55" s="362"/>
    </row>
    <row r="56" spans="1:5" s="507" customFormat="1" ht="12" customHeight="1">
      <c r="A56" s="518" t="s">
        <v>354</v>
      </c>
      <c r="B56" s="390" t="s">
        <v>355</v>
      </c>
      <c r="C56" s="379"/>
      <c r="D56" s="379"/>
      <c r="E56" s="362"/>
    </row>
    <row r="57" spans="1:5" s="507" customFormat="1" ht="12" customHeight="1" thickBot="1">
      <c r="A57" s="519" t="s">
        <v>356</v>
      </c>
      <c r="B57" s="391" t="s">
        <v>357</v>
      </c>
      <c r="C57" s="381"/>
      <c r="D57" s="381"/>
      <c r="E57" s="364"/>
    </row>
    <row r="58" spans="1:5" s="534" customFormat="1" ht="12" customHeight="1" thickBot="1">
      <c r="A58" s="351" t="s">
        <v>14</v>
      </c>
      <c r="B58" s="368" t="s">
        <v>358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4" customFormat="1" ht="12" customHeight="1">
      <c r="A59" s="517" t="s">
        <v>130</v>
      </c>
      <c r="B59" s="389" t="s">
        <v>359</v>
      </c>
      <c r="C59" s="382"/>
      <c r="D59" s="382"/>
      <c r="E59" s="365"/>
    </row>
    <row r="60" spans="1:5" s="534" customFormat="1" ht="12" customHeight="1">
      <c r="A60" s="518" t="s">
        <v>131</v>
      </c>
      <c r="B60" s="390" t="s">
        <v>544</v>
      </c>
      <c r="C60" s="382"/>
      <c r="D60" s="382"/>
      <c r="E60" s="365"/>
    </row>
    <row r="61" spans="1:5" s="534" customFormat="1" ht="12" customHeight="1">
      <c r="A61" s="518" t="s">
        <v>156</v>
      </c>
      <c r="B61" s="390" t="s">
        <v>361</v>
      </c>
      <c r="C61" s="382"/>
      <c r="D61" s="382"/>
      <c r="E61" s="365"/>
    </row>
    <row r="62" spans="1:5" s="534" customFormat="1" ht="12" customHeight="1" thickBot="1">
      <c r="A62" s="519" t="s">
        <v>362</v>
      </c>
      <c r="B62" s="391" t="s">
        <v>363</v>
      </c>
      <c r="C62" s="382"/>
      <c r="D62" s="382"/>
      <c r="E62" s="365"/>
    </row>
    <row r="63" spans="1:5" s="534" customFormat="1" ht="12" customHeight="1" thickBot="1">
      <c r="A63" s="351" t="s">
        <v>15</v>
      </c>
      <c r="B63" s="347" t="s">
        <v>364</v>
      </c>
      <c r="C63" s="384">
        <f>+C8+C15+C22+C29+C36+C47+C53+C58</f>
        <v>0</v>
      </c>
      <c r="D63" s="384">
        <f>+D8+D15+D22+D29+D36+D47+D53+D58</f>
        <v>0</v>
      </c>
      <c r="E63" s="397">
        <f>+E8+E15+E22+E29+E36+E47+E53+E58</f>
        <v>0</v>
      </c>
    </row>
    <row r="64" spans="1:5" s="534" customFormat="1" ht="12" customHeight="1" thickBot="1">
      <c r="A64" s="520" t="s">
        <v>542</v>
      </c>
      <c r="B64" s="368" t="s">
        <v>366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4" customFormat="1" ht="12" customHeight="1">
      <c r="A65" s="517" t="s">
        <v>367</v>
      </c>
      <c r="B65" s="389" t="s">
        <v>368</v>
      </c>
      <c r="C65" s="382"/>
      <c r="D65" s="382"/>
      <c r="E65" s="365"/>
    </row>
    <row r="66" spans="1:5" s="534" customFormat="1" ht="12" customHeight="1">
      <c r="A66" s="518" t="s">
        <v>369</v>
      </c>
      <c r="B66" s="390" t="s">
        <v>370</v>
      </c>
      <c r="C66" s="382"/>
      <c r="D66" s="382"/>
      <c r="E66" s="365"/>
    </row>
    <row r="67" spans="1:5" s="534" customFormat="1" ht="12" customHeight="1" thickBot="1">
      <c r="A67" s="519" t="s">
        <v>371</v>
      </c>
      <c r="B67" s="513" t="s">
        <v>372</v>
      </c>
      <c r="C67" s="382"/>
      <c r="D67" s="382"/>
      <c r="E67" s="365"/>
    </row>
    <row r="68" spans="1:5" s="534" customFormat="1" ht="12" customHeight="1" thickBot="1">
      <c r="A68" s="520" t="s">
        <v>373</v>
      </c>
      <c r="B68" s="368" t="s">
        <v>374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4" customFormat="1" ht="12" customHeight="1">
      <c r="A69" s="517" t="s">
        <v>107</v>
      </c>
      <c r="B69" s="688" t="s">
        <v>375</v>
      </c>
      <c r="C69" s="382"/>
      <c r="D69" s="382"/>
      <c r="E69" s="365"/>
    </row>
    <row r="70" spans="1:5" s="534" customFormat="1" ht="12" customHeight="1">
      <c r="A70" s="518" t="s">
        <v>108</v>
      </c>
      <c r="B70" s="688" t="s">
        <v>737</v>
      </c>
      <c r="C70" s="382"/>
      <c r="D70" s="382"/>
      <c r="E70" s="365"/>
    </row>
    <row r="71" spans="1:5" s="534" customFormat="1" ht="12" customHeight="1">
      <c r="A71" s="518" t="s">
        <v>376</v>
      </c>
      <c r="B71" s="688" t="s">
        <v>377</v>
      </c>
      <c r="C71" s="382"/>
      <c r="D71" s="382"/>
      <c r="E71" s="365"/>
    </row>
    <row r="72" spans="1:5" s="534" customFormat="1" ht="12" customHeight="1" thickBot="1">
      <c r="A72" s="519" t="s">
        <v>378</v>
      </c>
      <c r="B72" s="689" t="s">
        <v>738</v>
      </c>
      <c r="C72" s="382"/>
      <c r="D72" s="382"/>
      <c r="E72" s="365"/>
    </row>
    <row r="73" spans="1:5" s="534" customFormat="1" ht="12" customHeight="1" thickBot="1">
      <c r="A73" s="520" t="s">
        <v>379</v>
      </c>
      <c r="B73" s="368" t="s">
        <v>380</v>
      </c>
      <c r="C73" s="378">
        <f>SUM(C74:C75)</f>
        <v>0</v>
      </c>
      <c r="D73" s="378">
        <f>SUM(D74:D75)</f>
        <v>0</v>
      </c>
      <c r="E73" s="361">
        <f>SUM(E74:E75)</f>
        <v>0</v>
      </c>
    </row>
    <row r="74" spans="1:5" s="534" customFormat="1" ht="12" customHeight="1">
      <c r="A74" s="517" t="s">
        <v>381</v>
      </c>
      <c r="B74" s="389" t="s">
        <v>382</v>
      </c>
      <c r="C74" s="382"/>
      <c r="D74" s="382"/>
      <c r="E74" s="365"/>
    </row>
    <row r="75" spans="1:5" s="534" customFormat="1" ht="12" customHeight="1" thickBot="1">
      <c r="A75" s="519" t="s">
        <v>383</v>
      </c>
      <c r="B75" s="391" t="s">
        <v>384</v>
      </c>
      <c r="C75" s="382"/>
      <c r="D75" s="382"/>
      <c r="E75" s="365"/>
    </row>
    <row r="76" spans="1:5" s="534" customFormat="1" ht="12" customHeight="1" thickBot="1">
      <c r="A76" s="520" t="s">
        <v>385</v>
      </c>
      <c r="B76" s="368" t="s">
        <v>386</v>
      </c>
      <c r="C76" s="378">
        <f>SUM(C77:C79)</f>
        <v>0</v>
      </c>
      <c r="D76" s="378">
        <f>SUM(D77:D79)</f>
        <v>0</v>
      </c>
      <c r="E76" s="361">
        <f>SUM(E77:E79)</f>
        <v>0</v>
      </c>
    </row>
    <row r="77" spans="1:5" s="534" customFormat="1" ht="12" customHeight="1">
      <c r="A77" s="517" t="s">
        <v>387</v>
      </c>
      <c r="B77" s="389" t="s">
        <v>388</v>
      </c>
      <c r="C77" s="382"/>
      <c r="D77" s="382"/>
      <c r="E77" s="365"/>
    </row>
    <row r="78" spans="1:5" s="534" customFormat="1" ht="12" customHeight="1">
      <c r="A78" s="518" t="s">
        <v>389</v>
      </c>
      <c r="B78" s="390" t="s">
        <v>390</v>
      </c>
      <c r="C78" s="382"/>
      <c r="D78" s="382"/>
      <c r="E78" s="365"/>
    </row>
    <row r="79" spans="1:5" s="534" customFormat="1" ht="12" customHeight="1" thickBot="1">
      <c r="A79" s="519" t="s">
        <v>391</v>
      </c>
      <c r="B79" s="690" t="s">
        <v>739</v>
      </c>
      <c r="C79" s="382"/>
      <c r="D79" s="382"/>
      <c r="E79" s="365"/>
    </row>
    <row r="80" spans="1:5" s="534" customFormat="1" ht="12" customHeight="1" thickBot="1">
      <c r="A80" s="520" t="s">
        <v>392</v>
      </c>
      <c r="B80" s="368" t="s">
        <v>393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4" customFormat="1" ht="12" customHeight="1">
      <c r="A81" s="521" t="s">
        <v>394</v>
      </c>
      <c r="B81" s="389" t="s">
        <v>395</v>
      </c>
      <c r="C81" s="382"/>
      <c r="D81" s="382"/>
      <c r="E81" s="365"/>
    </row>
    <row r="82" spans="1:5" s="534" customFormat="1" ht="12" customHeight="1">
      <c r="A82" s="522" t="s">
        <v>396</v>
      </c>
      <c r="B82" s="390" t="s">
        <v>397</v>
      </c>
      <c r="C82" s="382"/>
      <c r="D82" s="382"/>
      <c r="E82" s="365"/>
    </row>
    <row r="83" spans="1:5" s="534" customFormat="1" ht="12" customHeight="1">
      <c r="A83" s="522" t="s">
        <v>398</v>
      </c>
      <c r="B83" s="390" t="s">
        <v>399</v>
      </c>
      <c r="C83" s="382"/>
      <c r="D83" s="382"/>
      <c r="E83" s="365"/>
    </row>
    <row r="84" spans="1:5" s="534" customFormat="1" ht="12" customHeight="1" thickBot="1">
      <c r="A84" s="523" t="s">
        <v>400</v>
      </c>
      <c r="B84" s="391" t="s">
        <v>401</v>
      </c>
      <c r="C84" s="382"/>
      <c r="D84" s="382"/>
      <c r="E84" s="365"/>
    </row>
    <row r="85" spans="1:5" s="534" customFormat="1" ht="12" customHeight="1" thickBot="1">
      <c r="A85" s="520" t="s">
        <v>402</v>
      </c>
      <c r="B85" s="368" t="s">
        <v>403</v>
      </c>
      <c r="C85" s="403"/>
      <c r="D85" s="403"/>
      <c r="E85" s="404"/>
    </row>
    <row r="86" spans="1:5" s="534" customFormat="1" ht="12" customHeight="1" thickBot="1">
      <c r="A86" s="520" t="s">
        <v>404</v>
      </c>
      <c r="B86" s="514" t="s">
        <v>405</v>
      </c>
      <c r="C86" s="384">
        <f>+C64+C68+C73+C76+C80+C85</f>
        <v>0</v>
      </c>
      <c r="D86" s="384">
        <f>+D64+D68+D73+D76+D80+D85</f>
        <v>0</v>
      </c>
      <c r="E86" s="397">
        <f>+E64+E68+E73+E76+E80+E85</f>
        <v>0</v>
      </c>
    </row>
    <row r="87" spans="1:5" s="534" customFormat="1" ht="12" customHeight="1" thickBot="1">
      <c r="A87" s="524" t="s">
        <v>406</v>
      </c>
      <c r="B87" s="515" t="s">
        <v>543</v>
      </c>
      <c r="C87" s="384">
        <f>+C63+C86</f>
        <v>0</v>
      </c>
      <c r="D87" s="384">
        <f>+D63+D86</f>
        <v>0</v>
      </c>
      <c r="E87" s="397">
        <f>+E63+E86</f>
        <v>0</v>
      </c>
    </row>
    <row r="88" spans="1:5" s="534" customFormat="1" ht="15" customHeight="1">
      <c r="A88" s="489"/>
      <c r="B88" s="490"/>
      <c r="C88" s="505"/>
      <c r="D88" s="505"/>
      <c r="E88" s="505"/>
    </row>
    <row r="89" spans="1:5" ht="13.5" thickBot="1">
      <c r="A89" s="491"/>
      <c r="B89" s="492"/>
      <c r="C89" s="506"/>
      <c r="D89" s="506"/>
      <c r="E89" s="506"/>
    </row>
    <row r="90" spans="1:5" s="533" customFormat="1" ht="16.5" customHeight="1" thickBot="1">
      <c r="A90" s="756" t="s">
        <v>43</v>
      </c>
      <c r="B90" s="757"/>
      <c r="C90" s="757"/>
      <c r="D90" s="757"/>
      <c r="E90" s="758"/>
    </row>
    <row r="91" spans="1:5" s="309" customFormat="1" ht="12" customHeight="1" thickBot="1">
      <c r="A91" s="512" t="s">
        <v>7</v>
      </c>
      <c r="B91" s="350" t="s">
        <v>414</v>
      </c>
      <c r="C91" s="496">
        <f>SUM(C92:C96)</f>
        <v>5100000</v>
      </c>
      <c r="D91" s="496">
        <f>SUM(D92:D96)</f>
        <v>8945967</v>
      </c>
      <c r="E91" s="496">
        <f>SUM(E92:E96)</f>
        <v>8445967</v>
      </c>
    </row>
    <row r="92" spans="1:5" ht="12" customHeight="1">
      <c r="A92" s="525" t="s">
        <v>70</v>
      </c>
      <c r="B92" s="336" t="s">
        <v>37</v>
      </c>
      <c r="C92" s="497"/>
      <c r="D92" s="497"/>
      <c r="E92" s="497"/>
    </row>
    <row r="93" spans="1:5" ht="12" customHeight="1">
      <c r="A93" s="518" t="s">
        <v>71</v>
      </c>
      <c r="B93" s="334" t="s">
        <v>132</v>
      </c>
      <c r="C93" s="498"/>
      <c r="D93" s="498"/>
      <c r="E93" s="498"/>
    </row>
    <row r="94" spans="1:5" ht="12" customHeight="1">
      <c r="A94" s="518" t="s">
        <v>72</v>
      </c>
      <c r="B94" s="334" t="s">
        <v>99</v>
      </c>
      <c r="C94" s="500"/>
      <c r="D94" s="500"/>
      <c r="E94" s="500"/>
    </row>
    <row r="95" spans="1:5" ht="12" customHeight="1">
      <c r="A95" s="518" t="s">
        <v>73</v>
      </c>
      <c r="B95" s="337" t="s">
        <v>133</v>
      </c>
      <c r="C95" s="500"/>
      <c r="D95" s="500"/>
      <c r="E95" s="500"/>
    </row>
    <row r="96" spans="1:5" ht="12" customHeight="1">
      <c r="A96" s="518" t="s">
        <v>82</v>
      </c>
      <c r="B96" s="345" t="s">
        <v>134</v>
      </c>
      <c r="C96" s="500">
        <v>5100000</v>
      </c>
      <c r="D96" s="500">
        <v>8945967</v>
      </c>
      <c r="E96" s="500">
        <v>8445967</v>
      </c>
    </row>
    <row r="97" spans="1:5" ht="12" customHeight="1">
      <c r="A97" s="518" t="s">
        <v>74</v>
      </c>
      <c r="B97" s="334" t="s">
        <v>415</v>
      </c>
      <c r="C97" s="500"/>
      <c r="D97" s="500"/>
      <c r="E97" s="500"/>
    </row>
    <row r="98" spans="1:5" ht="12" customHeight="1">
      <c r="A98" s="518" t="s">
        <v>75</v>
      </c>
      <c r="B98" s="357" t="s">
        <v>416</v>
      </c>
      <c r="C98" s="500"/>
      <c r="D98" s="500"/>
      <c r="E98" s="500"/>
    </row>
    <row r="99" spans="1:5" ht="12" customHeight="1">
      <c r="A99" s="518" t="s">
        <v>83</v>
      </c>
      <c r="B99" s="358" t="s">
        <v>417</v>
      </c>
      <c r="C99" s="500"/>
      <c r="D99" s="500"/>
      <c r="E99" s="500"/>
    </row>
    <row r="100" spans="1:5" ht="12" customHeight="1">
      <c r="A100" s="518" t="s">
        <v>84</v>
      </c>
      <c r="B100" s="358" t="s">
        <v>418</v>
      </c>
      <c r="C100" s="500"/>
      <c r="D100" s="500"/>
      <c r="E100" s="500"/>
    </row>
    <row r="101" spans="1:5" ht="12" customHeight="1">
      <c r="A101" s="518" t="s">
        <v>85</v>
      </c>
      <c r="B101" s="357" t="s">
        <v>419</v>
      </c>
      <c r="C101" s="500"/>
      <c r="D101" s="500"/>
      <c r="E101" s="500"/>
    </row>
    <row r="102" spans="1:5" ht="12" customHeight="1">
      <c r="A102" s="518" t="s">
        <v>86</v>
      </c>
      <c r="B102" s="357" t="s">
        <v>420</v>
      </c>
      <c r="C102" s="500"/>
      <c r="D102" s="500"/>
      <c r="E102" s="500"/>
    </row>
    <row r="103" spans="1:5" ht="12" customHeight="1">
      <c r="A103" s="518" t="s">
        <v>88</v>
      </c>
      <c r="B103" s="358" t="s">
        <v>421</v>
      </c>
      <c r="C103" s="500"/>
      <c r="D103" s="500"/>
      <c r="E103" s="500"/>
    </row>
    <row r="104" spans="1:5" ht="12" customHeight="1">
      <c r="A104" s="526" t="s">
        <v>135</v>
      </c>
      <c r="B104" s="359" t="s">
        <v>422</v>
      </c>
      <c r="C104" s="500"/>
      <c r="D104" s="500">
        <v>0</v>
      </c>
      <c r="E104" s="500"/>
    </row>
    <row r="105" spans="1:5" ht="12" customHeight="1">
      <c r="A105" s="518" t="s">
        <v>423</v>
      </c>
      <c r="B105" s="359" t="s">
        <v>424</v>
      </c>
      <c r="C105" s="500"/>
      <c r="D105" s="500"/>
      <c r="E105" s="500"/>
    </row>
    <row r="106" spans="1:5" s="309" customFormat="1" ht="12" customHeight="1" thickBot="1">
      <c r="A106" s="527" t="s">
        <v>425</v>
      </c>
      <c r="B106" s="360" t="s">
        <v>426</v>
      </c>
      <c r="C106" s="502">
        <v>5100000</v>
      </c>
      <c r="D106" s="502">
        <v>8945967</v>
      </c>
      <c r="E106" s="502">
        <v>8445967</v>
      </c>
    </row>
    <row r="107" spans="1:5" ht="12" customHeight="1" thickBot="1">
      <c r="A107" s="351" t="s">
        <v>8</v>
      </c>
      <c r="B107" s="349" t="s">
        <v>427</v>
      </c>
      <c r="C107" s="372">
        <f>+C108+C110+C112</f>
        <v>0</v>
      </c>
      <c r="D107" s="372">
        <f>+D108+D110+D112</f>
        <v>0</v>
      </c>
      <c r="E107" s="372">
        <f>+E108+E110+E112</f>
        <v>0</v>
      </c>
    </row>
    <row r="108" spans="1:5" ht="12" customHeight="1">
      <c r="A108" s="517" t="s">
        <v>76</v>
      </c>
      <c r="B108" s="334" t="s">
        <v>155</v>
      </c>
      <c r="C108" s="499"/>
      <c r="D108" s="499"/>
      <c r="E108" s="499"/>
    </row>
    <row r="109" spans="1:5" ht="12" customHeight="1">
      <c r="A109" s="517" t="s">
        <v>77</v>
      </c>
      <c r="B109" s="338" t="s">
        <v>428</v>
      </c>
      <c r="C109" s="499"/>
      <c r="D109" s="499"/>
      <c r="E109" s="499"/>
    </row>
    <row r="110" spans="1:5" ht="12" customHeight="1">
      <c r="A110" s="517" t="s">
        <v>78</v>
      </c>
      <c r="B110" s="338" t="s">
        <v>136</v>
      </c>
      <c r="C110" s="498"/>
      <c r="D110" s="498"/>
      <c r="E110" s="498"/>
    </row>
    <row r="111" spans="1:5" ht="12" customHeight="1">
      <c r="A111" s="517" t="s">
        <v>79</v>
      </c>
      <c r="B111" s="338" t="s">
        <v>429</v>
      </c>
      <c r="C111" s="362"/>
      <c r="D111" s="362"/>
      <c r="E111" s="362"/>
    </row>
    <row r="112" spans="1:5" ht="12" customHeight="1">
      <c r="A112" s="517" t="s">
        <v>80</v>
      </c>
      <c r="B112" s="370" t="s">
        <v>157</v>
      </c>
      <c r="C112" s="362"/>
      <c r="D112" s="362"/>
      <c r="E112" s="362"/>
    </row>
    <row r="113" spans="1:5" ht="12" customHeight="1">
      <c r="A113" s="517" t="s">
        <v>87</v>
      </c>
      <c r="B113" s="369" t="s">
        <v>430</v>
      </c>
      <c r="C113" s="362"/>
      <c r="D113" s="362"/>
      <c r="E113" s="362"/>
    </row>
    <row r="114" spans="1:5" ht="12" customHeight="1">
      <c r="A114" s="517" t="s">
        <v>89</v>
      </c>
      <c r="B114" s="385" t="s">
        <v>431</v>
      </c>
      <c r="C114" s="362"/>
      <c r="D114" s="362"/>
      <c r="E114" s="362"/>
    </row>
    <row r="115" spans="1:5" ht="12" customHeight="1">
      <c r="A115" s="517" t="s">
        <v>137</v>
      </c>
      <c r="B115" s="358" t="s">
        <v>418</v>
      </c>
      <c r="C115" s="362"/>
      <c r="D115" s="362"/>
      <c r="E115" s="362"/>
    </row>
    <row r="116" spans="1:5" ht="12" customHeight="1">
      <c r="A116" s="517" t="s">
        <v>138</v>
      </c>
      <c r="B116" s="358" t="s">
        <v>432</v>
      </c>
      <c r="C116" s="362"/>
      <c r="D116" s="362"/>
      <c r="E116" s="362"/>
    </row>
    <row r="117" spans="1:5" ht="12" customHeight="1">
      <c r="A117" s="517" t="s">
        <v>139</v>
      </c>
      <c r="B117" s="358" t="s">
        <v>433</v>
      </c>
      <c r="C117" s="362"/>
      <c r="D117" s="362"/>
      <c r="E117" s="362"/>
    </row>
    <row r="118" spans="1:5" ht="12" customHeight="1">
      <c r="A118" s="517" t="s">
        <v>434</v>
      </c>
      <c r="B118" s="358" t="s">
        <v>421</v>
      </c>
      <c r="C118" s="362"/>
      <c r="D118" s="362"/>
      <c r="E118" s="362"/>
    </row>
    <row r="119" spans="1:5" ht="12" customHeight="1">
      <c r="A119" s="517" t="s">
        <v>435</v>
      </c>
      <c r="B119" s="358" t="s">
        <v>436</v>
      </c>
      <c r="C119" s="362"/>
      <c r="D119" s="362"/>
      <c r="E119" s="362"/>
    </row>
    <row r="120" spans="1:5" ht="12" customHeight="1" thickBot="1">
      <c r="A120" s="526" t="s">
        <v>437</v>
      </c>
      <c r="B120" s="358" t="s">
        <v>438</v>
      </c>
      <c r="C120" s="364"/>
      <c r="D120" s="364"/>
      <c r="E120" s="364"/>
    </row>
    <row r="121" spans="1:5" ht="12" customHeight="1" thickBot="1">
      <c r="A121" s="351" t="s">
        <v>9</v>
      </c>
      <c r="B121" s="354" t="s">
        <v>439</v>
      </c>
      <c r="C121" s="372">
        <f>+C122+C123</f>
        <v>0</v>
      </c>
      <c r="D121" s="372">
        <f>+D122+D123</f>
        <v>0</v>
      </c>
      <c r="E121" s="372">
        <f>+E122+E123</f>
        <v>0</v>
      </c>
    </row>
    <row r="122" spans="1:5" ht="12" customHeight="1">
      <c r="A122" s="517" t="s">
        <v>59</v>
      </c>
      <c r="B122" s="335" t="s">
        <v>45</v>
      </c>
      <c r="C122" s="499"/>
      <c r="D122" s="499"/>
      <c r="E122" s="499"/>
    </row>
    <row r="123" spans="1:5" ht="12" customHeight="1" thickBot="1">
      <c r="A123" s="519" t="s">
        <v>60</v>
      </c>
      <c r="B123" s="338" t="s">
        <v>46</v>
      </c>
      <c r="C123" s="500"/>
      <c r="D123" s="500"/>
      <c r="E123" s="500"/>
    </row>
    <row r="124" spans="1:5" ht="12" customHeight="1" thickBot="1">
      <c r="A124" s="351" t="s">
        <v>10</v>
      </c>
      <c r="B124" s="354" t="s">
        <v>440</v>
      </c>
      <c r="C124" s="372">
        <f>+C91+C107+C121</f>
        <v>5100000</v>
      </c>
      <c r="D124" s="372">
        <f>+D91+D107+D121</f>
        <v>8945967</v>
      </c>
      <c r="E124" s="372">
        <f>+E91+E107+E121</f>
        <v>8445967</v>
      </c>
    </row>
    <row r="125" spans="1:5" ht="12" customHeight="1" thickBot="1">
      <c r="A125" s="351" t="s">
        <v>11</v>
      </c>
      <c r="B125" s="354" t="s">
        <v>545</v>
      </c>
      <c r="C125" s="372">
        <f>+C126+C127+C128</f>
        <v>0</v>
      </c>
      <c r="D125" s="372">
        <f>+D126+D127+D128</f>
        <v>0</v>
      </c>
      <c r="E125" s="372">
        <f>+E126+E127+E128</f>
        <v>0</v>
      </c>
    </row>
    <row r="126" spans="1:5" ht="12" customHeight="1">
      <c r="A126" s="517" t="s">
        <v>63</v>
      </c>
      <c r="B126" s="335" t="s">
        <v>442</v>
      </c>
      <c r="C126" s="362"/>
      <c r="D126" s="362"/>
      <c r="E126" s="362"/>
    </row>
    <row r="127" spans="1:5" ht="12" customHeight="1">
      <c r="A127" s="517" t="s">
        <v>64</v>
      </c>
      <c r="B127" s="335" t="s">
        <v>443</v>
      </c>
      <c r="C127" s="362"/>
      <c r="D127" s="362"/>
      <c r="E127" s="362"/>
    </row>
    <row r="128" spans="1:5" ht="12" customHeight="1" thickBot="1">
      <c r="A128" s="526" t="s">
        <v>65</v>
      </c>
      <c r="B128" s="333" t="s">
        <v>444</v>
      </c>
      <c r="C128" s="362"/>
      <c r="D128" s="362"/>
      <c r="E128" s="362"/>
    </row>
    <row r="129" spans="1:5" ht="12" customHeight="1" thickBot="1">
      <c r="A129" s="351" t="s">
        <v>12</v>
      </c>
      <c r="B129" s="354" t="s">
        <v>445</v>
      </c>
      <c r="C129" s="372">
        <f>+C130+C131+C132+C133</f>
        <v>0</v>
      </c>
      <c r="D129" s="372">
        <f>+D130+D131+D132+D133</f>
        <v>0</v>
      </c>
      <c r="E129" s="372">
        <f>+E130+E131+E132+E133</f>
        <v>0</v>
      </c>
    </row>
    <row r="130" spans="1:5" ht="12" customHeight="1">
      <c r="A130" s="517" t="s">
        <v>66</v>
      </c>
      <c r="B130" s="335" t="s">
        <v>446</v>
      </c>
      <c r="C130" s="362"/>
      <c r="D130" s="362"/>
      <c r="E130" s="362"/>
    </row>
    <row r="131" spans="1:5" ht="12" customHeight="1">
      <c r="A131" s="517" t="s">
        <v>67</v>
      </c>
      <c r="B131" s="335" t="s">
        <v>447</v>
      </c>
      <c r="C131" s="362"/>
      <c r="D131" s="362"/>
      <c r="E131" s="362"/>
    </row>
    <row r="132" spans="1:5" ht="12" customHeight="1">
      <c r="A132" s="517" t="s">
        <v>345</v>
      </c>
      <c r="B132" s="335" t="s">
        <v>448</v>
      </c>
      <c r="C132" s="362"/>
      <c r="D132" s="362"/>
      <c r="E132" s="362"/>
    </row>
    <row r="133" spans="1:5" s="309" customFormat="1" ht="12" customHeight="1" thickBot="1">
      <c r="A133" s="526" t="s">
        <v>347</v>
      </c>
      <c r="B133" s="333" t="s">
        <v>449</v>
      </c>
      <c r="C133" s="362"/>
      <c r="D133" s="362"/>
      <c r="E133" s="362"/>
    </row>
    <row r="134" spans="1:11" ht="13.5" thickBot="1">
      <c r="A134" s="351" t="s">
        <v>13</v>
      </c>
      <c r="B134" s="354" t="s">
        <v>665</v>
      </c>
      <c r="C134" s="501">
        <f>+C135+C136+C138+C139+C137</f>
        <v>0</v>
      </c>
      <c r="D134" s="501">
        <f>+D135+D136+D138+D139+D137</f>
        <v>0</v>
      </c>
      <c r="E134" s="501">
        <f>+E135+E136+E138+E139+E137</f>
        <v>0</v>
      </c>
      <c r="K134" s="480"/>
    </row>
    <row r="135" spans="1:5" ht="12.75">
      <c r="A135" s="517" t="s">
        <v>68</v>
      </c>
      <c r="B135" s="335" t="s">
        <v>451</v>
      </c>
      <c r="C135" s="362"/>
      <c r="D135" s="362"/>
      <c r="E135" s="362"/>
    </row>
    <row r="136" spans="1:5" ht="12" customHeight="1">
      <c r="A136" s="517" t="s">
        <v>69</v>
      </c>
      <c r="B136" s="335" t="s">
        <v>452</v>
      </c>
      <c r="C136" s="362"/>
      <c r="D136" s="362"/>
      <c r="E136" s="362"/>
    </row>
    <row r="137" spans="1:5" ht="12" customHeight="1">
      <c r="A137" s="517" t="s">
        <v>354</v>
      </c>
      <c r="B137" s="335" t="s">
        <v>664</v>
      </c>
      <c r="C137" s="362"/>
      <c r="D137" s="362"/>
      <c r="E137" s="362"/>
    </row>
    <row r="138" spans="1:5" s="309" customFormat="1" ht="12" customHeight="1">
      <c r="A138" s="517" t="s">
        <v>356</v>
      </c>
      <c r="B138" s="335" t="s">
        <v>453</v>
      </c>
      <c r="C138" s="362"/>
      <c r="D138" s="362"/>
      <c r="E138" s="362"/>
    </row>
    <row r="139" spans="1:5" s="309" customFormat="1" ht="12" customHeight="1" thickBot="1">
      <c r="A139" s="526" t="s">
        <v>663</v>
      </c>
      <c r="B139" s="333" t="s">
        <v>454</v>
      </c>
      <c r="C139" s="362"/>
      <c r="D139" s="362"/>
      <c r="E139" s="362"/>
    </row>
    <row r="140" spans="1:5" s="309" customFormat="1" ht="12" customHeight="1" thickBot="1">
      <c r="A140" s="351" t="s">
        <v>14</v>
      </c>
      <c r="B140" s="354" t="s">
        <v>546</v>
      </c>
      <c r="C140" s="503">
        <f>+C141+C142+C143+C144</f>
        <v>0</v>
      </c>
      <c r="D140" s="503">
        <f>+D141+D142+D143+D144</f>
        <v>0</v>
      </c>
      <c r="E140" s="503">
        <f>+E141+E142+E143+E144</f>
        <v>0</v>
      </c>
    </row>
    <row r="141" spans="1:5" s="309" customFormat="1" ht="12" customHeight="1">
      <c r="A141" s="517" t="s">
        <v>130</v>
      </c>
      <c r="B141" s="335" t="s">
        <v>456</v>
      </c>
      <c r="C141" s="362"/>
      <c r="D141" s="362"/>
      <c r="E141" s="362"/>
    </row>
    <row r="142" spans="1:5" s="309" customFormat="1" ht="12" customHeight="1">
      <c r="A142" s="517" t="s">
        <v>131</v>
      </c>
      <c r="B142" s="335" t="s">
        <v>457</v>
      </c>
      <c r="C142" s="362"/>
      <c r="D142" s="362"/>
      <c r="E142" s="362"/>
    </row>
    <row r="143" spans="1:5" s="309" customFormat="1" ht="12" customHeight="1">
      <c r="A143" s="517" t="s">
        <v>156</v>
      </c>
      <c r="B143" s="335" t="s">
        <v>458</v>
      </c>
      <c r="C143" s="362"/>
      <c r="D143" s="362"/>
      <c r="E143" s="362"/>
    </row>
    <row r="144" spans="1:5" ht="12.75" customHeight="1" thickBot="1">
      <c r="A144" s="517" t="s">
        <v>362</v>
      </c>
      <c r="B144" s="335" t="s">
        <v>459</v>
      </c>
      <c r="C144" s="362"/>
      <c r="D144" s="362"/>
      <c r="E144" s="362"/>
    </row>
    <row r="145" spans="1:5" ht="12" customHeight="1" thickBot="1">
      <c r="A145" s="351" t="s">
        <v>15</v>
      </c>
      <c r="B145" s="354" t="s">
        <v>460</v>
      </c>
      <c r="C145" s="516">
        <f>+C125+C129+C134+C140</f>
        <v>0</v>
      </c>
      <c r="D145" s="516">
        <f>+D125+D129+D134+D140</f>
        <v>0</v>
      </c>
      <c r="E145" s="516">
        <f>+E125+E129+E134+E140</f>
        <v>0</v>
      </c>
    </row>
    <row r="146" spans="1:5" ht="15" customHeight="1" thickBot="1">
      <c r="A146" s="528" t="s">
        <v>16</v>
      </c>
      <c r="B146" s="374" t="s">
        <v>461</v>
      </c>
      <c r="C146" s="516">
        <f>+C124+C145</f>
        <v>5100000</v>
      </c>
      <c r="D146" s="516">
        <f>+D124+D145</f>
        <v>8945967</v>
      </c>
      <c r="E146" s="516">
        <f>+E124+E145</f>
        <v>8445967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6" t="s">
        <v>730</v>
      </c>
      <c r="B148" s="637"/>
      <c r="C148" s="90"/>
      <c r="D148" s="91"/>
      <c r="E148" s="88"/>
    </row>
    <row r="149" spans="1:5" ht="14.25" customHeight="1" thickBot="1">
      <c r="A149" s="638" t="s">
        <v>729</v>
      </c>
      <c r="B149" s="639"/>
      <c r="C149" s="90"/>
      <c r="D149" s="91"/>
      <c r="E149" s="88"/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A7" sqref="A7:E7"/>
    </sheetView>
  </sheetViews>
  <sheetFormatPr defaultColWidth="9.00390625" defaultRowHeight="12.75"/>
  <cols>
    <col min="1" max="1" width="14.875" style="508" customWidth="1"/>
    <col min="2" max="2" width="65.375" style="509" customWidth="1"/>
    <col min="3" max="5" width="17.00390625" style="510" customWidth="1"/>
    <col min="6" max="16384" width="9.375" style="32" customWidth="1"/>
  </cols>
  <sheetData>
    <row r="1" spans="1:5" s="484" customFormat="1" ht="16.5" customHeight="1" thickBot="1">
      <c r="A1" s="694"/>
      <c r="B1" s="695"/>
      <c r="C1" s="495"/>
      <c r="D1" s="495"/>
      <c r="E1" s="619" t="s">
        <v>810</v>
      </c>
    </row>
    <row r="2" spans="1:5" s="531" customFormat="1" ht="15.75" customHeight="1">
      <c r="A2" s="511" t="s">
        <v>51</v>
      </c>
      <c r="B2" s="759" t="s">
        <v>152</v>
      </c>
      <c r="C2" s="760"/>
      <c r="D2" s="761"/>
      <c r="E2" s="504" t="s">
        <v>41</v>
      </c>
    </row>
    <row r="3" spans="1:5" s="531" customFormat="1" ht="24.75" thickBot="1">
      <c r="A3" s="529" t="s">
        <v>541</v>
      </c>
      <c r="B3" s="762" t="s">
        <v>668</v>
      </c>
      <c r="C3" s="763"/>
      <c r="D3" s="764"/>
      <c r="E3" s="479" t="s">
        <v>49</v>
      </c>
    </row>
    <row r="4" spans="1:5" s="532" customFormat="1" ht="15.75" customHeight="1" thickBot="1">
      <c r="A4" s="486"/>
      <c r="B4" s="486"/>
      <c r="C4" s="487"/>
      <c r="D4" s="487"/>
      <c r="E4" s="487" t="str">
        <f>'6.3. sz. mell'!E4</f>
        <v>Forintban!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33" customFormat="1" ht="12" customHeight="1" thickBot="1">
      <c r="A8" s="351" t="s">
        <v>7</v>
      </c>
      <c r="B8" s="347" t="s">
        <v>303</v>
      </c>
      <c r="C8" s="378">
        <f>SUM(C9:C14)</f>
        <v>19920000</v>
      </c>
      <c r="D8" s="378">
        <f>SUM(D9:D14)</f>
        <v>29831000</v>
      </c>
      <c r="E8" s="361">
        <f>SUM(E9:E14)</f>
        <v>27194422</v>
      </c>
    </row>
    <row r="9" spans="1:5" s="507" customFormat="1" ht="12" customHeight="1">
      <c r="A9" s="517" t="s">
        <v>70</v>
      </c>
      <c r="B9" s="389" t="s">
        <v>304</v>
      </c>
      <c r="C9" s="380"/>
      <c r="D9" s="380"/>
      <c r="E9" s="363"/>
    </row>
    <row r="10" spans="1:5" s="534" customFormat="1" ht="12" customHeight="1">
      <c r="A10" s="518" t="s">
        <v>71</v>
      </c>
      <c r="B10" s="390" t="s">
        <v>305</v>
      </c>
      <c r="C10" s="379"/>
      <c r="D10" s="379"/>
      <c r="E10" s="362"/>
    </row>
    <row r="11" spans="1:5" s="534" customFormat="1" ht="12" customHeight="1">
      <c r="A11" s="518" t="s">
        <v>72</v>
      </c>
      <c r="B11" s="390" t="s">
        <v>306</v>
      </c>
      <c r="C11" s="379">
        <v>19920000</v>
      </c>
      <c r="D11" s="379">
        <v>29831000</v>
      </c>
      <c r="E11" s="362">
        <v>27194422</v>
      </c>
    </row>
    <row r="12" spans="1:5" s="534" customFormat="1" ht="12" customHeight="1">
      <c r="A12" s="518" t="s">
        <v>73</v>
      </c>
      <c r="B12" s="390" t="s">
        <v>307</v>
      </c>
      <c r="C12" s="379"/>
      <c r="D12" s="379"/>
      <c r="E12" s="362"/>
    </row>
    <row r="13" spans="1:5" s="534" customFormat="1" ht="12" customHeight="1">
      <c r="A13" s="518" t="s">
        <v>106</v>
      </c>
      <c r="B13" s="390" t="s">
        <v>308</v>
      </c>
      <c r="C13" s="379"/>
      <c r="D13" s="379"/>
      <c r="E13" s="362"/>
    </row>
    <row r="14" spans="1:5" s="507" customFormat="1" ht="12" customHeight="1" thickBot="1">
      <c r="A14" s="519" t="s">
        <v>74</v>
      </c>
      <c r="B14" s="391" t="s">
        <v>309</v>
      </c>
      <c r="C14" s="381"/>
      <c r="D14" s="381"/>
      <c r="E14" s="364"/>
    </row>
    <row r="15" spans="1:5" s="507" customFormat="1" ht="12" customHeight="1" thickBot="1">
      <c r="A15" s="351" t="s">
        <v>8</v>
      </c>
      <c r="B15" s="368" t="s">
        <v>310</v>
      </c>
      <c r="C15" s="378">
        <f>SUM(C16:C20)</f>
        <v>0</v>
      </c>
      <c r="D15" s="378">
        <f>SUM(D16:D20)</f>
        <v>0</v>
      </c>
      <c r="E15" s="361">
        <f>SUM(E16:E20)</f>
        <v>0</v>
      </c>
    </row>
    <row r="16" spans="1:5" s="507" customFormat="1" ht="12" customHeight="1">
      <c r="A16" s="517" t="s">
        <v>76</v>
      </c>
      <c r="B16" s="389" t="s">
        <v>311</v>
      </c>
      <c r="C16" s="380"/>
      <c r="D16" s="380"/>
      <c r="E16" s="363"/>
    </row>
    <row r="17" spans="1:5" s="507" customFormat="1" ht="12" customHeight="1">
      <c r="A17" s="518" t="s">
        <v>77</v>
      </c>
      <c r="B17" s="390" t="s">
        <v>312</v>
      </c>
      <c r="C17" s="379"/>
      <c r="D17" s="379"/>
      <c r="E17" s="362"/>
    </row>
    <row r="18" spans="1:5" s="507" customFormat="1" ht="12" customHeight="1">
      <c r="A18" s="518" t="s">
        <v>78</v>
      </c>
      <c r="B18" s="390" t="s">
        <v>313</v>
      </c>
      <c r="C18" s="379"/>
      <c r="D18" s="379"/>
      <c r="E18" s="362"/>
    </row>
    <row r="19" spans="1:5" s="507" customFormat="1" ht="12" customHeight="1">
      <c r="A19" s="518" t="s">
        <v>79</v>
      </c>
      <c r="B19" s="390" t="s">
        <v>314</v>
      </c>
      <c r="C19" s="379"/>
      <c r="D19" s="379"/>
      <c r="E19" s="362"/>
    </row>
    <row r="20" spans="1:5" s="507" customFormat="1" ht="12" customHeight="1">
      <c r="A20" s="518" t="s">
        <v>80</v>
      </c>
      <c r="B20" s="390" t="s">
        <v>315</v>
      </c>
      <c r="C20" s="379"/>
      <c r="D20" s="379"/>
      <c r="E20" s="362"/>
    </row>
    <row r="21" spans="1:5" s="534" customFormat="1" ht="12" customHeight="1" thickBot="1">
      <c r="A21" s="519" t="s">
        <v>87</v>
      </c>
      <c r="B21" s="391" t="s">
        <v>316</v>
      </c>
      <c r="C21" s="381"/>
      <c r="D21" s="381"/>
      <c r="E21" s="364"/>
    </row>
    <row r="22" spans="1:5" s="534" customFormat="1" ht="12" customHeight="1" thickBot="1">
      <c r="A22" s="351" t="s">
        <v>9</v>
      </c>
      <c r="B22" s="347" t="s">
        <v>317</v>
      </c>
      <c r="C22" s="378">
        <f>SUM(C23:C27)</f>
        <v>0</v>
      </c>
      <c r="D22" s="378">
        <f>SUM(D23:D27)</f>
        <v>0</v>
      </c>
      <c r="E22" s="361">
        <f>SUM(E23:E27)</f>
        <v>0</v>
      </c>
    </row>
    <row r="23" spans="1:5" s="534" customFormat="1" ht="12" customHeight="1">
      <c r="A23" s="517" t="s">
        <v>59</v>
      </c>
      <c r="B23" s="389" t="s">
        <v>318</v>
      </c>
      <c r="C23" s="380"/>
      <c r="D23" s="380"/>
      <c r="E23" s="363"/>
    </row>
    <row r="24" spans="1:5" s="507" customFormat="1" ht="12" customHeight="1">
      <c r="A24" s="518" t="s">
        <v>60</v>
      </c>
      <c r="B24" s="390" t="s">
        <v>319</v>
      </c>
      <c r="C24" s="379"/>
      <c r="D24" s="379"/>
      <c r="E24" s="362"/>
    </row>
    <row r="25" spans="1:5" s="534" customFormat="1" ht="12" customHeight="1">
      <c r="A25" s="518" t="s">
        <v>61</v>
      </c>
      <c r="B25" s="390" t="s">
        <v>320</v>
      </c>
      <c r="C25" s="379"/>
      <c r="D25" s="379"/>
      <c r="E25" s="362"/>
    </row>
    <row r="26" spans="1:5" s="534" customFormat="1" ht="12" customHeight="1">
      <c r="A26" s="518" t="s">
        <v>62</v>
      </c>
      <c r="B26" s="390" t="s">
        <v>321</v>
      </c>
      <c r="C26" s="379"/>
      <c r="D26" s="379"/>
      <c r="E26" s="362"/>
    </row>
    <row r="27" spans="1:5" s="534" customFormat="1" ht="12" customHeight="1">
      <c r="A27" s="518" t="s">
        <v>120</v>
      </c>
      <c r="B27" s="390" t="s">
        <v>322</v>
      </c>
      <c r="C27" s="379"/>
      <c r="D27" s="379"/>
      <c r="E27" s="362"/>
    </row>
    <row r="28" spans="1:5" s="534" customFormat="1" ht="12" customHeight="1" thickBot="1">
      <c r="A28" s="519" t="s">
        <v>121</v>
      </c>
      <c r="B28" s="391" t="s">
        <v>323</v>
      </c>
      <c r="C28" s="381"/>
      <c r="D28" s="381"/>
      <c r="E28" s="364"/>
    </row>
    <row r="29" spans="1:5" s="534" customFormat="1" ht="12" customHeight="1" thickBot="1">
      <c r="A29" s="351" t="s">
        <v>122</v>
      </c>
      <c r="B29" s="347" t="s">
        <v>719</v>
      </c>
      <c r="C29" s="384">
        <f>SUM(C30:C35)</f>
        <v>0</v>
      </c>
      <c r="D29" s="384">
        <f>SUM(D30:D35)</f>
        <v>0</v>
      </c>
      <c r="E29" s="397">
        <f>SUM(E30:E35)</f>
        <v>0</v>
      </c>
    </row>
    <row r="30" spans="1:5" s="534" customFormat="1" ht="12" customHeight="1">
      <c r="A30" s="517" t="s">
        <v>324</v>
      </c>
      <c r="B30" s="389" t="s">
        <v>723</v>
      </c>
      <c r="C30" s="380"/>
      <c r="D30" s="380">
        <f>+D31+D32</f>
        <v>0</v>
      </c>
      <c r="E30" s="363">
        <f>+E31+E32</f>
        <v>0</v>
      </c>
    </row>
    <row r="31" spans="1:5" s="534" customFormat="1" ht="12" customHeight="1">
      <c r="A31" s="518" t="s">
        <v>325</v>
      </c>
      <c r="B31" s="390" t="s">
        <v>724</v>
      </c>
      <c r="C31" s="379"/>
      <c r="D31" s="379"/>
      <c r="E31" s="362"/>
    </row>
    <row r="32" spans="1:5" s="534" customFormat="1" ht="12" customHeight="1">
      <c r="A32" s="518" t="s">
        <v>326</v>
      </c>
      <c r="B32" s="390" t="s">
        <v>725</v>
      </c>
      <c r="C32" s="379"/>
      <c r="D32" s="379"/>
      <c r="E32" s="362"/>
    </row>
    <row r="33" spans="1:5" s="534" customFormat="1" ht="12" customHeight="1">
      <c r="A33" s="518" t="s">
        <v>720</v>
      </c>
      <c r="B33" s="390" t="s">
        <v>726</v>
      </c>
      <c r="C33" s="379"/>
      <c r="D33" s="379"/>
      <c r="E33" s="362"/>
    </row>
    <row r="34" spans="1:5" s="534" customFormat="1" ht="12" customHeight="1">
      <c r="A34" s="518" t="s">
        <v>721</v>
      </c>
      <c r="B34" s="390" t="s">
        <v>327</v>
      </c>
      <c r="C34" s="379"/>
      <c r="D34" s="379"/>
      <c r="E34" s="362"/>
    </row>
    <row r="35" spans="1:5" s="534" customFormat="1" ht="12" customHeight="1" thickBot="1">
      <c r="A35" s="519" t="s">
        <v>722</v>
      </c>
      <c r="B35" s="370" t="s">
        <v>328</v>
      </c>
      <c r="C35" s="381"/>
      <c r="D35" s="381"/>
      <c r="E35" s="364"/>
    </row>
    <row r="36" spans="1:5" s="534" customFormat="1" ht="12" customHeight="1" thickBot="1">
      <c r="A36" s="351" t="s">
        <v>11</v>
      </c>
      <c r="B36" s="347" t="s">
        <v>329</v>
      </c>
      <c r="C36" s="378">
        <f>SUM(C37:C46)</f>
        <v>0</v>
      </c>
      <c r="D36" s="378">
        <f>SUM(D37:D46)</f>
        <v>0</v>
      </c>
      <c r="E36" s="361">
        <f>SUM(E37:E46)</f>
        <v>0</v>
      </c>
    </row>
    <row r="37" spans="1:5" s="534" customFormat="1" ht="12" customHeight="1">
      <c r="A37" s="517" t="s">
        <v>63</v>
      </c>
      <c r="B37" s="389" t="s">
        <v>330</v>
      </c>
      <c r="C37" s="380"/>
      <c r="D37" s="380"/>
      <c r="E37" s="363"/>
    </row>
    <row r="38" spans="1:5" s="534" customFormat="1" ht="12" customHeight="1">
      <c r="A38" s="518" t="s">
        <v>64</v>
      </c>
      <c r="B38" s="390" t="s">
        <v>331</v>
      </c>
      <c r="C38" s="379"/>
      <c r="D38" s="379"/>
      <c r="E38" s="362"/>
    </row>
    <row r="39" spans="1:5" s="534" customFormat="1" ht="12" customHeight="1">
      <c r="A39" s="518" t="s">
        <v>65</v>
      </c>
      <c r="B39" s="390" t="s">
        <v>332</v>
      </c>
      <c r="C39" s="379"/>
      <c r="D39" s="379"/>
      <c r="E39" s="362"/>
    </row>
    <row r="40" spans="1:5" s="534" customFormat="1" ht="12" customHeight="1">
      <c r="A40" s="518" t="s">
        <v>124</v>
      </c>
      <c r="B40" s="390" t="s">
        <v>333</v>
      </c>
      <c r="C40" s="379"/>
      <c r="D40" s="379"/>
      <c r="E40" s="362"/>
    </row>
    <row r="41" spans="1:5" s="534" customFormat="1" ht="12" customHeight="1">
      <c r="A41" s="518" t="s">
        <v>125</v>
      </c>
      <c r="B41" s="390" t="s">
        <v>334</v>
      </c>
      <c r="C41" s="379"/>
      <c r="D41" s="379"/>
      <c r="E41" s="362"/>
    </row>
    <row r="42" spans="1:5" s="534" customFormat="1" ht="12" customHeight="1">
      <c r="A42" s="518" t="s">
        <v>126</v>
      </c>
      <c r="B42" s="390" t="s">
        <v>335</v>
      </c>
      <c r="C42" s="379"/>
      <c r="D42" s="379"/>
      <c r="E42" s="362"/>
    </row>
    <row r="43" spans="1:5" s="534" customFormat="1" ht="12" customHeight="1">
      <c r="A43" s="518" t="s">
        <v>127</v>
      </c>
      <c r="B43" s="390" t="s">
        <v>336</v>
      </c>
      <c r="C43" s="379"/>
      <c r="D43" s="379"/>
      <c r="E43" s="362"/>
    </row>
    <row r="44" spans="1:5" s="534" customFormat="1" ht="12" customHeight="1">
      <c r="A44" s="518" t="s">
        <v>128</v>
      </c>
      <c r="B44" s="390" t="s">
        <v>337</v>
      </c>
      <c r="C44" s="379"/>
      <c r="D44" s="379"/>
      <c r="E44" s="362"/>
    </row>
    <row r="45" spans="1:5" s="534" customFormat="1" ht="12" customHeight="1">
      <c r="A45" s="518" t="s">
        <v>338</v>
      </c>
      <c r="B45" s="390" t="s">
        <v>339</v>
      </c>
      <c r="C45" s="382"/>
      <c r="D45" s="382"/>
      <c r="E45" s="365"/>
    </row>
    <row r="46" spans="1:5" s="507" customFormat="1" ht="12" customHeight="1" thickBot="1">
      <c r="A46" s="519" t="s">
        <v>340</v>
      </c>
      <c r="B46" s="391" t="s">
        <v>341</v>
      </c>
      <c r="C46" s="383"/>
      <c r="D46" s="383"/>
      <c r="E46" s="366"/>
    </row>
    <row r="47" spans="1:5" s="534" customFormat="1" ht="12" customHeight="1" thickBot="1">
      <c r="A47" s="351" t="s">
        <v>12</v>
      </c>
      <c r="B47" s="347" t="s">
        <v>342</v>
      </c>
      <c r="C47" s="378">
        <f>SUM(C48:C52)</f>
        <v>0</v>
      </c>
      <c r="D47" s="378">
        <f>SUM(D48:D52)</f>
        <v>0</v>
      </c>
      <c r="E47" s="361">
        <f>SUM(E48:E52)</f>
        <v>0</v>
      </c>
    </row>
    <row r="48" spans="1:5" s="534" customFormat="1" ht="12" customHeight="1">
      <c r="A48" s="517" t="s">
        <v>66</v>
      </c>
      <c r="B48" s="389" t="s">
        <v>343</v>
      </c>
      <c r="C48" s="399"/>
      <c r="D48" s="399"/>
      <c r="E48" s="367"/>
    </row>
    <row r="49" spans="1:5" s="534" customFormat="1" ht="12" customHeight="1">
      <c r="A49" s="518" t="s">
        <v>67</v>
      </c>
      <c r="B49" s="390" t="s">
        <v>344</v>
      </c>
      <c r="C49" s="382"/>
      <c r="D49" s="382"/>
      <c r="E49" s="365"/>
    </row>
    <row r="50" spans="1:5" s="534" customFormat="1" ht="12" customHeight="1">
      <c r="A50" s="518" t="s">
        <v>345</v>
      </c>
      <c r="B50" s="390" t="s">
        <v>346</v>
      </c>
      <c r="C50" s="382"/>
      <c r="D50" s="382"/>
      <c r="E50" s="365"/>
    </row>
    <row r="51" spans="1:5" s="534" customFormat="1" ht="12" customHeight="1">
      <c r="A51" s="518" t="s">
        <v>347</v>
      </c>
      <c r="B51" s="390" t="s">
        <v>348</v>
      </c>
      <c r="C51" s="382"/>
      <c r="D51" s="382"/>
      <c r="E51" s="365"/>
    </row>
    <row r="52" spans="1:5" s="534" customFormat="1" ht="12" customHeight="1" thickBot="1">
      <c r="A52" s="519" t="s">
        <v>349</v>
      </c>
      <c r="B52" s="391" t="s">
        <v>350</v>
      </c>
      <c r="C52" s="383"/>
      <c r="D52" s="383"/>
      <c r="E52" s="366"/>
    </row>
    <row r="53" spans="1:5" s="534" customFormat="1" ht="12" customHeight="1" thickBot="1">
      <c r="A53" s="351" t="s">
        <v>129</v>
      </c>
      <c r="B53" s="347" t="s">
        <v>351</v>
      </c>
      <c r="C53" s="378">
        <f>SUM(C54:C56)</f>
        <v>0</v>
      </c>
      <c r="D53" s="378">
        <f>SUM(D54:D56)</f>
        <v>0</v>
      </c>
      <c r="E53" s="361">
        <f>SUM(E54:E56)</f>
        <v>0</v>
      </c>
    </row>
    <row r="54" spans="1:5" s="507" customFormat="1" ht="12" customHeight="1">
      <c r="A54" s="517" t="s">
        <v>68</v>
      </c>
      <c r="B54" s="389" t="s">
        <v>352</v>
      </c>
      <c r="C54" s="380"/>
      <c r="D54" s="380"/>
      <c r="E54" s="363"/>
    </row>
    <row r="55" spans="1:5" s="507" customFormat="1" ht="12" customHeight="1">
      <c r="A55" s="518" t="s">
        <v>69</v>
      </c>
      <c r="B55" s="390" t="s">
        <v>353</v>
      </c>
      <c r="C55" s="379"/>
      <c r="D55" s="379"/>
      <c r="E55" s="362"/>
    </row>
    <row r="56" spans="1:5" s="507" customFormat="1" ht="12" customHeight="1">
      <c r="A56" s="518" t="s">
        <v>354</v>
      </c>
      <c r="B56" s="390" t="s">
        <v>355</v>
      </c>
      <c r="C56" s="379"/>
      <c r="D56" s="379"/>
      <c r="E56" s="362"/>
    </row>
    <row r="57" spans="1:5" s="507" customFormat="1" ht="12" customHeight="1" thickBot="1">
      <c r="A57" s="519" t="s">
        <v>356</v>
      </c>
      <c r="B57" s="391" t="s">
        <v>357</v>
      </c>
      <c r="C57" s="381"/>
      <c r="D57" s="381"/>
      <c r="E57" s="364"/>
    </row>
    <row r="58" spans="1:5" s="534" customFormat="1" ht="12" customHeight="1" thickBot="1">
      <c r="A58" s="351" t="s">
        <v>14</v>
      </c>
      <c r="B58" s="368" t="s">
        <v>358</v>
      </c>
      <c r="C58" s="378">
        <f>SUM(C59:C61)</f>
        <v>0</v>
      </c>
      <c r="D58" s="378">
        <f>SUM(D59:D61)</f>
        <v>0</v>
      </c>
      <c r="E58" s="361">
        <f>SUM(E59:E61)</f>
        <v>0</v>
      </c>
    </row>
    <row r="59" spans="1:5" s="534" customFormat="1" ht="12" customHeight="1">
      <c r="A59" s="517" t="s">
        <v>130</v>
      </c>
      <c r="B59" s="389" t="s">
        <v>359</v>
      </c>
      <c r="C59" s="382"/>
      <c r="D59" s="382"/>
      <c r="E59" s="365"/>
    </row>
    <row r="60" spans="1:5" s="534" customFormat="1" ht="12" customHeight="1">
      <c r="A60" s="518" t="s">
        <v>131</v>
      </c>
      <c r="B60" s="390" t="s">
        <v>544</v>
      </c>
      <c r="C60" s="382"/>
      <c r="D60" s="382"/>
      <c r="E60" s="365"/>
    </row>
    <row r="61" spans="1:5" s="534" customFormat="1" ht="12" customHeight="1">
      <c r="A61" s="518" t="s">
        <v>156</v>
      </c>
      <c r="B61" s="390" t="s">
        <v>361</v>
      </c>
      <c r="C61" s="382"/>
      <c r="D61" s="382"/>
      <c r="E61" s="365"/>
    </row>
    <row r="62" spans="1:5" s="534" customFormat="1" ht="12" customHeight="1" thickBot="1">
      <c r="A62" s="519" t="s">
        <v>362</v>
      </c>
      <c r="B62" s="391" t="s">
        <v>363</v>
      </c>
      <c r="C62" s="382"/>
      <c r="D62" s="382"/>
      <c r="E62" s="365"/>
    </row>
    <row r="63" spans="1:5" s="534" customFormat="1" ht="12" customHeight="1" thickBot="1">
      <c r="A63" s="351" t="s">
        <v>15</v>
      </c>
      <c r="B63" s="347" t="s">
        <v>364</v>
      </c>
      <c r="C63" s="384">
        <f>+C8+C15+C22+C29+C36+C47+C53+C58</f>
        <v>19920000</v>
      </c>
      <c r="D63" s="384">
        <f>+D8+D15+D22+D29+D36+D47+D53+D58</f>
        <v>29831000</v>
      </c>
      <c r="E63" s="397">
        <f>+E8+E15+E22+E29+E36+E47+E53+E58</f>
        <v>27194422</v>
      </c>
    </row>
    <row r="64" spans="1:5" s="534" customFormat="1" ht="12" customHeight="1" thickBot="1">
      <c r="A64" s="520" t="s">
        <v>542</v>
      </c>
      <c r="B64" s="368" t="s">
        <v>366</v>
      </c>
      <c r="C64" s="378">
        <f>SUM(C65:C67)</f>
        <v>0</v>
      </c>
      <c r="D64" s="378">
        <f>SUM(D65:D67)</f>
        <v>0</v>
      </c>
      <c r="E64" s="361">
        <f>SUM(E65:E67)</f>
        <v>0</v>
      </c>
    </row>
    <row r="65" spans="1:5" s="534" customFormat="1" ht="12" customHeight="1">
      <c r="A65" s="517" t="s">
        <v>367</v>
      </c>
      <c r="B65" s="389" t="s">
        <v>368</v>
      </c>
      <c r="C65" s="382"/>
      <c r="D65" s="382"/>
      <c r="E65" s="365"/>
    </row>
    <row r="66" spans="1:5" s="534" customFormat="1" ht="12" customHeight="1">
      <c r="A66" s="518" t="s">
        <v>369</v>
      </c>
      <c r="B66" s="390" t="s">
        <v>370</v>
      </c>
      <c r="C66" s="382"/>
      <c r="D66" s="382"/>
      <c r="E66" s="365"/>
    </row>
    <row r="67" spans="1:5" s="534" customFormat="1" ht="12" customHeight="1" thickBot="1">
      <c r="A67" s="519" t="s">
        <v>371</v>
      </c>
      <c r="B67" s="513" t="s">
        <v>372</v>
      </c>
      <c r="C67" s="382"/>
      <c r="D67" s="382"/>
      <c r="E67" s="365"/>
    </row>
    <row r="68" spans="1:5" s="534" customFormat="1" ht="12" customHeight="1" thickBot="1">
      <c r="A68" s="520" t="s">
        <v>373</v>
      </c>
      <c r="B68" s="368" t="s">
        <v>374</v>
      </c>
      <c r="C68" s="378">
        <f>SUM(C69:C72)</f>
        <v>0</v>
      </c>
      <c r="D68" s="378">
        <f>SUM(D69:D72)</f>
        <v>0</v>
      </c>
      <c r="E68" s="361">
        <f>SUM(E69:E72)</f>
        <v>0</v>
      </c>
    </row>
    <row r="69" spans="1:5" s="534" customFormat="1" ht="12" customHeight="1">
      <c r="A69" s="517" t="s">
        <v>107</v>
      </c>
      <c r="B69" s="688" t="s">
        <v>375</v>
      </c>
      <c r="C69" s="382"/>
      <c r="D69" s="382"/>
      <c r="E69" s="365"/>
    </row>
    <row r="70" spans="1:5" s="534" customFormat="1" ht="12" customHeight="1">
      <c r="A70" s="518" t="s">
        <v>108</v>
      </c>
      <c r="B70" s="688" t="s">
        <v>737</v>
      </c>
      <c r="C70" s="382"/>
      <c r="D70" s="382"/>
      <c r="E70" s="365"/>
    </row>
    <row r="71" spans="1:5" s="534" customFormat="1" ht="12" customHeight="1">
      <c r="A71" s="518" t="s">
        <v>376</v>
      </c>
      <c r="B71" s="688" t="s">
        <v>377</v>
      </c>
      <c r="C71" s="382"/>
      <c r="D71" s="382"/>
      <c r="E71" s="365"/>
    </row>
    <row r="72" spans="1:5" s="534" customFormat="1" ht="12" customHeight="1" thickBot="1">
      <c r="A72" s="519" t="s">
        <v>378</v>
      </c>
      <c r="B72" s="689" t="s">
        <v>738</v>
      </c>
      <c r="C72" s="382"/>
      <c r="D72" s="382"/>
      <c r="E72" s="365"/>
    </row>
    <row r="73" spans="1:5" s="534" customFormat="1" ht="12" customHeight="1" thickBot="1">
      <c r="A73" s="520" t="s">
        <v>379</v>
      </c>
      <c r="B73" s="368" t="s">
        <v>380</v>
      </c>
      <c r="C73" s="378">
        <f>SUM(C74:C75)</f>
        <v>0</v>
      </c>
      <c r="D73" s="378">
        <f>SUM(D74:D75)</f>
        <v>0</v>
      </c>
      <c r="E73" s="361">
        <f>SUM(E74:E75)</f>
        <v>0</v>
      </c>
    </row>
    <row r="74" spans="1:5" s="534" customFormat="1" ht="12" customHeight="1">
      <c r="A74" s="517" t="s">
        <v>381</v>
      </c>
      <c r="B74" s="389" t="s">
        <v>382</v>
      </c>
      <c r="C74" s="382"/>
      <c r="D74" s="382"/>
      <c r="E74" s="365"/>
    </row>
    <row r="75" spans="1:5" s="534" customFormat="1" ht="12" customHeight="1" thickBot="1">
      <c r="A75" s="519" t="s">
        <v>383</v>
      </c>
      <c r="B75" s="391" t="s">
        <v>384</v>
      </c>
      <c r="C75" s="382"/>
      <c r="D75" s="382"/>
      <c r="E75" s="365"/>
    </row>
    <row r="76" spans="1:5" s="534" customFormat="1" ht="12" customHeight="1" thickBot="1">
      <c r="A76" s="520" t="s">
        <v>385</v>
      </c>
      <c r="B76" s="368" t="s">
        <v>386</v>
      </c>
      <c r="C76" s="378">
        <f>SUM(C77:C79)</f>
        <v>0</v>
      </c>
      <c r="D76" s="378">
        <f>SUM(D77:D79)</f>
        <v>0</v>
      </c>
      <c r="E76" s="361">
        <f>SUM(E77:E79)</f>
        <v>0</v>
      </c>
    </row>
    <row r="77" spans="1:5" s="534" customFormat="1" ht="12" customHeight="1">
      <c r="A77" s="517" t="s">
        <v>387</v>
      </c>
      <c r="B77" s="389" t="s">
        <v>388</v>
      </c>
      <c r="C77" s="382"/>
      <c r="D77" s="382"/>
      <c r="E77" s="365"/>
    </row>
    <row r="78" spans="1:5" s="534" customFormat="1" ht="12" customHeight="1">
      <c r="A78" s="518" t="s">
        <v>389</v>
      </c>
      <c r="B78" s="390" t="s">
        <v>390</v>
      </c>
      <c r="C78" s="382"/>
      <c r="D78" s="382"/>
      <c r="E78" s="365"/>
    </row>
    <row r="79" spans="1:5" s="534" customFormat="1" ht="12" customHeight="1" thickBot="1">
      <c r="A79" s="519" t="s">
        <v>391</v>
      </c>
      <c r="B79" s="690" t="s">
        <v>739</v>
      </c>
      <c r="C79" s="382"/>
      <c r="D79" s="382"/>
      <c r="E79" s="365"/>
    </row>
    <row r="80" spans="1:5" s="534" customFormat="1" ht="12" customHeight="1" thickBot="1">
      <c r="A80" s="520" t="s">
        <v>392</v>
      </c>
      <c r="B80" s="368" t="s">
        <v>393</v>
      </c>
      <c r="C80" s="378">
        <f>SUM(C81:C84)</f>
        <v>0</v>
      </c>
      <c r="D80" s="378">
        <f>SUM(D81:D84)</f>
        <v>0</v>
      </c>
      <c r="E80" s="361">
        <f>SUM(E81:E84)</f>
        <v>0</v>
      </c>
    </row>
    <row r="81" spans="1:5" s="534" customFormat="1" ht="12" customHeight="1">
      <c r="A81" s="521" t="s">
        <v>394</v>
      </c>
      <c r="B81" s="389" t="s">
        <v>395</v>
      </c>
      <c r="C81" s="382"/>
      <c r="D81" s="382"/>
      <c r="E81" s="365"/>
    </row>
    <row r="82" spans="1:5" s="534" customFormat="1" ht="12" customHeight="1">
      <c r="A82" s="522" t="s">
        <v>396</v>
      </c>
      <c r="B82" s="390" t="s">
        <v>397</v>
      </c>
      <c r="C82" s="382"/>
      <c r="D82" s="382"/>
      <c r="E82" s="365"/>
    </row>
    <row r="83" spans="1:5" s="534" customFormat="1" ht="12" customHeight="1">
      <c r="A83" s="522" t="s">
        <v>398</v>
      </c>
      <c r="B83" s="390" t="s">
        <v>399</v>
      </c>
      <c r="C83" s="382"/>
      <c r="D83" s="382"/>
      <c r="E83" s="365"/>
    </row>
    <row r="84" spans="1:5" s="534" customFormat="1" ht="12" customHeight="1" thickBot="1">
      <c r="A84" s="523" t="s">
        <v>400</v>
      </c>
      <c r="B84" s="391" t="s">
        <v>401</v>
      </c>
      <c r="C84" s="382"/>
      <c r="D84" s="382"/>
      <c r="E84" s="365"/>
    </row>
    <row r="85" spans="1:5" s="534" customFormat="1" ht="12" customHeight="1" thickBot="1">
      <c r="A85" s="520" t="s">
        <v>402</v>
      </c>
      <c r="B85" s="368" t="s">
        <v>403</v>
      </c>
      <c r="C85" s="403"/>
      <c r="D85" s="403"/>
      <c r="E85" s="404"/>
    </row>
    <row r="86" spans="1:5" s="534" customFormat="1" ht="12" customHeight="1" thickBot="1">
      <c r="A86" s="520" t="s">
        <v>404</v>
      </c>
      <c r="B86" s="514" t="s">
        <v>405</v>
      </c>
      <c r="C86" s="384">
        <f>+C64+C68+C73+C76+C80+C85</f>
        <v>0</v>
      </c>
      <c r="D86" s="384">
        <f>+D64+D68+D73+D76+D80+D85</f>
        <v>0</v>
      </c>
      <c r="E86" s="397">
        <f>+E64+E68+E73+E76+E80+E85</f>
        <v>0</v>
      </c>
    </row>
    <row r="87" spans="1:5" s="534" customFormat="1" ht="12" customHeight="1" thickBot="1">
      <c r="A87" s="524" t="s">
        <v>406</v>
      </c>
      <c r="B87" s="515" t="s">
        <v>543</v>
      </c>
      <c r="C87" s="384">
        <f>+C63+C86</f>
        <v>19920000</v>
      </c>
      <c r="D87" s="384">
        <f>+D63+D86</f>
        <v>29831000</v>
      </c>
      <c r="E87" s="397">
        <f>+E63+E86</f>
        <v>27194422</v>
      </c>
    </row>
    <row r="88" spans="1:5" s="534" customFormat="1" ht="15" customHeight="1">
      <c r="A88" s="489"/>
      <c r="B88" s="490"/>
      <c r="C88" s="505"/>
      <c r="D88" s="505"/>
      <c r="E88" s="505"/>
    </row>
    <row r="89" spans="1:5" ht="13.5" thickBot="1">
      <c r="A89" s="491"/>
      <c r="B89" s="492"/>
      <c r="C89" s="506"/>
      <c r="D89" s="506"/>
      <c r="E89" s="506"/>
    </row>
    <row r="90" spans="1:5" s="533" customFormat="1" ht="16.5" customHeight="1" thickBot="1">
      <c r="A90" s="756" t="s">
        <v>43</v>
      </c>
      <c r="B90" s="757"/>
      <c r="C90" s="757"/>
      <c r="D90" s="757"/>
      <c r="E90" s="758"/>
    </row>
    <row r="91" spans="1:5" s="309" customFormat="1" ht="12" customHeight="1" thickBot="1">
      <c r="A91" s="512" t="s">
        <v>7</v>
      </c>
      <c r="B91" s="350" t="s">
        <v>414</v>
      </c>
      <c r="C91" s="377">
        <f>SUM(C92:C96)</f>
        <v>19920000</v>
      </c>
      <c r="D91" s="377">
        <f>SUM(D92:D96)</f>
        <v>29831000</v>
      </c>
      <c r="E91" s="332">
        <f>SUM(E92:E96)</f>
        <v>27194422</v>
      </c>
    </row>
    <row r="92" spans="1:5" ht="12" customHeight="1">
      <c r="A92" s="525" t="s">
        <v>70</v>
      </c>
      <c r="B92" s="336" t="s">
        <v>37</v>
      </c>
      <c r="C92" s="77"/>
      <c r="D92" s="77"/>
      <c r="E92" s="331"/>
    </row>
    <row r="93" spans="1:5" ht="12" customHeight="1">
      <c r="A93" s="518" t="s">
        <v>71</v>
      </c>
      <c r="B93" s="334" t="s">
        <v>132</v>
      </c>
      <c r="C93" s="379"/>
      <c r="D93" s="379"/>
      <c r="E93" s="362"/>
    </row>
    <row r="94" spans="1:5" ht="12" customHeight="1">
      <c r="A94" s="518" t="s">
        <v>72</v>
      </c>
      <c r="B94" s="334" t="s">
        <v>99</v>
      </c>
      <c r="C94" s="381"/>
      <c r="D94" s="381"/>
      <c r="E94" s="364"/>
    </row>
    <row r="95" spans="1:5" ht="12" customHeight="1">
      <c r="A95" s="518" t="s">
        <v>73</v>
      </c>
      <c r="B95" s="337" t="s">
        <v>133</v>
      </c>
      <c r="C95" s="381">
        <v>19920000</v>
      </c>
      <c r="D95" s="381">
        <v>29831000</v>
      </c>
      <c r="E95" s="364">
        <v>27194422</v>
      </c>
    </row>
    <row r="96" spans="1:5" ht="12" customHeight="1">
      <c r="A96" s="518" t="s">
        <v>82</v>
      </c>
      <c r="B96" s="345" t="s">
        <v>134</v>
      </c>
      <c r="C96" s="381"/>
      <c r="D96" s="381"/>
      <c r="E96" s="364"/>
    </row>
    <row r="97" spans="1:5" ht="12" customHeight="1">
      <c r="A97" s="518" t="s">
        <v>74</v>
      </c>
      <c r="B97" s="334" t="s">
        <v>415</v>
      </c>
      <c r="C97" s="381"/>
      <c r="D97" s="381"/>
      <c r="E97" s="364"/>
    </row>
    <row r="98" spans="1:5" ht="12" customHeight="1">
      <c r="A98" s="518" t="s">
        <v>75</v>
      </c>
      <c r="B98" s="357" t="s">
        <v>416</v>
      </c>
      <c r="C98" s="381"/>
      <c r="D98" s="381"/>
      <c r="E98" s="364"/>
    </row>
    <row r="99" spans="1:5" ht="12" customHeight="1">
      <c r="A99" s="518" t="s">
        <v>83</v>
      </c>
      <c r="B99" s="358" t="s">
        <v>417</v>
      </c>
      <c r="C99" s="381"/>
      <c r="D99" s="381"/>
      <c r="E99" s="364"/>
    </row>
    <row r="100" spans="1:5" ht="12" customHeight="1">
      <c r="A100" s="518" t="s">
        <v>84</v>
      </c>
      <c r="B100" s="358" t="s">
        <v>418</v>
      </c>
      <c r="C100" s="381"/>
      <c r="D100" s="381"/>
      <c r="E100" s="364"/>
    </row>
    <row r="101" spans="1:5" ht="12" customHeight="1">
      <c r="A101" s="518" t="s">
        <v>85</v>
      </c>
      <c r="B101" s="357" t="s">
        <v>419</v>
      </c>
      <c r="C101" s="381"/>
      <c r="D101" s="381"/>
      <c r="E101" s="364"/>
    </row>
    <row r="102" spans="1:5" ht="12" customHeight="1">
      <c r="A102" s="518" t="s">
        <v>86</v>
      </c>
      <c r="B102" s="357" t="s">
        <v>420</v>
      </c>
      <c r="C102" s="381"/>
      <c r="D102" s="381"/>
      <c r="E102" s="364"/>
    </row>
    <row r="103" spans="1:5" ht="12" customHeight="1">
      <c r="A103" s="518" t="s">
        <v>88</v>
      </c>
      <c r="B103" s="358" t="s">
        <v>421</v>
      </c>
      <c r="C103" s="381"/>
      <c r="D103" s="381"/>
      <c r="E103" s="364"/>
    </row>
    <row r="104" spans="1:5" ht="12" customHeight="1">
      <c r="A104" s="526" t="s">
        <v>135</v>
      </c>
      <c r="B104" s="359" t="s">
        <v>422</v>
      </c>
      <c r="C104" s="381"/>
      <c r="D104" s="381"/>
      <c r="E104" s="364"/>
    </row>
    <row r="105" spans="1:5" ht="12" customHeight="1">
      <c r="A105" s="518" t="s">
        <v>423</v>
      </c>
      <c r="B105" s="359" t="s">
        <v>424</v>
      </c>
      <c r="C105" s="381"/>
      <c r="D105" s="381"/>
      <c r="E105" s="364"/>
    </row>
    <row r="106" spans="1:5" s="309" customFormat="1" ht="12" customHeight="1" thickBot="1">
      <c r="A106" s="527" t="s">
        <v>425</v>
      </c>
      <c r="B106" s="360" t="s">
        <v>426</v>
      </c>
      <c r="C106" s="78"/>
      <c r="D106" s="78"/>
      <c r="E106" s="325"/>
    </row>
    <row r="107" spans="1:5" ht="12" customHeight="1" thickBot="1">
      <c r="A107" s="351" t="s">
        <v>8</v>
      </c>
      <c r="B107" s="349" t="s">
        <v>427</v>
      </c>
      <c r="C107" s="378">
        <f>+C108+C110+C112</f>
        <v>0</v>
      </c>
      <c r="D107" s="378">
        <f>+D108+D110+D112</f>
        <v>0</v>
      </c>
      <c r="E107" s="361">
        <f>+E108+E110+E112</f>
        <v>0</v>
      </c>
    </row>
    <row r="108" spans="1:5" ht="12" customHeight="1">
      <c r="A108" s="517" t="s">
        <v>76</v>
      </c>
      <c r="B108" s="334" t="s">
        <v>155</v>
      </c>
      <c r="C108" s="380"/>
      <c r="D108" s="380"/>
      <c r="E108" s="363"/>
    </row>
    <row r="109" spans="1:5" ht="12" customHeight="1">
      <c r="A109" s="517" t="s">
        <v>77</v>
      </c>
      <c r="B109" s="338" t="s">
        <v>428</v>
      </c>
      <c r="C109" s="380"/>
      <c r="D109" s="380"/>
      <c r="E109" s="363"/>
    </row>
    <row r="110" spans="1:5" ht="12" customHeight="1">
      <c r="A110" s="517" t="s">
        <v>78</v>
      </c>
      <c r="B110" s="338" t="s">
        <v>136</v>
      </c>
      <c r="C110" s="379"/>
      <c r="D110" s="379"/>
      <c r="E110" s="362"/>
    </row>
    <row r="111" spans="1:5" ht="12" customHeight="1">
      <c r="A111" s="517" t="s">
        <v>79</v>
      </c>
      <c r="B111" s="338" t="s">
        <v>429</v>
      </c>
      <c r="C111" s="379"/>
      <c r="D111" s="379"/>
      <c r="E111" s="362"/>
    </row>
    <row r="112" spans="1:5" ht="12" customHeight="1">
      <c r="A112" s="517" t="s">
        <v>80</v>
      </c>
      <c r="B112" s="370" t="s">
        <v>157</v>
      </c>
      <c r="C112" s="379"/>
      <c r="D112" s="379"/>
      <c r="E112" s="362"/>
    </row>
    <row r="113" spans="1:5" ht="12" customHeight="1">
      <c r="A113" s="517" t="s">
        <v>87</v>
      </c>
      <c r="B113" s="369" t="s">
        <v>430</v>
      </c>
      <c r="C113" s="379"/>
      <c r="D113" s="379"/>
      <c r="E113" s="362"/>
    </row>
    <row r="114" spans="1:5" ht="12" customHeight="1">
      <c r="A114" s="517" t="s">
        <v>89</v>
      </c>
      <c r="B114" s="385" t="s">
        <v>431</v>
      </c>
      <c r="C114" s="379"/>
      <c r="D114" s="379"/>
      <c r="E114" s="362"/>
    </row>
    <row r="115" spans="1:5" ht="12" customHeight="1">
      <c r="A115" s="517" t="s">
        <v>137</v>
      </c>
      <c r="B115" s="358" t="s">
        <v>418</v>
      </c>
      <c r="C115" s="379"/>
      <c r="D115" s="379"/>
      <c r="E115" s="362"/>
    </row>
    <row r="116" spans="1:5" ht="12" customHeight="1">
      <c r="A116" s="517" t="s">
        <v>138</v>
      </c>
      <c r="B116" s="358" t="s">
        <v>432</v>
      </c>
      <c r="C116" s="379"/>
      <c r="D116" s="379"/>
      <c r="E116" s="362"/>
    </row>
    <row r="117" spans="1:5" ht="12" customHeight="1">
      <c r="A117" s="517" t="s">
        <v>139</v>
      </c>
      <c r="B117" s="358" t="s">
        <v>433</v>
      </c>
      <c r="C117" s="379"/>
      <c r="D117" s="379"/>
      <c r="E117" s="362"/>
    </row>
    <row r="118" spans="1:5" ht="12" customHeight="1">
      <c r="A118" s="517" t="s">
        <v>434</v>
      </c>
      <c r="B118" s="358" t="s">
        <v>421</v>
      </c>
      <c r="C118" s="379"/>
      <c r="D118" s="379"/>
      <c r="E118" s="362"/>
    </row>
    <row r="119" spans="1:5" ht="12" customHeight="1">
      <c r="A119" s="517" t="s">
        <v>435</v>
      </c>
      <c r="B119" s="358" t="s">
        <v>436</v>
      </c>
      <c r="C119" s="379"/>
      <c r="D119" s="379"/>
      <c r="E119" s="362"/>
    </row>
    <row r="120" spans="1:5" ht="12" customHeight="1" thickBot="1">
      <c r="A120" s="526" t="s">
        <v>437</v>
      </c>
      <c r="B120" s="358" t="s">
        <v>438</v>
      </c>
      <c r="C120" s="381"/>
      <c r="D120" s="381"/>
      <c r="E120" s="364"/>
    </row>
    <row r="121" spans="1:5" ht="12" customHeight="1" thickBot="1">
      <c r="A121" s="351" t="s">
        <v>9</v>
      </c>
      <c r="B121" s="354" t="s">
        <v>439</v>
      </c>
      <c r="C121" s="378">
        <f>+C122+C123</f>
        <v>0</v>
      </c>
      <c r="D121" s="378">
        <f>+D122+D123</f>
        <v>0</v>
      </c>
      <c r="E121" s="361">
        <f>+E122+E123</f>
        <v>0</v>
      </c>
    </row>
    <row r="122" spans="1:5" ht="12" customHeight="1">
      <c r="A122" s="517" t="s">
        <v>59</v>
      </c>
      <c r="B122" s="335" t="s">
        <v>45</v>
      </c>
      <c r="C122" s="380"/>
      <c r="D122" s="380"/>
      <c r="E122" s="363"/>
    </row>
    <row r="123" spans="1:5" ht="12" customHeight="1" thickBot="1">
      <c r="A123" s="519" t="s">
        <v>60</v>
      </c>
      <c r="B123" s="338" t="s">
        <v>46</v>
      </c>
      <c r="C123" s="381"/>
      <c r="D123" s="381"/>
      <c r="E123" s="364"/>
    </row>
    <row r="124" spans="1:5" ht="12" customHeight="1" thickBot="1">
      <c r="A124" s="351" t="s">
        <v>10</v>
      </c>
      <c r="B124" s="354" t="s">
        <v>440</v>
      </c>
      <c r="C124" s="378">
        <f>+C91+C107+C121</f>
        <v>19920000</v>
      </c>
      <c r="D124" s="378">
        <f>+D91+D107+D121</f>
        <v>29831000</v>
      </c>
      <c r="E124" s="361">
        <f>+E91+E107+E121</f>
        <v>27194422</v>
      </c>
    </row>
    <row r="125" spans="1:5" ht="12" customHeight="1" thickBot="1">
      <c r="A125" s="351" t="s">
        <v>11</v>
      </c>
      <c r="B125" s="354" t="s">
        <v>545</v>
      </c>
      <c r="C125" s="378">
        <f>+C126+C127+C128</f>
        <v>0</v>
      </c>
      <c r="D125" s="378">
        <f>+D126+D127+D128</f>
        <v>0</v>
      </c>
      <c r="E125" s="361">
        <f>+E126+E127+E128</f>
        <v>0</v>
      </c>
    </row>
    <row r="126" spans="1:5" ht="12" customHeight="1">
      <c r="A126" s="517" t="s">
        <v>63</v>
      </c>
      <c r="B126" s="335" t="s">
        <v>442</v>
      </c>
      <c r="C126" s="379"/>
      <c r="D126" s="379"/>
      <c r="E126" s="362"/>
    </row>
    <row r="127" spans="1:5" ht="12" customHeight="1">
      <c r="A127" s="517" t="s">
        <v>64</v>
      </c>
      <c r="B127" s="335" t="s">
        <v>443</v>
      </c>
      <c r="C127" s="379"/>
      <c r="D127" s="379"/>
      <c r="E127" s="362"/>
    </row>
    <row r="128" spans="1:5" ht="12" customHeight="1" thickBot="1">
      <c r="A128" s="526" t="s">
        <v>65</v>
      </c>
      <c r="B128" s="333" t="s">
        <v>444</v>
      </c>
      <c r="C128" s="379"/>
      <c r="D128" s="379"/>
      <c r="E128" s="362"/>
    </row>
    <row r="129" spans="1:5" ht="12" customHeight="1" thickBot="1">
      <c r="A129" s="351" t="s">
        <v>12</v>
      </c>
      <c r="B129" s="354" t="s">
        <v>445</v>
      </c>
      <c r="C129" s="378">
        <f>+C130+C131+C132+C133</f>
        <v>0</v>
      </c>
      <c r="D129" s="378">
        <f>+D130+D131+D132+D133</f>
        <v>0</v>
      </c>
      <c r="E129" s="361">
        <f>+E130+E131+E132+E133</f>
        <v>0</v>
      </c>
    </row>
    <row r="130" spans="1:5" ht="12" customHeight="1">
      <c r="A130" s="517" t="s">
        <v>66</v>
      </c>
      <c r="B130" s="335" t="s">
        <v>446</v>
      </c>
      <c r="C130" s="379"/>
      <c r="D130" s="379"/>
      <c r="E130" s="362"/>
    </row>
    <row r="131" spans="1:5" ht="12" customHeight="1">
      <c r="A131" s="517" t="s">
        <v>67</v>
      </c>
      <c r="B131" s="335" t="s">
        <v>447</v>
      </c>
      <c r="C131" s="379"/>
      <c r="D131" s="379"/>
      <c r="E131" s="362"/>
    </row>
    <row r="132" spans="1:5" ht="12" customHeight="1">
      <c r="A132" s="517" t="s">
        <v>345</v>
      </c>
      <c r="B132" s="335" t="s">
        <v>448</v>
      </c>
      <c r="C132" s="379"/>
      <c r="D132" s="379"/>
      <c r="E132" s="362"/>
    </row>
    <row r="133" spans="1:5" s="309" customFormat="1" ht="12" customHeight="1" thickBot="1">
      <c r="A133" s="526" t="s">
        <v>347</v>
      </c>
      <c r="B133" s="333" t="s">
        <v>449</v>
      </c>
      <c r="C133" s="379"/>
      <c r="D133" s="379"/>
      <c r="E133" s="362"/>
    </row>
    <row r="134" spans="1:11" ht="13.5" thickBot="1">
      <c r="A134" s="351" t="s">
        <v>13</v>
      </c>
      <c r="B134" s="354" t="s">
        <v>665</v>
      </c>
      <c r="C134" s="384">
        <f>+C135+C136+C138+C139+C137</f>
        <v>0</v>
      </c>
      <c r="D134" s="384">
        <f>+D135+D136+D138+D139+D137</f>
        <v>0</v>
      </c>
      <c r="E134" s="397">
        <f>+E135+E136+E138+E139+E137</f>
        <v>0</v>
      </c>
      <c r="K134" s="480"/>
    </row>
    <row r="135" spans="1:5" ht="12.75">
      <c r="A135" s="517" t="s">
        <v>68</v>
      </c>
      <c r="B135" s="335" t="s">
        <v>451</v>
      </c>
      <c r="C135" s="379"/>
      <c r="D135" s="379"/>
      <c r="E135" s="362"/>
    </row>
    <row r="136" spans="1:5" ht="12" customHeight="1">
      <c r="A136" s="517" t="s">
        <v>69</v>
      </c>
      <c r="B136" s="335" t="s">
        <v>452</v>
      </c>
      <c r="C136" s="379"/>
      <c r="D136" s="379"/>
      <c r="E136" s="362"/>
    </row>
    <row r="137" spans="1:5" ht="12" customHeight="1">
      <c r="A137" s="517" t="s">
        <v>354</v>
      </c>
      <c r="B137" s="335" t="s">
        <v>664</v>
      </c>
      <c r="C137" s="379"/>
      <c r="D137" s="379"/>
      <c r="E137" s="362"/>
    </row>
    <row r="138" spans="1:5" s="309" customFormat="1" ht="12" customHeight="1">
      <c r="A138" s="517" t="s">
        <v>356</v>
      </c>
      <c r="B138" s="335" t="s">
        <v>453</v>
      </c>
      <c r="C138" s="379"/>
      <c r="D138" s="379"/>
      <c r="E138" s="362"/>
    </row>
    <row r="139" spans="1:5" s="309" customFormat="1" ht="12" customHeight="1" thickBot="1">
      <c r="A139" s="526" t="s">
        <v>663</v>
      </c>
      <c r="B139" s="333" t="s">
        <v>454</v>
      </c>
      <c r="C139" s="379"/>
      <c r="D139" s="379"/>
      <c r="E139" s="362"/>
    </row>
    <row r="140" spans="1:5" s="309" customFormat="1" ht="12" customHeight="1" thickBot="1">
      <c r="A140" s="351" t="s">
        <v>14</v>
      </c>
      <c r="B140" s="354" t="s">
        <v>546</v>
      </c>
      <c r="C140" s="79">
        <f>+C141+C142+C143+C144</f>
        <v>0</v>
      </c>
      <c r="D140" s="79">
        <f>+D141+D142+D143+D144</f>
        <v>0</v>
      </c>
      <c r="E140" s="330">
        <f>+E141+E142+E143+E144</f>
        <v>0</v>
      </c>
    </row>
    <row r="141" spans="1:5" s="309" customFormat="1" ht="12" customHeight="1">
      <c r="A141" s="517" t="s">
        <v>130</v>
      </c>
      <c r="B141" s="335" t="s">
        <v>456</v>
      </c>
      <c r="C141" s="379"/>
      <c r="D141" s="379"/>
      <c r="E141" s="362"/>
    </row>
    <row r="142" spans="1:5" s="309" customFormat="1" ht="12" customHeight="1">
      <c r="A142" s="517" t="s">
        <v>131</v>
      </c>
      <c r="B142" s="335" t="s">
        <v>457</v>
      </c>
      <c r="C142" s="379"/>
      <c r="D142" s="379"/>
      <c r="E142" s="362"/>
    </row>
    <row r="143" spans="1:5" s="309" customFormat="1" ht="12" customHeight="1">
      <c r="A143" s="517" t="s">
        <v>156</v>
      </c>
      <c r="B143" s="335" t="s">
        <v>458</v>
      </c>
      <c r="C143" s="379"/>
      <c r="D143" s="379"/>
      <c r="E143" s="362"/>
    </row>
    <row r="144" spans="1:5" ht="12.75" customHeight="1" thickBot="1">
      <c r="A144" s="517" t="s">
        <v>362</v>
      </c>
      <c r="B144" s="335" t="s">
        <v>459</v>
      </c>
      <c r="C144" s="379"/>
      <c r="D144" s="379"/>
      <c r="E144" s="362"/>
    </row>
    <row r="145" spans="1:5" ht="12" customHeight="1" thickBot="1">
      <c r="A145" s="351" t="s">
        <v>15</v>
      </c>
      <c r="B145" s="354" t="s">
        <v>460</v>
      </c>
      <c r="C145" s="328">
        <f>+C125+C129+C134+C140</f>
        <v>0</v>
      </c>
      <c r="D145" s="328">
        <f>+D125+D129+D134+D140</f>
        <v>0</v>
      </c>
      <c r="E145" s="329">
        <f>+E125+E129+E134+E140</f>
        <v>0</v>
      </c>
    </row>
    <row r="146" spans="1:5" ht="15" customHeight="1" thickBot="1">
      <c r="A146" s="528" t="s">
        <v>16</v>
      </c>
      <c r="B146" s="374" t="s">
        <v>461</v>
      </c>
      <c r="C146" s="328">
        <f>+C124+C145</f>
        <v>19920000</v>
      </c>
      <c r="D146" s="328">
        <f>+D124+D145</f>
        <v>29831000</v>
      </c>
      <c r="E146" s="329">
        <f>+E124+E145</f>
        <v>27194422</v>
      </c>
    </row>
    <row r="147" spans="1:5" ht="13.5" thickBot="1">
      <c r="A147" s="42"/>
      <c r="B147" s="43"/>
      <c r="C147" s="44"/>
      <c r="D147" s="44"/>
      <c r="E147" s="44"/>
    </row>
    <row r="148" spans="1:5" ht="15" customHeight="1" thickBot="1">
      <c r="A148" s="636" t="s">
        <v>730</v>
      </c>
      <c r="B148" s="637"/>
      <c r="C148" s="90"/>
      <c r="D148" s="91"/>
      <c r="E148" s="88"/>
    </row>
    <row r="149" spans="1:5" ht="14.25" customHeight="1" thickBot="1">
      <c r="A149" s="638" t="s">
        <v>729</v>
      </c>
      <c r="B149" s="639"/>
      <c r="C149" s="90"/>
      <c r="D149" s="91"/>
      <c r="E149" s="88"/>
    </row>
  </sheetData>
  <sheetProtection sheet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B8" sqref="B8"/>
    </sheetView>
  </sheetViews>
  <sheetFormatPr defaultColWidth="9.00390625" defaultRowHeight="12.75"/>
  <cols>
    <col min="1" max="1" width="16.00390625" style="549" customWidth="1"/>
    <col min="2" max="2" width="59.37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695"/>
      <c r="C1" s="495"/>
      <c r="D1" s="495"/>
      <c r="E1" s="619" t="s">
        <v>811</v>
      </c>
    </row>
    <row r="2" spans="1:5" s="531" customFormat="1" ht="25.5" customHeight="1">
      <c r="A2" s="511" t="s">
        <v>146</v>
      </c>
      <c r="B2" s="759" t="s">
        <v>547</v>
      </c>
      <c r="C2" s="760"/>
      <c r="D2" s="761"/>
      <c r="E2" s="554" t="s">
        <v>47</v>
      </c>
    </row>
    <row r="3" spans="1:5" s="531" customFormat="1" ht="24.75" thickBot="1">
      <c r="A3" s="529" t="s">
        <v>548</v>
      </c>
      <c r="B3" s="762" t="s">
        <v>540</v>
      </c>
      <c r="C3" s="765"/>
      <c r="D3" s="766"/>
      <c r="E3" s="555" t="s">
        <v>41</v>
      </c>
    </row>
    <row r="4" spans="1:5" s="532" customFormat="1" ht="15.75" customHeight="1" thickBot="1">
      <c r="A4" s="486"/>
      <c r="B4" s="486"/>
      <c r="C4" s="487"/>
      <c r="D4" s="487"/>
      <c r="E4" s="487" t="str">
        <f>'6.4. sz. mell'!E4</f>
        <v>Forintban!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0</v>
      </c>
      <c r="D8" s="413">
        <f>SUM(D9:D18)</f>
        <v>0</v>
      </c>
      <c r="E8" s="551">
        <f>SUM(E9:E18)</f>
        <v>40</v>
      </c>
    </row>
    <row r="9" spans="1:5" s="507" customFormat="1" ht="12" customHeight="1">
      <c r="A9" s="556" t="s">
        <v>70</v>
      </c>
      <c r="B9" s="336" t="s">
        <v>330</v>
      </c>
      <c r="C9" s="83"/>
      <c r="D9" s="83"/>
      <c r="E9" s="540"/>
    </row>
    <row r="10" spans="1:5" s="507" customFormat="1" ht="12" customHeight="1">
      <c r="A10" s="557" t="s">
        <v>71</v>
      </c>
      <c r="B10" s="334" t="s">
        <v>331</v>
      </c>
      <c r="C10" s="410"/>
      <c r="D10" s="410"/>
      <c r="E10" s="92"/>
    </row>
    <row r="11" spans="1:5" s="507" customFormat="1" ht="12" customHeight="1">
      <c r="A11" s="557" t="s">
        <v>72</v>
      </c>
      <c r="B11" s="334" t="s">
        <v>332</v>
      </c>
      <c r="C11" s="410"/>
      <c r="D11" s="410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410"/>
      <c r="E12" s="92"/>
    </row>
    <row r="13" spans="1:5" s="507" customFormat="1" ht="12" customHeight="1">
      <c r="A13" s="557" t="s">
        <v>106</v>
      </c>
      <c r="B13" s="334" t="s">
        <v>334</v>
      </c>
      <c r="C13" s="410"/>
      <c r="D13" s="410"/>
      <c r="E13" s="92"/>
    </row>
    <row r="14" spans="1:5" s="507" customFormat="1" ht="12" customHeight="1">
      <c r="A14" s="557" t="s">
        <v>74</v>
      </c>
      <c r="B14" s="334" t="s">
        <v>550</v>
      </c>
      <c r="C14" s="410"/>
      <c r="D14" s="410"/>
      <c r="E14" s="92"/>
    </row>
    <row r="15" spans="1:5" s="534" customFormat="1" ht="12" customHeight="1">
      <c r="A15" s="557" t="s">
        <v>75</v>
      </c>
      <c r="B15" s="333" t="s">
        <v>551</v>
      </c>
      <c r="C15" s="410"/>
      <c r="D15" s="410"/>
      <c r="E15" s="92"/>
    </row>
    <row r="16" spans="1:5" s="534" customFormat="1" ht="12" customHeight="1">
      <c r="A16" s="557" t="s">
        <v>83</v>
      </c>
      <c r="B16" s="334" t="s">
        <v>337</v>
      </c>
      <c r="C16" s="84"/>
      <c r="D16" s="84"/>
      <c r="E16" s="539">
        <v>40</v>
      </c>
    </row>
    <row r="17" spans="1:5" s="507" customFormat="1" ht="12" customHeight="1">
      <c r="A17" s="557" t="s">
        <v>84</v>
      </c>
      <c r="B17" s="334" t="s">
        <v>339</v>
      </c>
      <c r="C17" s="410"/>
      <c r="D17" s="410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412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413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410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410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410"/>
      <c r="E22" s="92"/>
    </row>
    <row r="23" spans="1:5" s="534" customFormat="1" ht="12" customHeight="1" thickBot="1">
      <c r="A23" s="557" t="s">
        <v>79</v>
      </c>
      <c r="B23" s="334" t="s">
        <v>669</v>
      </c>
      <c r="C23" s="410"/>
      <c r="D23" s="410"/>
      <c r="E23" s="92"/>
    </row>
    <row r="24" spans="1:5" s="534" customFormat="1" ht="12" customHeight="1" thickBot="1">
      <c r="A24" s="544" t="s">
        <v>9</v>
      </c>
      <c r="B24" s="354" t="s">
        <v>123</v>
      </c>
      <c r="C24" s="41"/>
      <c r="D24" s="41"/>
      <c r="E24" s="550"/>
    </row>
    <row r="25" spans="1:5" s="534" customFormat="1" ht="12" customHeight="1" thickBot="1">
      <c r="A25" s="544" t="s">
        <v>10</v>
      </c>
      <c r="B25" s="354" t="s">
        <v>555</v>
      </c>
      <c r="C25" s="413">
        <f>SUM(C26:C27)</f>
        <v>0</v>
      </c>
      <c r="D25" s="413">
        <f>SUM(D26:D27)</f>
        <v>0</v>
      </c>
      <c r="E25" s="551">
        <f>SUM(E26:E27)</f>
        <v>0</v>
      </c>
    </row>
    <row r="26" spans="1:5" s="534" customFormat="1" ht="12" customHeight="1">
      <c r="A26" s="558" t="s">
        <v>324</v>
      </c>
      <c r="B26" s="559" t="s">
        <v>553</v>
      </c>
      <c r="C26" s="80"/>
      <c r="D26" s="80"/>
      <c r="E26" s="538"/>
    </row>
    <row r="27" spans="1:5" s="534" customFormat="1" ht="12" customHeight="1">
      <c r="A27" s="558" t="s">
        <v>325</v>
      </c>
      <c r="B27" s="560" t="s">
        <v>556</v>
      </c>
      <c r="C27" s="414"/>
      <c r="D27" s="414"/>
      <c r="E27" s="537"/>
    </row>
    <row r="28" spans="1:5" s="534" customFormat="1" ht="12" customHeight="1" thickBot="1">
      <c r="A28" s="557" t="s">
        <v>326</v>
      </c>
      <c r="B28" s="561" t="s">
        <v>670</v>
      </c>
      <c r="C28" s="541"/>
      <c r="D28" s="541"/>
      <c r="E28" s="536"/>
    </row>
    <row r="29" spans="1:5" s="534" customFormat="1" ht="12" customHeight="1" thickBot="1">
      <c r="A29" s="544" t="s">
        <v>11</v>
      </c>
      <c r="B29" s="354" t="s">
        <v>557</v>
      </c>
      <c r="C29" s="413">
        <f>SUM(C30:C32)</f>
        <v>0</v>
      </c>
      <c r="D29" s="413">
        <f>SUM(D30:D32)</f>
        <v>0</v>
      </c>
      <c r="E29" s="551">
        <f>SUM(E30:E32)</f>
        <v>0</v>
      </c>
    </row>
    <row r="30" spans="1:5" s="534" customFormat="1" ht="12" customHeight="1">
      <c r="A30" s="558" t="s">
        <v>63</v>
      </c>
      <c r="B30" s="559" t="s">
        <v>343</v>
      </c>
      <c r="C30" s="80"/>
      <c r="D30" s="80"/>
      <c r="E30" s="538"/>
    </row>
    <row r="31" spans="1:5" s="534" customFormat="1" ht="12" customHeight="1">
      <c r="A31" s="558" t="s">
        <v>64</v>
      </c>
      <c r="B31" s="560" t="s">
        <v>344</v>
      </c>
      <c r="C31" s="414"/>
      <c r="D31" s="414"/>
      <c r="E31" s="537"/>
    </row>
    <row r="32" spans="1:5" s="534" customFormat="1" ht="12" customHeight="1" thickBot="1">
      <c r="A32" s="557" t="s">
        <v>65</v>
      </c>
      <c r="B32" s="543" t="s">
        <v>346</v>
      </c>
      <c r="C32" s="541"/>
      <c r="D32" s="541"/>
      <c r="E32" s="536"/>
    </row>
    <row r="33" spans="1:5" s="534" customFormat="1" ht="12" customHeight="1" thickBot="1">
      <c r="A33" s="544" t="s">
        <v>12</v>
      </c>
      <c r="B33" s="354" t="s">
        <v>468</v>
      </c>
      <c r="C33" s="41"/>
      <c r="D33" s="41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41"/>
      <c r="E34" s="550"/>
    </row>
    <row r="35" spans="1:5" s="507" customFormat="1" ht="12" customHeight="1" thickBot="1">
      <c r="A35" s="481" t="s">
        <v>14</v>
      </c>
      <c r="B35" s="354" t="s">
        <v>671</v>
      </c>
      <c r="C35" s="413">
        <f>+C8+C19+C24+C25+C29+C33+C34</f>
        <v>0</v>
      </c>
      <c r="D35" s="413">
        <f>+D8+D19+D24+D25+D29+D33+D34</f>
        <v>0</v>
      </c>
      <c r="E35" s="551">
        <f>+E8+E19+E24+E25+E29+E33+E34</f>
        <v>40</v>
      </c>
    </row>
    <row r="36" spans="1:5" s="507" customFormat="1" ht="12" customHeight="1" thickBot="1">
      <c r="A36" s="546" t="s">
        <v>15</v>
      </c>
      <c r="B36" s="354" t="s">
        <v>560</v>
      </c>
      <c r="C36" s="413">
        <f>+C37+C38+C39</f>
        <v>80315000</v>
      </c>
      <c r="D36" s="413">
        <f>+D37+D38+D39</f>
        <v>84736371</v>
      </c>
      <c r="E36" s="551">
        <f>+E37+E38+E39</f>
        <v>82773310</v>
      </c>
    </row>
    <row r="37" spans="1:5" s="507" customFormat="1" ht="12" customHeight="1">
      <c r="A37" s="558" t="s">
        <v>561</v>
      </c>
      <c r="B37" s="559" t="s">
        <v>162</v>
      </c>
      <c r="C37" s="80"/>
      <c r="D37" s="80">
        <v>2208771</v>
      </c>
      <c r="E37" s="538">
        <v>2208771</v>
      </c>
    </row>
    <row r="38" spans="1:5" s="534" customFormat="1" ht="12" customHeight="1">
      <c r="A38" s="558" t="s">
        <v>562</v>
      </c>
      <c r="B38" s="560" t="s">
        <v>3</v>
      </c>
      <c r="C38" s="414"/>
      <c r="D38" s="414">
        <v>82527600</v>
      </c>
      <c r="E38" s="537">
        <v>80564539</v>
      </c>
    </row>
    <row r="39" spans="1:5" s="534" customFormat="1" ht="12" customHeight="1" thickBot="1">
      <c r="A39" s="557" t="s">
        <v>563</v>
      </c>
      <c r="B39" s="543" t="s">
        <v>564</v>
      </c>
      <c r="C39" s="541">
        <v>80315000</v>
      </c>
      <c r="D39" s="541"/>
      <c r="E39" s="536"/>
    </row>
    <row r="40" spans="1:5" s="534" customFormat="1" ht="15" customHeight="1" thickBot="1">
      <c r="A40" s="546" t="s">
        <v>16</v>
      </c>
      <c r="B40" s="547" t="s">
        <v>565</v>
      </c>
      <c r="C40" s="86">
        <f>+C35+C36</f>
        <v>80315000</v>
      </c>
      <c r="D40" s="86">
        <f>+D35+D36</f>
        <v>84736371</v>
      </c>
      <c r="E40" s="552">
        <f>+E35+E36</f>
        <v>82773350</v>
      </c>
    </row>
    <row r="41" spans="1:5" s="534" customFormat="1" ht="15" customHeight="1">
      <c r="A41" s="489"/>
      <c r="B41" s="490"/>
      <c r="C41" s="505"/>
      <c r="D41" s="505"/>
      <c r="E41" s="505"/>
    </row>
    <row r="42" spans="1:5" ht="13.5" thickBot="1">
      <c r="A42" s="491"/>
      <c r="B42" s="492"/>
      <c r="C42" s="506"/>
      <c r="D42" s="506"/>
      <c r="E42" s="506"/>
    </row>
    <row r="43" spans="1:5" s="533" customFormat="1" ht="16.5" customHeight="1" thickBot="1">
      <c r="A43" s="756" t="s">
        <v>43</v>
      </c>
      <c r="B43" s="757"/>
      <c r="C43" s="757"/>
      <c r="D43" s="757"/>
      <c r="E43" s="758"/>
    </row>
    <row r="44" spans="1:5" s="309" customFormat="1" ht="12" customHeight="1" thickBot="1">
      <c r="A44" s="544" t="s">
        <v>7</v>
      </c>
      <c r="B44" s="354" t="s">
        <v>566</v>
      </c>
      <c r="C44" s="413">
        <f>SUM(C45:C49)</f>
        <v>80315000</v>
      </c>
      <c r="D44" s="413">
        <f>SUM(D45:D49)</f>
        <v>84736371</v>
      </c>
      <c r="E44" s="444">
        <f>SUM(E45:E49)</f>
        <v>82773350</v>
      </c>
    </row>
    <row r="45" spans="1:5" ht="12" customHeight="1">
      <c r="A45" s="557" t="s">
        <v>70</v>
      </c>
      <c r="B45" s="335" t="s">
        <v>37</v>
      </c>
      <c r="C45" s="80">
        <v>55624000</v>
      </c>
      <c r="D45" s="80">
        <v>56559600</v>
      </c>
      <c r="E45" s="439">
        <v>56550936</v>
      </c>
    </row>
    <row r="46" spans="1:5" ht="12" customHeight="1">
      <c r="A46" s="557" t="s">
        <v>71</v>
      </c>
      <c r="B46" s="334" t="s">
        <v>132</v>
      </c>
      <c r="C46" s="407">
        <v>12541000</v>
      </c>
      <c r="D46" s="407">
        <v>12986000</v>
      </c>
      <c r="E46" s="440">
        <v>12982570</v>
      </c>
    </row>
    <row r="47" spans="1:5" ht="12" customHeight="1">
      <c r="A47" s="557" t="s">
        <v>72</v>
      </c>
      <c r="B47" s="334" t="s">
        <v>99</v>
      </c>
      <c r="C47" s="407">
        <v>12150000</v>
      </c>
      <c r="D47" s="407">
        <v>15190769</v>
      </c>
      <c r="E47" s="440">
        <v>13239844</v>
      </c>
    </row>
    <row r="48" spans="1:5" ht="12" customHeight="1">
      <c r="A48" s="557" t="s">
        <v>73</v>
      </c>
      <c r="B48" s="334" t="s">
        <v>133</v>
      </c>
      <c r="C48" s="407"/>
      <c r="D48" s="407">
        <v>2</v>
      </c>
      <c r="E48" s="440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440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444">
        <f>SUM(E51:E53)</f>
        <v>0</v>
      </c>
    </row>
    <row r="51" spans="1:5" s="309" customFormat="1" ht="12" customHeight="1">
      <c r="A51" s="557" t="s">
        <v>76</v>
      </c>
      <c r="B51" s="335" t="s">
        <v>155</v>
      </c>
      <c r="C51" s="80"/>
      <c r="D51" s="80"/>
      <c r="E51" s="439"/>
    </row>
    <row r="52" spans="1:5" ht="12" customHeight="1">
      <c r="A52" s="557" t="s">
        <v>77</v>
      </c>
      <c r="B52" s="334" t="s">
        <v>136</v>
      </c>
      <c r="C52" s="407"/>
      <c r="D52" s="407"/>
      <c r="E52" s="440"/>
    </row>
    <row r="53" spans="1:5" ht="12" customHeight="1">
      <c r="A53" s="557" t="s">
        <v>78</v>
      </c>
      <c r="B53" s="334" t="s">
        <v>44</v>
      </c>
      <c r="C53" s="407"/>
      <c r="D53" s="407"/>
      <c r="E53" s="440"/>
    </row>
    <row r="54" spans="1:5" ht="12" customHeight="1" thickBot="1">
      <c r="A54" s="557" t="s">
        <v>79</v>
      </c>
      <c r="B54" s="334" t="s">
        <v>672</v>
      </c>
      <c r="C54" s="407"/>
      <c r="D54" s="407"/>
      <c r="E54" s="440"/>
    </row>
    <row r="55" spans="1:5" ht="12" customHeight="1" thickBot="1">
      <c r="A55" s="544" t="s">
        <v>9</v>
      </c>
      <c r="B55" s="548" t="s">
        <v>568</v>
      </c>
      <c r="C55" s="413">
        <f>+C44+C50</f>
        <v>80315000</v>
      </c>
      <c r="D55" s="413">
        <f>+D44+D50</f>
        <v>84736371</v>
      </c>
      <c r="E55" s="444">
        <f>+E44+E50</f>
        <v>82773350</v>
      </c>
    </row>
    <row r="56" spans="3:5" ht="13.5" thickBot="1">
      <c r="C56" s="553"/>
      <c r="D56" s="553"/>
      <c r="E56" s="553"/>
    </row>
    <row r="57" spans="1:5" ht="15" customHeight="1" thickBot="1">
      <c r="A57" s="636" t="s">
        <v>730</v>
      </c>
      <c r="B57" s="637"/>
      <c r="C57" s="90">
        <v>22</v>
      </c>
      <c r="D57" s="90">
        <v>22</v>
      </c>
      <c r="E57" s="542">
        <v>22</v>
      </c>
    </row>
    <row r="58" spans="1:5" ht="14.25" customHeight="1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C51" sqref="C51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19" t="s">
        <v>812</v>
      </c>
    </row>
    <row r="2" spans="1:5" s="531" customFormat="1" ht="25.5" customHeight="1">
      <c r="A2" s="511" t="s">
        <v>146</v>
      </c>
      <c r="B2" s="759" t="s">
        <v>741</v>
      </c>
      <c r="C2" s="760"/>
      <c r="D2" s="761"/>
      <c r="E2" s="554" t="s">
        <v>48</v>
      </c>
    </row>
    <row r="3" spans="1:5" s="531" customFormat="1" ht="24.75" thickBot="1">
      <c r="A3" s="529" t="s">
        <v>145</v>
      </c>
      <c r="B3" s="762" t="s">
        <v>540</v>
      </c>
      <c r="C3" s="765"/>
      <c r="D3" s="766"/>
      <c r="E3" s="555" t="s">
        <v>41</v>
      </c>
    </row>
    <row r="4" spans="1:5" s="532" customFormat="1" ht="15.75" customHeight="1" thickBot="1">
      <c r="A4" s="486"/>
      <c r="B4" s="486"/>
      <c r="C4" s="487"/>
      <c r="D4" s="487"/>
      <c r="E4" s="487" t="e">
        <f>#REF!</f>
        <v>#REF!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38750000</v>
      </c>
      <c r="D8" s="574">
        <f>SUM(D9:D18)</f>
        <v>40470000</v>
      </c>
      <c r="E8" s="551">
        <f>SUM(E9:E18)</f>
        <v>38260512</v>
      </c>
    </row>
    <row r="9" spans="1:5" s="507" customFormat="1" ht="12" customHeight="1">
      <c r="A9" s="556" t="s">
        <v>70</v>
      </c>
      <c r="B9" s="336" t="s">
        <v>330</v>
      </c>
      <c r="C9" s="83"/>
      <c r="D9" s="575"/>
      <c r="E9" s="540"/>
    </row>
    <row r="10" spans="1:5" s="507" customFormat="1" ht="12" customHeight="1">
      <c r="A10" s="557" t="s">
        <v>71</v>
      </c>
      <c r="B10" s="334" t="s">
        <v>331</v>
      </c>
      <c r="C10" s="410"/>
      <c r="D10" s="576"/>
      <c r="E10" s="92"/>
    </row>
    <row r="11" spans="1:5" s="507" customFormat="1" ht="12" customHeight="1">
      <c r="A11" s="557" t="s">
        <v>72</v>
      </c>
      <c r="B11" s="334" t="s">
        <v>332</v>
      </c>
      <c r="C11" s="410"/>
      <c r="D11" s="576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576"/>
      <c r="E12" s="92"/>
    </row>
    <row r="13" spans="1:5" s="507" customFormat="1" ht="12" customHeight="1">
      <c r="A13" s="557" t="s">
        <v>106</v>
      </c>
      <c r="B13" s="334" t="s">
        <v>334</v>
      </c>
      <c r="C13" s="410">
        <v>38750000</v>
      </c>
      <c r="D13" s="576">
        <v>40470000</v>
      </c>
      <c r="E13" s="92">
        <v>38260506</v>
      </c>
    </row>
    <row r="14" spans="1:5" s="507" customFormat="1" ht="12" customHeight="1">
      <c r="A14" s="557" t="s">
        <v>74</v>
      </c>
      <c r="B14" s="334" t="s">
        <v>550</v>
      </c>
      <c r="C14" s="410"/>
      <c r="D14" s="576"/>
      <c r="E14" s="92"/>
    </row>
    <row r="15" spans="1:5" s="534" customFormat="1" ht="12" customHeight="1">
      <c r="A15" s="557" t="s">
        <v>75</v>
      </c>
      <c r="B15" s="333" t="s">
        <v>551</v>
      </c>
      <c r="C15" s="410"/>
      <c r="D15" s="576"/>
      <c r="E15" s="92"/>
    </row>
    <row r="16" spans="1:5" s="534" customFormat="1" ht="12" customHeight="1">
      <c r="A16" s="557" t="s">
        <v>83</v>
      </c>
      <c r="B16" s="334" t="s">
        <v>337</v>
      </c>
      <c r="C16" s="84"/>
      <c r="D16" s="577"/>
      <c r="E16" s="539">
        <v>6</v>
      </c>
    </row>
    <row r="17" spans="1:5" s="507" customFormat="1" ht="12" customHeight="1">
      <c r="A17" s="557" t="s">
        <v>84</v>
      </c>
      <c r="B17" s="334" t="s">
        <v>339</v>
      </c>
      <c r="C17" s="410"/>
      <c r="D17" s="576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93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576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576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576"/>
      <c r="E22" s="92"/>
    </row>
    <row r="23" spans="1:5" s="507" customFormat="1" ht="12" customHeight="1" thickBot="1">
      <c r="A23" s="557" t="s">
        <v>79</v>
      </c>
      <c r="B23" s="334" t="s">
        <v>673</v>
      </c>
      <c r="C23" s="410"/>
      <c r="D23" s="576"/>
      <c r="E23" s="92"/>
    </row>
    <row r="24" spans="1:5" s="507" customFormat="1" ht="12" customHeight="1" thickBot="1">
      <c r="A24" s="544" t="s">
        <v>9</v>
      </c>
      <c r="B24" s="354" t="s">
        <v>123</v>
      </c>
      <c r="C24" s="41"/>
      <c r="D24" s="578"/>
      <c r="E24" s="550"/>
    </row>
    <row r="25" spans="1:5" s="507" customFormat="1" ht="12" customHeight="1" thickBot="1">
      <c r="A25" s="544" t="s">
        <v>10</v>
      </c>
      <c r="B25" s="354" t="s">
        <v>555</v>
      </c>
      <c r="C25" s="413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324</v>
      </c>
      <c r="B26" s="559" t="s">
        <v>553</v>
      </c>
      <c r="C26" s="80"/>
      <c r="D26" s="565"/>
      <c r="E26" s="538"/>
    </row>
    <row r="27" spans="1:5" s="507" customFormat="1" ht="12" customHeight="1">
      <c r="A27" s="558" t="s">
        <v>325</v>
      </c>
      <c r="B27" s="560" t="s">
        <v>556</v>
      </c>
      <c r="C27" s="414"/>
      <c r="D27" s="579"/>
      <c r="E27" s="537"/>
    </row>
    <row r="28" spans="1:5" s="507" customFormat="1" ht="12" customHeight="1" thickBot="1">
      <c r="A28" s="557" t="s">
        <v>326</v>
      </c>
      <c r="B28" s="561" t="s">
        <v>674</v>
      </c>
      <c r="C28" s="541"/>
      <c r="D28" s="580"/>
      <c r="E28" s="536"/>
    </row>
    <row r="29" spans="1:5" s="507" customFormat="1" ht="12" customHeight="1" thickBot="1">
      <c r="A29" s="544" t="s">
        <v>11</v>
      </c>
      <c r="B29" s="354" t="s">
        <v>557</v>
      </c>
      <c r="C29" s="413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343</v>
      </c>
      <c r="C30" s="80"/>
      <c r="D30" s="565"/>
      <c r="E30" s="538"/>
    </row>
    <row r="31" spans="1:5" s="507" customFormat="1" ht="12" customHeight="1">
      <c r="A31" s="558" t="s">
        <v>64</v>
      </c>
      <c r="B31" s="560" t="s">
        <v>344</v>
      </c>
      <c r="C31" s="414"/>
      <c r="D31" s="579"/>
      <c r="E31" s="537"/>
    </row>
    <row r="32" spans="1:5" s="507" customFormat="1" ht="12" customHeight="1" thickBot="1">
      <c r="A32" s="557" t="s">
        <v>65</v>
      </c>
      <c r="B32" s="543" t="s">
        <v>346</v>
      </c>
      <c r="C32" s="541"/>
      <c r="D32" s="580"/>
      <c r="E32" s="536"/>
    </row>
    <row r="33" spans="1:5" s="507" customFormat="1" ht="12" customHeight="1" thickBot="1">
      <c r="A33" s="544" t="s">
        <v>12</v>
      </c>
      <c r="B33" s="354" t="s">
        <v>468</v>
      </c>
      <c r="C33" s="41"/>
      <c r="D33" s="578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578"/>
      <c r="E34" s="550"/>
    </row>
    <row r="35" spans="1:5" s="507" customFormat="1" ht="12" customHeight="1" thickBot="1">
      <c r="A35" s="481" t="s">
        <v>14</v>
      </c>
      <c r="B35" s="354" t="s">
        <v>559</v>
      </c>
      <c r="C35" s="413">
        <f>+C8+C19+C24+C25+C29+C33+C34</f>
        <v>38750000</v>
      </c>
      <c r="D35" s="574">
        <f>+D8+D19+D24+D25+D29+D33+D34</f>
        <v>40470000</v>
      </c>
      <c r="E35" s="551">
        <f>+E8+E19+E24+E25+E29+E33+E34</f>
        <v>38260512</v>
      </c>
    </row>
    <row r="36" spans="1:5" s="534" customFormat="1" ht="12" customHeight="1" thickBot="1">
      <c r="A36" s="546" t="s">
        <v>15</v>
      </c>
      <c r="B36" s="354" t="s">
        <v>560</v>
      </c>
      <c r="C36" s="413">
        <f>+C37+C38+C39</f>
        <v>87072000</v>
      </c>
      <c r="D36" s="574">
        <f>+D37+D38+D39</f>
        <v>97532000</v>
      </c>
      <c r="E36" s="551">
        <f>+E37+E38+E39</f>
        <v>97531704</v>
      </c>
    </row>
    <row r="37" spans="1:5" s="534" customFormat="1" ht="15" customHeight="1">
      <c r="A37" s="558" t="s">
        <v>561</v>
      </c>
      <c r="B37" s="559" t="s">
        <v>162</v>
      </c>
      <c r="C37" s="80"/>
      <c r="D37" s="565">
        <v>3855533</v>
      </c>
      <c r="E37" s="538">
        <v>3855533</v>
      </c>
    </row>
    <row r="38" spans="1:5" s="534" customFormat="1" ht="15" customHeight="1">
      <c r="A38" s="558" t="s">
        <v>562</v>
      </c>
      <c r="B38" s="560" t="s">
        <v>3</v>
      </c>
      <c r="C38" s="414"/>
      <c r="D38" s="579"/>
      <c r="E38" s="537"/>
    </row>
    <row r="39" spans="1:5" ht="13.5" thickBot="1">
      <c r="A39" s="557" t="s">
        <v>563</v>
      </c>
      <c r="B39" s="543" t="s">
        <v>564</v>
      </c>
      <c r="C39" s="541">
        <v>87072000</v>
      </c>
      <c r="D39" s="580">
        <v>93676467</v>
      </c>
      <c r="E39" s="536">
        <v>93676171</v>
      </c>
    </row>
    <row r="40" spans="1:5" s="533" customFormat="1" ht="16.5" customHeight="1" thickBot="1">
      <c r="A40" s="546" t="s">
        <v>16</v>
      </c>
      <c r="B40" s="547" t="s">
        <v>565</v>
      </c>
      <c r="C40" s="86">
        <f>+C35+C36</f>
        <v>125822000</v>
      </c>
      <c r="D40" s="581">
        <f>+D35+D36</f>
        <v>138002000</v>
      </c>
      <c r="E40" s="552">
        <f>+E35+E36</f>
        <v>135792216</v>
      </c>
    </row>
    <row r="41" spans="1:5" s="309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756" t="s">
        <v>43</v>
      </c>
      <c r="B43" s="757"/>
      <c r="C43" s="757"/>
      <c r="D43" s="757"/>
      <c r="E43" s="758"/>
    </row>
    <row r="44" spans="1:5" ht="12" customHeight="1" thickBot="1">
      <c r="A44" s="544" t="s">
        <v>7</v>
      </c>
      <c r="B44" s="354" t="s">
        <v>566</v>
      </c>
      <c r="C44" s="413">
        <f>SUM(C45:C49)</f>
        <v>125822000</v>
      </c>
      <c r="D44" s="413">
        <f>SUM(D45:D49)</f>
        <v>138002000</v>
      </c>
      <c r="E44" s="551">
        <f>SUM(E45:E49)</f>
        <v>134620993</v>
      </c>
    </row>
    <row r="45" spans="1:5" ht="12" customHeight="1">
      <c r="A45" s="557" t="s">
        <v>70</v>
      </c>
      <c r="B45" s="335" t="s">
        <v>37</v>
      </c>
      <c r="C45" s="80">
        <v>73162000</v>
      </c>
      <c r="D45" s="80">
        <v>73643000</v>
      </c>
      <c r="E45" s="538">
        <v>73459698</v>
      </c>
    </row>
    <row r="46" spans="1:5" ht="12" customHeight="1">
      <c r="A46" s="557" t="s">
        <v>71</v>
      </c>
      <c r="B46" s="334" t="s">
        <v>132</v>
      </c>
      <c r="C46" s="407">
        <v>16062000</v>
      </c>
      <c r="D46" s="407">
        <v>16425000</v>
      </c>
      <c r="E46" s="562">
        <v>16424392</v>
      </c>
    </row>
    <row r="47" spans="1:5" ht="12" customHeight="1">
      <c r="A47" s="557" t="s">
        <v>72</v>
      </c>
      <c r="B47" s="334" t="s">
        <v>99</v>
      </c>
      <c r="C47" s="407">
        <v>36598000</v>
      </c>
      <c r="D47" s="407">
        <v>47934000</v>
      </c>
      <c r="E47" s="562">
        <v>44736903</v>
      </c>
    </row>
    <row r="48" spans="1:5" s="309" customFormat="1" ht="12" customHeight="1">
      <c r="A48" s="557" t="s">
        <v>73</v>
      </c>
      <c r="B48" s="334" t="s">
        <v>133</v>
      </c>
      <c r="C48" s="407"/>
      <c r="D48" s="407"/>
      <c r="E48" s="562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562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551">
        <f>SUM(E51:E53)</f>
        <v>0</v>
      </c>
    </row>
    <row r="51" spans="1:5" ht="12" customHeight="1">
      <c r="A51" s="557" t="s">
        <v>76</v>
      </c>
      <c r="B51" s="335" t="s">
        <v>155</v>
      </c>
      <c r="C51" s="80"/>
      <c r="D51" s="80"/>
      <c r="E51" s="538"/>
    </row>
    <row r="52" spans="1:5" ht="12" customHeight="1">
      <c r="A52" s="557" t="s">
        <v>77</v>
      </c>
      <c r="B52" s="334" t="s">
        <v>136</v>
      </c>
      <c r="C52" s="407"/>
      <c r="D52" s="407"/>
      <c r="E52" s="562"/>
    </row>
    <row r="53" spans="1:5" ht="15" customHeight="1">
      <c r="A53" s="557" t="s">
        <v>78</v>
      </c>
      <c r="B53" s="334" t="s">
        <v>44</v>
      </c>
      <c r="C53" s="407"/>
      <c r="D53" s="407"/>
      <c r="E53" s="562"/>
    </row>
    <row r="54" spans="1:5" ht="23.25" thickBot="1">
      <c r="A54" s="557" t="s">
        <v>79</v>
      </c>
      <c r="B54" s="334" t="s">
        <v>675</v>
      </c>
      <c r="C54" s="407"/>
      <c r="D54" s="407"/>
      <c r="E54" s="562"/>
    </row>
    <row r="55" spans="1:5" ht="15" customHeight="1" thickBot="1">
      <c r="A55" s="544" t="s">
        <v>9</v>
      </c>
      <c r="B55" s="548" t="s">
        <v>568</v>
      </c>
      <c r="C55" s="86">
        <f>+C44+C50</f>
        <v>125822000</v>
      </c>
      <c r="D55" s="86">
        <f>+D44+D50</f>
        <v>138002000</v>
      </c>
      <c r="E55" s="552">
        <f>+E44+E50</f>
        <v>134620993</v>
      </c>
    </row>
    <row r="56" spans="3:5" ht="13.5" thickBot="1">
      <c r="C56" s="553"/>
      <c r="D56" s="553"/>
      <c r="E56" s="553"/>
    </row>
    <row r="57" spans="1:5" ht="13.5" thickBot="1">
      <c r="A57" s="636" t="s">
        <v>730</v>
      </c>
      <c r="B57" s="637"/>
      <c r="C57" s="90">
        <v>30</v>
      </c>
      <c r="D57" s="90">
        <v>30</v>
      </c>
      <c r="E57" s="542">
        <v>30</v>
      </c>
    </row>
    <row r="58" spans="1:5" ht="13.5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sheet="1"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B2" sqref="B2:D2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19" t="s">
        <v>813</v>
      </c>
    </row>
    <row r="2" spans="1:5" s="531" customFormat="1" ht="25.5" customHeight="1">
      <c r="A2" s="511" t="s">
        <v>146</v>
      </c>
      <c r="B2" s="759" t="s">
        <v>741</v>
      </c>
      <c r="C2" s="760"/>
      <c r="D2" s="761"/>
      <c r="E2" s="554" t="s">
        <v>48</v>
      </c>
    </row>
    <row r="3" spans="1:5" s="531" customFormat="1" ht="24.75" thickBot="1">
      <c r="A3" s="529" t="s">
        <v>145</v>
      </c>
      <c r="B3" s="762" t="s">
        <v>681</v>
      </c>
      <c r="C3" s="765"/>
      <c r="D3" s="766"/>
      <c r="E3" s="555" t="s">
        <v>47</v>
      </c>
    </row>
    <row r="4" spans="1:5" s="532" customFormat="1" ht="15.75" customHeight="1" thickBot="1">
      <c r="A4" s="486"/>
      <c r="B4" s="486"/>
      <c r="C4" s="487"/>
      <c r="D4" s="487"/>
      <c r="E4" s="487" t="e">
        <f>'8.1. sz. mell.'!E4</f>
        <v>#REF!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4997495</v>
      </c>
      <c r="D8" s="574">
        <f>SUM(D9:D18)</f>
        <v>6717495</v>
      </c>
      <c r="E8" s="551">
        <f>SUM(E9:E18)</f>
        <v>4508001</v>
      </c>
    </row>
    <row r="9" spans="1:5" s="507" customFormat="1" ht="12" customHeight="1">
      <c r="A9" s="556" t="s">
        <v>70</v>
      </c>
      <c r="B9" s="336" t="s">
        <v>330</v>
      </c>
      <c r="C9" s="83"/>
      <c r="D9" s="575"/>
      <c r="E9" s="540"/>
    </row>
    <row r="10" spans="1:5" s="507" customFormat="1" ht="12" customHeight="1">
      <c r="A10" s="557" t="s">
        <v>71</v>
      </c>
      <c r="B10" s="334" t="s">
        <v>331</v>
      </c>
      <c r="C10" s="410"/>
      <c r="D10" s="576"/>
      <c r="E10" s="92"/>
    </row>
    <row r="11" spans="1:5" s="507" customFormat="1" ht="12" customHeight="1">
      <c r="A11" s="557" t="s">
        <v>72</v>
      </c>
      <c r="B11" s="334" t="s">
        <v>332</v>
      </c>
      <c r="C11" s="410"/>
      <c r="D11" s="576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576"/>
      <c r="E12" s="92"/>
    </row>
    <row r="13" spans="1:5" s="507" customFormat="1" ht="12" customHeight="1">
      <c r="A13" s="557" t="s">
        <v>106</v>
      </c>
      <c r="B13" s="334" t="s">
        <v>334</v>
      </c>
      <c r="C13" s="410">
        <v>4997495</v>
      </c>
      <c r="D13" s="576">
        <v>6717495</v>
      </c>
      <c r="E13" s="92">
        <v>4508001</v>
      </c>
    </row>
    <row r="14" spans="1:5" s="507" customFormat="1" ht="12" customHeight="1">
      <c r="A14" s="557" t="s">
        <v>74</v>
      </c>
      <c r="B14" s="334" t="s">
        <v>550</v>
      </c>
      <c r="C14" s="410"/>
      <c r="D14" s="576"/>
      <c r="E14" s="92"/>
    </row>
    <row r="15" spans="1:5" s="534" customFormat="1" ht="12" customHeight="1">
      <c r="A15" s="557" t="s">
        <v>75</v>
      </c>
      <c r="B15" s="333" t="s">
        <v>551</v>
      </c>
      <c r="C15" s="410"/>
      <c r="D15" s="576"/>
      <c r="E15" s="92"/>
    </row>
    <row r="16" spans="1:5" s="534" customFormat="1" ht="12" customHeight="1">
      <c r="A16" s="557" t="s">
        <v>83</v>
      </c>
      <c r="B16" s="334" t="s">
        <v>337</v>
      </c>
      <c r="C16" s="84"/>
      <c r="D16" s="577"/>
      <c r="E16" s="539"/>
    </row>
    <row r="17" spans="1:5" s="507" customFormat="1" ht="12" customHeight="1">
      <c r="A17" s="557" t="s">
        <v>84</v>
      </c>
      <c r="B17" s="334" t="s">
        <v>339</v>
      </c>
      <c r="C17" s="410"/>
      <c r="D17" s="576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93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576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576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576"/>
      <c r="E22" s="92"/>
    </row>
    <row r="23" spans="1:5" s="507" customFormat="1" ht="12" customHeight="1" thickBot="1">
      <c r="A23" s="557" t="s">
        <v>79</v>
      </c>
      <c r="B23" s="334" t="s">
        <v>673</v>
      </c>
      <c r="C23" s="410"/>
      <c r="D23" s="576"/>
      <c r="E23" s="92"/>
    </row>
    <row r="24" spans="1:5" s="507" customFormat="1" ht="12" customHeight="1" thickBot="1">
      <c r="A24" s="544" t="s">
        <v>9</v>
      </c>
      <c r="B24" s="354" t="s">
        <v>123</v>
      </c>
      <c r="C24" s="41"/>
      <c r="D24" s="578"/>
      <c r="E24" s="550"/>
    </row>
    <row r="25" spans="1:5" s="507" customFormat="1" ht="12" customHeight="1" thickBot="1">
      <c r="A25" s="544" t="s">
        <v>10</v>
      </c>
      <c r="B25" s="354" t="s">
        <v>555</v>
      </c>
      <c r="C25" s="413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324</v>
      </c>
      <c r="B26" s="559" t="s">
        <v>553</v>
      </c>
      <c r="C26" s="80"/>
      <c r="D26" s="565"/>
      <c r="E26" s="538"/>
    </row>
    <row r="27" spans="1:5" s="507" customFormat="1" ht="12" customHeight="1">
      <c r="A27" s="558" t="s">
        <v>325</v>
      </c>
      <c r="B27" s="560" t="s">
        <v>556</v>
      </c>
      <c r="C27" s="414"/>
      <c r="D27" s="579"/>
      <c r="E27" s="537"/>
    </row>
    <row r="28" spans="1:5" s="507" customFormat="1" ht="12" customHeight="1" thickBot="1">
      <c r="A28" s="557" t="s">
        <v>326</v>
      </c>
      <c r="B28" s="561" t="s">
        <v>674</v>
      </c>
      <c r="C28" s="541"/>
      <c r="D28" s="580"/>
      <c r="E28" s="536"/>
    </row>
    <row r="29" spans="1:5" s="507" customFormat="1" ht="12" customHeight="1" thickBot="1">
      <c r="A29" s="544" t="s">
        <v>11</v>
      </c>
      <c r="B29" s="354" t="s">
        <v>557</v>
      </c>
      <c r="C29" s="413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343</v>
      </c>
      <c r="C30" s="80"/>
      <c r="D30" s="565"/>
      <c r="E30" s="538"/>
    </row>
    <row r="31" spans="1:5" s="507" customFormat="1" ht="12" customHeight="1">
      <c r="A31" s="558" t="s">
        <v>64</v>
      </c>
      <c r="B31" s="560" t="s">
        <v>344</v>
      </c>
      <c r="C31" s="414"/>
      <c r="D31" s="579"/>
      <c r="E31" s="537"/>
    </row>
    <row r="32" spans="1:5" s="507" customFormat="1" ht="12" customHeight="1" thickBot="1">
      <c r="A32" s="557" t="s">
        <v>65</v>
      </c>
      <c r="B32" s="543" t="s">
        <v>346</v>
      </c>
      <c r="C32" s="541"/>
      <c r="D32" s="580"/>
      <c r="E32" s="536"/>
    </row>
    <row r="33" spans="1:5" s="507" customFormat="1" ht="12" customHeight="1" thickBot="1">
      <c r="A33" s="544" t="s">
        <v>12</v>
      </c>
      <c r="B33" s="354" t="s">
        <v>468</v>
      </c>
      <c r="C33" s="41"/>
      <c r="D33" s="578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578"/>
      <c r="E34" s="550"/>
    </row>
    <row r="35" spans="1:5" s="507" customFormat="1" ht="12" customHeight="1" thickBot="1">
      <c r="A35" s="481" t="s">
        <v>14</v>
      </c>
      <c r="B35" s="354" t="s">
        <v>559</v>
      </c>
      <c r="C35" s="413">
        <f>+C8+C19+C24+C25+C29+C33+C34</f>
        <v>4997495</v>
      </c>
      <c r="D35" s="574">
        <f>+D8+D19+D24+D25+D29+D33+D34</f>
        <v>6717495</v>
      </c>
      <c r="E35" s="551">
        <f>+E8+E19+E24+E25+E29+E33+E34</f>
        <v>4508001</v>
      </c>
    </row>
    <row r="36" spans="1:5" s="534" customFormat="1" ht="12" customHeight="1" thickBot="1">
      <c r="A36" s="546" t="s">
        <v>15</v>
      </c>
      <c r="B36" s="354" t="s">
        <v>560</v>
      </c>
      <c r="C36" s="413">
        <f>+C37+C38+C39</f>
        <v>22353859</v>
      </c>
      <c r="D36" s="574">
        <f>+D37+D38+D39</f>
        <v>32813859</v>
      </c>
      <c r="E36" s="551">
        <f>+E37+E38+E39</f>
        <v>32813563</v>
      </c>
    </row>
    <row r="37" spans="1:5" s="534" customFormat="1" ht="15" customHeight="1">
      <c r="A37" s="558" t="s">
        <v>561</v>
      </c>
      <c r="B37" s="559" t="s">
        <v>162</v>
      </c>
      <c r="C37" s="80"/>
      <c r="D37" s="565">
        <v>3855533</v>
      </c>
      <c r="E37" s="538">
        <v>3855533</v>
      </c>
    </row>
    <row r="38" spans="1:5" s="534" customFormat="1" ht="15" customHeight="1">
      <c r="A38" s="558" t="s">
        <v>562</v>
      </c>
      <c r="B38" s="560" t="s">
        <v>3</v>
      </c>
      <c r="C38" s="414"/>
      <c r="D38" s="579"/>
      <c r="E38" s="537"/>
    </row>
    <row r="39" spans="1:5" ht="13.5" thickBot="1">
      <c r="A39" s="557" t="s">
        <v>563</v>
      </c>
      <c r="B39" s="543" t="s">
        <v>564</v>
      </c>
      <c r="C39" s="541">
        <v>22353859</v>
      </c>
      <c r="D39" s="580">
        <v>28958326</v>
      </c>
      <c r="E39" s="536">
        <v>28958030</v>
      </c>
    </row>
    <row r="40" spans="1:5" s="533" customFormat="1" ht="16.5" customHeight="1" thickBot="1">
      <c r="A40" s="546" t="s">
        <v>16</v>
      </c>
      <c r="B40" s="547" t="s">
        <v>565</v>
      </c>
      <c r="C40" s="86">
        <f>+C35+C36</f>
        <v>27351354</v>
      </c>
      <c r="D40" s="581">
        <f>+D35+D36</f>
        <v>39531354</v>
      </c>
      <c r="E40" s="552">
        <f>+E35+E36</f>
        <v>37321564</v>
      </c>
    </row>
    <row r="41" spans="1:5" s="309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756" t="s">
        <v>43</v>
      </c>
      <c r="B43" s="757"/>
      <c r="C43" s="757"/>
      <c r="D43" s="757"/>
      <c r="E43" s="758"/>
    </row>
    <row r="44" spans="1:5" ht="12" customHeight="1" thickBot="1">
      <c r="A44" s="544" t="s">
        <v>7</v>
      </c>
      <c r="B44" s="354" t="s">
        <v>566</v>
      </c>
      <c r="C44" s="413">
        <f>SUM(C45:C49)</f>
        <v>27351354</v>
      </c>
      <c r="D44" s="413">
        <f>SUM(D45:D49)</f>
        <v>39531354</v>
      </c>
      <c r="E44" s="551">
        <f>SUM(E45:E49)</f>
        <v>36150347</v>
      </c>
    </row>
    <row r="45" spans="1:5" ht="12" customHeight="1">
      <c r="A45" s="557" t="s">
        <v>70</v>
      </c>
      <c r="B45" s="335" t="s">
        <v>37</v>
      </c>
      <c r="C45" s="80">
        <v>21467445</v>
      </c>
      <c r="D45" s="80">
        <v>21948445</v>
      </c>
      <c r="E45" s="538">
        <v>21765143</v>
      </c>
    </row>
    <row r="46" spans="1:5" ht="12" customHeight="1">
      <c r="A46" s="557" t="s">
        <v>71</v>
      </c>
      <c r="B46" s="334" t="s">
        <v>132</v>
      </c>
      <c r="C46" s="407">
        <v>4494191</v>
      </c>
      <c r="D46" s="407">
        <v>4857191</v>
      </c>
      <c r="E46" s="562">
        <v>4856583</v>
      </c>
    </row>
    <row r="47" spans="1:5" ht="12" customHeight="1">
      <c r="A47" s="557" t="s">
        <v>72</v>
      </c>
      <c r="B47" s="334" t="s">
        <v>99</v>
      </c>
      <c r="C47" s="407">
        <v>1389718</v>
      </c>
      <c r="D47" s="407">
        <v>12725718</v>
      </c>
      <c r="E47" s="562">
        <v>9528621</v>
      </c>
    </row>
    <row r="48" spans="1:5" s="309" customFormat="1" ht="12" customHeight="1">
      <c r="A48" s="557" t="s">
        <v>73</v>
      </c>
      <c r="B48" s="334" t="s">
        <v>133</v>
      </c>
      <c r="C48" s="407"/>
      <c r="D48" s="407"/>
      <c r="E48" s="562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562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551">
        <f>SUM(E51:E53)</f>
        <v>0</v>
      </c>
    </row>
    <row r="51" spans="1:5" ht="12" customHeight="1">
      <c r="A51" s="557" t="s">
        <v>76</v>
      </c>
      <c r="B51" s="335" t="s">
        <v>155</v>
      </c>
      <c r="C51" s="80"/>
      <c r="D51" s="80"/>
      <c r="E51" s="538"/>
    </row>
    <row r="52" spans="1:5" ht="12" customHeight="1">
      <c r="A52" s="557" t="s">
        <v>77</v>
      </c>
      <c r="B52" s="334" t="s">
        <v>136</v>
      </c>
      <c r="C52" s="407"/>
      <c r="D52" s="407"/>
      <c r="E52" s="562"/>
    </row>
    <row r="53" spans="1:5" ht="15" customHeight="1">
      <c r="A53" s="557" t="s">
        <v>78</v>
      </c>
      <c r="B53" s="334" t="s">
        <v>44</v>
      </c>
      <c r="C53" s="407"/>
      <c r="D53" s="407"/>
      <c r="E53" s="562"/>
    </row>
    <row r="54" spans="1:5" ht="23.25" thickBot="1">
      <c r="A54" s="557" t="s">
        <v>79</v>
      </c>
      <c r="B54" s="334" t="s">
        <v>675</v>
      </c>
      <c r="C54" s="407"/>
      <c r="D54" s="407"/>
      <c r="E54" s="562"/>
    </row>
    <row r="55" spans="1:5" ht="15" customHeight="1" thickBot="1">
      <c r="A55" s="544" t="s">
        <v>9</v>
      </c>
      <c r="B55" s="548" t="s">
        <v>568</v>
      </c>
      <c r="C55" s="86">
        <f>+C44+C50</f>
        <v>27351354</v>
      </c>
      <c r="D55" s="86">
        <f>+D44+D50</f>
        <v>39531354</v>
      </c>
      <c r="E55" s="552">
        <f>+E44+E50</f>
        <v>36150347</v>
      </c>
    </row>
    <row r="56" spans="3:5" ht="13.5" thickBot="1">
      <c r="C56" s="553"/>
      <c r="D56" s="553"/>
      <c r="E56" s="553"/>
    </row>
    <row r="57" spans="1:5" ht="13.5" thickBot="1">
      <c r="A57" s="636" t="s">
        <v>730</v>
      </c>
      <c r="B57" s="637"/>
      <c r="C57" s="90">
        <v>9</v>
      </c>
      <c r="D57" s="90">
        <v>9</v>
      </c>
      <c r="E57" s="542">
        <v>9</v>
      </c>
    </row>
    <row r="58" spans="1:5" ht="13.5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B4" sqref="B4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19" t="s">
        <v>814</v>
      </c>
    </row>
    <row r="2" spans="1:5" s="531" customFormat="1" ht="25.5" customHeight="1">
      <c r="A2" s="511" t="s">
        <v>146</v>
      </c>
      <c r="B2" s="759" t="s">
        <v>741</v>
      </c>
      <c r="C2" s="760"/>
      <c r="D2" s="761"/>
      <c r="E2" s="554" t="s">
        <v>48</v>
      </c>
    </row>
    <row r="3" spans="1:5" s="531" customFormat="1" ht="24.75" thickBot="1">
      <c r="A3" s="529" t="s">
        <v>145</v>
      </c>
      <c r="B3" s="762" t="s">
        <v>742</v>
      </c>
      <c r="C3" s="765"/>
      <c r="D3" s="766"/>
      <c r="E3" s="555" t="s">
        <v>48</v>
      </c>
    </row>
    <row r="4" spans="1:5" s="532" customFormat="1" ht="15.75" customHeight="1" thickBot="1">
      <c r="A4" s="486"/>
      <c r="B4" s="486"/>
      <c r="C4" s="487"/>
      <c r="D4" s="487"/>
      <c r="E4" s="487" t="e">
        <f>'8.1.1. sz. mell.'!E4</f>
        <v>#REF!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33752511</v>
      </c>
      <c r="D8" s="574">
        <f>SUM(D9:D18)</f>
        <v>33752511</v>
      </c>
      <c r="E8" s="551">
        <f>SUM(E9:E18)</f>
        <v>33752511</v>
      </c>
    </row>
    <row r="9" spans="1:5" s="507" customFormat="1" ht="12" customHeight="1">
      <c r="A9" s="556" t="s">
        <v>70</v>
      </c>
      <c r="B9" s="336" t="s">
        <v>330</v>
      </c>
      <c r="C9" s="83"/>
      <c r="D9" s="575"/>
      <c r="E9" s="540"/>
    </row>
    <row r="10" spans="1:5" s="507" customFormat="1" ht="12" customHeight="1">
      <c r="A10" s="557" t="s">
        <v>71</v>
      </c>
      <c r="B10" s="334" t="s">
        <v>331</v>
      </c>
      <c r="C10" s="410"/>
      <c r="D10" s="576"/>
      <c r="E10" s="92"/>
    </row>
    <row r="11" spans="1:5" s="507" customFormat="1" ht="12" customHeight="1">
      <c r="A11" s="557" t="s">
        <v>72</v>
      </c>
      <c r="B11" s="334" t="s">
        <v>332</v>
      </c>
      <c r="C11" s="410"/>
      <c r="D11" s="576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576"/>
      <c r="E12" s="92"/>
    </row>
    <row r="13" spans="1:5" s="507" customFormat="1" ht="12" customHeight="1">
      <c r="A13" s="557" t="s">
        <v>106</v>
      </c>
      <c r="B13" s="334" t="s">
        <v>334</v>
      </c>
      <c r="C13" s="410">
        <v>33752505</v>
      </c>
      <c r="D13" s="576">
        <v>33752505</v>
      </c>
      <c r="E13" s="92">
        <v>33752505</v>
      </c>
    </row>
    <row r="14" spans="1:5" s="507" customFormat="1" ht="12" customHeight="1">
      <c r="A14" s="557" t="s">
        <v>74</v>
      </c>
      <c r="B14" s="334" t="s">
        <v>550</v>
      </c>
      <c r="C14" s="410"/>
      <c r="D14" s="576"/>
      <c r="E14" s="92"/>
    </row>
    <row r="15" spans="1:5" s="534" customFormat="1" ht="12" customHeight="1">
      <c r="A15" s="557" t="s">
        <v>75</v>
      </c>
      <c r="B15" s="333" t="s">
        <v>551</v>
      </c>
      <c r="C15" s="410"/>
      <c r="D15" s="576"/>
      <c r="E15" s="92"/>
    </row>
    <row r="16" spans="1:5" s="534" customFormat="1" ht="12" customHeight="1">
      <c r="A16" s="557" t="s">
        <v>83</v>
      </c>
      <c r="B16" s="334" t="s">
        <v>337</v>
      </c>
      <c r="C16" s="84">
        <v>6</v>
      </c>
      <c r="D16" s="577">
        <v>6</v>
      </c>
      <c r="E16" s="539">
        <v>6</v>
      </c>
    </row>
    <row r="17" spans="1:5" s="507" customFormat="1" ht="12" customHeight="1">
      <c r="A17" s="557" t="s">
        <v>84</v>
      </c>
      <c r="B17" s="334" t="s">
        <v>339</v>
      </c>
      <c r="C17" s="410"/>
      <c r="D17" s="576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93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576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576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576"/>
      <c r="E22" s="92"/>
    </row>
    <row r="23" spans="1:5" s="507" customFormat="1" ht="12" customHeight="1" thickBot="1">
      <c r="A23" s="557" t="s">
        <v>79</v>
      </c>
      <c r="B23" s="334" t="s">
        <v>673</v>
      </c>
      <c r="C23" s="410"/>
      <c r="D23" s="576"/>
      <c r="E23" s="92"/>
    </row>
    <row r="24" spans="1:5" s="507" customFormat="1" ht="12" customHeight="1" thickBot="1">
      <c r="A24" s="544" t="s">
        <v>9</v>
      </c>
      <c r="B24" s="354" t="s">
        <v>123</v>
      </c>
      <c r="C24" s="41"/>
      <c r="D24" s="578"/>
      <c r="E24" s="550"/>
    </row>
    <row r="25" spans="1:5" s="507" customFormat="1" ht="12" customHeight="1" thickBot="1">
      <c r="A25" s="544" t="s">
        <v>10</v>
      </c>
      <c r="B25" s="354" t="s">
        <v>555</v>
      </c>
      <c r="C25" s="413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324</v>
      </c>
      <c r="B26" s="559" t="s">
        <v>553</v>
      </c>
      <c r="C26" s="80"/>
      <c r="D26" s="565"/>
      <c r="E26" s="538"/>
    </row>
    <row r="27" spans="1:5" s="507" customFormat="1" ht="12" customHeight="1">
      <c r="A27" s="558" t="s">
        <v>325</v>
      </c>
      <c r="B27" s="560" t="s">
        <v>556</v>
      </c>
      <c r="C27" s="414"/>
      <c r="D27" s="579"/>
      <c r="E27" s="537"/>
    </row>
    <row r="28" spans="1:5" s="507" customFormat="1" ht="12" customHeight="1" thickBot="1">
      <c r="A28" s="557" t="s">
        <v>326</v>
      </c>
      <c r="B28" s="561" t="s">
        <v>674</v>
      </c>
      <c r="C28" s="541"/>
      <c r="D28" s="580"/>
      <c r="E28" s="536"/>
    </row>
    <row r="29" spans="1:5" s="507" customFormat="1" ht="12" customHeight="1" thickBot="1">
      <c r="A29" s="544" t="s">
        <v>11</v>
      </c>
      <c r="B29" s="354" t="s">
        <v>557</v>
      </c>
      <c r="C29" s="413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343</v>
      </c>
      <c r="C30" s="80"/>
      <c r="D30" s="565"/>
      <c r="E30" s="538"/>
    </row>
    <row r="31" spans="1:5" s="507" customFormat="1" ht="12" customHeight="1">
      <c r="A31" s="558" t="s">
        <v>64</v>
      </c>
      <c r="B31" s="560" t="s">
        <v>344</v>
      </c>
      <c r="C31" s="414"/>
      <c r="D31" s="579"/>
      <c r="E31" s="537"/>
    </row>
    <row r="32" spans="1:5" s="507" customFormat="1" ht="12" customHeight="1" thickBot="1">
      <c r="A32" s="557" t="s">
        <v>65</v>
      </c>
      <c r="B32" s="543" t="s">
        <v>346</v>
      </c>
      <c r="C32" s="541"/>
      <c r="D32" s="580"/>
      <c r="E32" s="536"/>
    </row>
    <row r="33" spans="1:5" s="507" customFormat="1" ht="12" customHeight="1" thickBot="1">
      <c r="A33" s="544" t="s">
        <v>12</v>
      </c>
      <c r="B33" s="354" t="s">
        <v>468</v>
      </c>
      <c r="C33" s="41"/>
      <c r="D33" s="578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578"/>
      <c r="E34" s="550"/>
    </row>
    <row r="35" spans="1:5" s="507" customFormat="1" ht="12" customHeight="1" thickBot="1">
      <c r="A35" s="481" t="s">
        <v>14</v>
      </c>
      <c r="B35" s="354" t="s">
        <v>559</v>
      </c>
      <c r="C35" s="413">
        <f>+C8+C19+C24+C25+C29+C33+C34</f>
        <v>33752511</v>
      </c>
      <c r="D35" s="574">
        <f>+D8+D19+D24+D25+D29+D33+D34</f>
        <v>33752511</v>
      </c>
      <c r="E35" s="551">
        <f>+E8+E19+E24+E25+E29+E33+E34</f>
        <v>33752511</v>
      </c>
    </row>
    <row r="36" spans="1:5" s="534" customFormat="1" ht="12" customHeight="1" thickBot="1">
      <c r="A36" s="546" t="s">
        <v>15</v>
      </c>
      <c r="B36" s="354" t="s">
        <v>560</v>
      </c>
      <c r="C36" s="413">
        <f>+C37+C38+C39</f>
        <v>64718135</v>
      </c>
      <c r="D36" s="574">
        <f>+D37+D38+D39</f>
        <v>64718135</v>
      </c>
      <c r="E36" s="551">
        <f>+E37+E38+E39</f>
        <v>64718135</v>
      </c>
    </row>
    <row r="37" spans="1:5" s="534" customFormat="1" ht="15" customHeight="1">
      <c r="A37" s="558" t="s">
        <v>561</v>
      </c>
      <c r="B37" s="559" t="s">
        <v>162</v>
      </c>
      <c r="C37" s="80"/>
      <c r="D37" s="565"/>
      <c r="E37" s="538"/>
    </row>
    <row r="38" spans="1:5" s="534" customFormat="1" ht="15" customHeight="1">
      <c r="A38" s="558" t="s">
        <v>562</v>
      </c>
      <c r="B38" s="560" t="s">
        <v>3</v>
      </c>
      <c r="C38" s="414"/>
      <c r="D38" s="579"/>
      <c r="E38" s="537"/>
    </row>
    <row r="39" spans="1:5" ht="13.5" thickBot="1">
      <c r="A39" s="557" t="s">
        <v>563</v>
      </c>
      <c r="B39" s="543" t="s">
        <v>564</v>
      </c>
      <c r="C39" s="541">
        <v>64718135</v>
      </c>
      <c r="D39" s="580">
        <v>64718135</v>
      </c>
      <c r="E39" s="536">
        <v>64718135</v>
      </c>
    </row>
    <row r="40" spans="1:5" s="533" customFormat="1" ht="16.5" customHeight="1" thickBot="1">
      <c r="A40" s="546" t="s">
        <v>16</v>
      </c>
      <c r="B40" s="547" t="s">
        <v>565</v>
      </c>
      <c r="C40" s="86">
        <f>+C35+C36</f>
        <v>98470646</v>
      </c>
      <c r="D40" s="581">
        <f>+D35+D36</f>
        <v>98470646</v>
      </c>
      <c r="E40" s="552">
        <f>+E35+E36</f>
        <v>98470646</v>
      </c>
    </row>
    <row r="41" spans="1:5" s="309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756" t="s">
        <v>43</v>
      </c>
      <c r="B43" s="757"/>
      <c r="C43" s="757"/>
      <c r="D43" s="757"/>
      <c r="E43" s="758"/>
    </row>
    <row r="44" spans="1:5" ht="12" customHeight="1" thickBot="1">
      <c r="A44" s="544" t="s">
        <v>7</v>
      </c>
      <c r="B44" s="354" t="s">
        <v>566</v>
      </c>
      <c r="C44" s="413">
        <f>SUM(C45:C49)</f>
        <v>98470646</v>
      </c>
      <c r="D44" s="413">
        <f>SUM(D45:D49)</f>
        <v>98470646</v>
      </c>
      <c r="E44" s="551">
        <f>SUM(E45:E49)</f>
        <v>98470646</v>
      </c>
    </row>
    <row r="45" spans="1:5" ht="12" customHeight="1">
      <c r="A45" s="557" t="s">
        <v>70</v>
      </c>
      <c r="B45" s="335" t="s">
        <v>37</v>
      </c>
      <c r="C45" s="80">
        <v>51694555</v>
      </c>
      <c r="D45" s="80">
        <v>51694555</v>
      </c>
      <c r="E45" s="538">
        <v>51694555</v>
      </c>
    </row>
    <row r="46" spans="1:5" ht="12" customHeight="1">
      <c r="A46" s="557" t="s">
        <v>71</v>
      </c>
      <c r="B46" s="334" t="s">
        <v>132</v>
      </c>
      <c r="C46" s="407">
        <v>11567809</v>
      </c>
      <c r="D46" s="407">
        <v>11567809</v>
      </c>
      <c r="E46" s="562">
        <v>11567809</v>
      </c>
    </row>
    <row r="47" spans="1:5" ht="12" customHeight="1">
      <c r="A47" s="557" t="s">
        <v>72</v>
      </c>
      <c r="B47" s="334" t="s">
        <v>99</v>
      </c>
      <c r="C47" s="407">
        <v>35208282</v>
      </c>
      <c r="D47" s="407">
        <v>35208282</v>
      </c>
      <c r="E47" s="562">
        <v>35208282</v>
      </c>
    </row>
    <row r="48" spans="1:5" s="309" customFormat="1" ht="12" customHeight="1">
      <c r="A48" s="557" t="s">
        <v>73</v>
      </c>
      <c r="B48" s="334" t="s">
        <v>133</v>
      </c>
      <c r="C48" s="407"/>
      <c r="D48" s="407"/>
      <c r="E48" s="562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562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551">
        <f>SUM(E51:E53)</f>
        <v>0</v>
      </c>
    </row>
    <row r="51" spans="1:5" ht="12" customHeight="1">
      <c r="A51" s="557" t="s">
        <v>76</v>
      </c>
      <c r="B51" s="335" t="s">
        <v>155</v>
      </c>
      <c r="C51" s="80"/>
      <c r="D51" s="80"/>
      <c r="E51" s="538"/>
    </row>
    <row r="52" spans="1:5" ht="12" customHeight="1">
      <c r="A52" s="557" t="s">
        <v>77</v>
      </c>
      <c r="B52" s="334" t="s">
        <v>136</v>
      </c>
      <c r="C52" s="407"/>
      <c r="D52" s="407"/>
      <c r="E52" s="562"/>
    </row>
    <row r="53" spans="1:5" ht="15" customHeight="1">
      <c r="A53" s="557" t="s">
        <v>78</v>
      </c>
      <c r="B53" s="334" t="s">
        <v>44</v>
      </c>
      <c r="C53" s="407"/>
      <c r="D53" s="407"/>
      <c r="E53" s="562"/>
    </row>
    <row r="54" spans="1:5" ht="23.25" thickBot="1">
      <c r="A54" s="557" t="s">
        <v>79</v>
      </c>
      <c r="B54" s="334" t="s">
        <v>675</v>
      </c>
      <c r="C54" s="407"/>
      <c r="D54" s="407"/>
      <c r="E54" s="562"/>
    </row>
    <row r="55" spans="1:5" ht="15" customHeight="1" thickBot="1">
      <c r="A55" s="544" t="s">
        <v>9</v>
      </c>
      <c r="B55" s="548" t="s">
        <v>568</v>
      </c>
      <c r="C55" s="86">
        <f>+C44+C50</f>
        <v>98470646</v>
      </c>
      <c r="D55" s="86">
        <f>+D44+D50</f>
        <v>98470646</v>
      </c>
      <c r="E55" s="552">
        <f>+E44+E50</f>
        <v>98470646</v>
      </c>
    </row>
    <row r="56" spans="3:5" ht="13.5" thickBot="1">
      <c r="C56" s="553"/>
      <c r="D56" s="553"/>
      <c r="E56" s="553"/>
    </row>
    <row r="57" spans="1:5" ht="13.5" thickBot="1">
      <c r="A57" s="636" t="s">
        <v>730</v>
      </c>
      <c r="B57" s="637"/>
      <c r="C57" s="90">
        <v>21</v>
      </c>
      <c r="D57" s="90">
        <v>21</v>
      </c>
      <c r="E57" s="542">
        <v>21</v>
      </c>
    </row>
    <row r="58" spans="1:5" ht="13.5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SheetLayoutView="100" workbookViewId="0" topLeftCell="A28">
      <selection activeCell="G150" sqref="G150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05" t="s">
        <v>4</v>
      </c>
      <c r="B1" s="705"/>
      <c r="C1" s="705"/>
      <c r="D1" s="705"/>
      <c r="E1" s="705"/>
    </row>
    <row r="2" spans="1:5" ht="15.75" customHeight="1" thickBot="1">
      <c r="A2" s="45" t="s">
        <v>110</v>
      </c>
      <c r="B2" s="45"/>
      <c r="C2" s="373"/>
      <c r="D2" s="373"/>
      <c r="E2" s="373" t="s">
        <v>731</v>
      </c>
    </row>
    <row r="3" spans="1:5" ht="15.75" customHeight="1">
      <c r="A3" s="706" t="s">
        <v>58</v>
      </c>
      <c r="B3" s="703" t="s">
        <v>6</v>
      </c>
      <c r="C3" s="699" t="str">
        <f>+CONCATENATE(LEFT(ÖSSZEFÜGGÉSEK!A4,4),". évi")</f>
        <v>2017. évi</v>
      </c>
      <c r="D3" s="699"/>
      <c r="E3" s="700"/>
    </row>
    <row r="4" spans="1:5" ht="37.5" customHeight="1" thickBot="1">
      <c r="A4" s="707"/>
      <c r="B4" s="702"/>
      <c r="C4" s="47" t="s">
        <v>175</v>
      </c>
      <c r="D4" s="47" t="s">
        <v>180</v>
      </c>
      <c r="E4" s="48" t="s">
        <v>181</v>
      </c>
    </row>
    <row r="5" spans="1:5" s="387" customFormat="1" ht="12" customHeight="1" thickBot="1">
      <c r="A5" s="351" t="s">
        <v>408</v>
      </c>
      <c r="B5" s="352" t="s">
        <v>409</v>
      </c>
      <c r="C5" s="352" t="s">
        <v>410</v>
      </c>
      <c r="D5" s="352" t="s">
        <v>411</v>
      </c>
      <c r="E5" s="398" t="s">
        <v>412</v>
      </c>
    </row>
    <row r="6" spans="1:5" s="388" customFormat="1" ht="12" customHeight="1" thickBot="1">
      <c r="A6" s="346" t="s">
        <v>7</v>
      </c>
      <c r="B6" s="347" t="s">
        <v>303</v>
      </c>
      <c r="C6" s="378">
        <f>SUM(C7:C12)</f>
        <v>310766332</v>
      </c>
      <c r="D6" s="378">
        <f>SUM(D7:D12)</f>
        <v>351424599</v>
      </c>
      <c r="E6" s="361">
        <f>SUM(E7:E12)</f>
        <v>351424599</v>
      </c>
    </row>
    <row r="7" spans="1:5" s="388" customFormat="1" ht="12" customHeight="1">
      <c r="A7" s="341" t="s">
        <v>70</v>
      </c>
      <c r="B7" s="389" t="s">
        <v>304</v>
      </c>
      <c r="C7" s="380">
        <v>87307433</v>
      </c>
      <c r="D7" s="380">
        <v>88307433</v>
      </c>
      <c r="E7" s="363">
        <v>88307433</v>
      </c>
    </row>
    <row r="8" spans="1:5" s="388" customFormat="1" ht="12" customHeight="1">
      <c r="A8" s="340" t="s">
        <v>71</v>
      </c>
      <c r="B8" s="390" t="s">
        <v>305</v>
      </c>
      <c r="C8" s="379">
        <v>83502900</v>
      </c>
      <c r="D8" s="379">
        <v>88188492</v>
      </c>
      <c r="E8" s="362">
        <v>88188492</v>
      </c>
    </row>
    <row r="9" spans="1:5" s="388" customFormat="1" ht="12" customHeight="1">
      <c r="A9" s="340" t="s">
        <v>72</v>
      </c>
      <c r="B9" s="390" t="s">
        <v>306</v>
      </c>
      <c r="C9" s="379">
        <v>135717479</v>
      </c>
      <c r="D9" s="379">
        <v>145751239</v>
      </c>
      <c r="E9" s="362">
        <v>145751239</v>
      </c>
    </row>
    <row r="10" spans="1:5" s="388" customFormat="1" ht="12" customHeight="1">
      <c r="A10" s="340" t="s">
        <v>73</v>
      </c>
      <c r="B10" s="390" t="s">
        <v>307</v>
      </c>
      <c r="C10" s="379">
        <v>4238520</v>
      </c>
      <c r="D10" s="379">
        <v>4347265</v>
      </c>
      <c r="E10" s="362">
        <v>4347265</v>
      </c>
    </row>
    <row r="11" spans="1:5" s="388" customFormat="1" ht="12" customHeight="1">
      <c r="A11" s="340" t="s">
        <v>106</v>
      </c>
      <c r="B11" s="390" t="s">
        <v>308</v>
      </c>
      <c r="C11" s="379"/>
      <c r="D11" s="379">
        <v>24830170</v>
      </c>
      <c r="E11" s="362">
        <v>24830170</v>
      </c>
    </row>
    <row r="12" spans="1:5" s="388" customFormat="1" ht="12" customHeight="1" thickBot="1">
      <c r="A12" s="342" t="s">
        <v>74</v>
      </c>
      <c r="B12" s="391" t="s">
        <v>309</v>
      </c>
      <c r="C12" s="381"/>
      <c r="D12" s="381"/>
      <c r="E12" s="364"/>
    </row>
    <row r="13" spans="1:5" s="388" customFormat="1" ht="12" customHeight="1" thickBot="1">
      <c r="A13" s="346" t="s">
        <v>8</v>
      </c>
      <c r="B13" s="368" t="s">
        <v>310</v>
      </c>
      <c r="C13" s="378">
        <f>SUM(C14:C18)</f>
        <v>437665000</v>
      </c>
      <c r="D13" s="378">
        <f>SUM(D14:D18)</f>
        <v>349834979</v>
      </c>
      <c r="E13" s="361">
        <f>SUM(E14:E18)</f>
        <v>318200337</v>
      </c>
    </row>
    <row r="14" spans="1:5" s="388" customFormat="1" ht="12" customHeight="1">
      <c r="A14" s="341" t="s">
        <v>76</v>
      </c>
      <c r="B14" s="389" t="s">
        <v>311</v>
      </c>
      <c r="C14" s="380"/>
      <c r="D14" s="380"/>
      <c r="E14" s="363"/>
    </row>
    <row r="15" spans="1:5" s="388" customFormat="1" ht="12" customHeight="1">
      <c r="A15" s="340" t="s">
        <v>77</v>
      </c>
      <c r="B15" s="390" t="s">
        <v>312</v>
      </c>
      <c r="C15" s="379"/>
      <c r="D15" s="379"/>
      <c r="E15" s="362"/>
    </row>
    <row r="16" spans="1:5" s="388" customFormat="1" ht="12" customHeight="1">
      <c r="A16" s="340" t="s">
        <v>78</v>
      </c>
      <c r="B16" s="390" t="s">
        <v>313</v>
      </c>
      <c r="C16" s="379"/>
      <c r="D16" s="379"/>
      <c r="E16" s="362"/>
    </row>
    <row r="17" spans="1:5" s="388" customFormat="1" ht="12" customHeight="1">
      <c r="A17" s="340" t="s">
        <v>79</v>
      </c>
      <c r="B17" s="390" t="s">
        <v>314</v>
      </c>
      <c r="C17" s="379"/>
      <c r="D17" s="379"/>
      <c r="E17" s="362"/>
    </row>
    <row r="18" spans="1:5" s="388" customFormat="1" ht="12" customHeight="1">
      <c r="A18" s="340" t="s">
        <v>80</v>
      </c>
      <c r="B18" s="390" t="s">
        <v>315</v>
      </c>
      <c r="C18" s="379">
        <v>437665000</v>
      </c>
      <c r="D18" s="379">
        <v>349834979</v>
      </c>
      <c r="E18" s="362">
        <v>318200337</v>
      </c>
    </row>
    <row r="19" spans="1:5" s="388" customFormat="1" ht="12" customHeight="1" thickBot="1">
      <c r="A19" s="342" t="s">
        <v>87</v>
      </c>
      <c r="B19" s="391" t="s">
        <v>316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347" t="s">
        <v>317</v>
      </c>
      <c r="C20" s="378">
        <f>SUM(C21:C25)</f>
        <v>787393000</v>
      </c>
      <c r="D20" s="378">
        <f>SUM(D21:D25)</f>
        <v>837393000</v>
      </c>
      <c r="E20" s="361">
        <f>SUM(E21:E25)</f>
        <v>594052853</v>
      </c>
    </row>
    <row r="21" spans="1:5" s="388" customFormat="1" ht="12" customHeight="1">
      <c r="A21" s="341" t="s">
        <v>59</v>
      </c>
      <c r="B21" s="389" t="s">
        <v>318</v>
      </c>
      <c r="C21" s="380"/>
      <c r="D21" s="380">
        <v>50000000</v>
      </c>
      <c r="E21" s="363">
        <v>50000000</v>
      </c>
    </row>
    <row r="22" spans="1:5" s="388" customFormat="1" ht="12" customHeight="1">
      <c r="A22" s="340" t="s">
        <v>60</v>
      </c>
      <c r="B22" s="390" t="s">
        <v>319</v>
      </c>
      <c r="C22" s="379"/>
      <c r="D22" s="379">
        <v>0</v>
      </c>
      <c r="E22" s="362"/>
    </row>
    <row r="23" spans="1:5" s="388" customFormat="1" ht="12" customHeight="1">
      <c r="A23" s="340" t="s">
        <v>61</v>
      </c>
      <c r="B23" s="390" t="s">
        <v>320</v>
      </c>
      <c r="C23" s="379"/>
      <c r="D23" s="379">
        <v>0</v>
      </c>
      <c r="E23" s="362"/>
    </row>
    <row r="24" spans="1:5" s="388" customFormat="1" ht="12" customHeight="1">
      <c r="A24" s="340" t="s">
        <v>62</v>
      </c>
      <c r="B24" s="390" t="s">
        <v>321</v>
      </c>
      <c r="C24" s="379"/>
      <c r="D24" s="379">
        <v>0</v>
      </c>
      <c r="E24" s="362"/>
    </row>
    <row r="25" spans="1:5" s="388" customFormat="1" ht="12" customHeight="1">
      <c r="A25" s="340" t="s">
        <v>120</v>
      </c>
      <c r="B25" s="390" t="s">
        <v>322</v>
      </c>
      <c r="C25" s="379">
        <v>787393000</v>
      </c>
      <c r="D25" s="379">
        <v>787393000</v>
      </c>
      <c r="E25" s="362">
        <v>544052853</v>
      </c>
    </row>
    <row r="26" spans="1:5" s="388" customFormat="1" ht="12" customHeight="1" thickBot="1">
      <c r="A26" s="342" t="s">
        <v>121</v>
      </c>
      <c r="B26" s="370" t="s">
        <v>323</v>
      </c>
      <c r="C26" s="381"/>
      <c r="D26" s="381"/>
      <c r="E26" s="364"/>
    </row>
    <row r="27" spans="1:5" s="388" customFormat="1" ht="12" customHeight="1" thickBot="1">
      <c r="A27" s="346" t="s">
        <v>122</v>
      </c>
      <c r="B27" s="347" t="s">
        <v>719</v>
      </c>
      <c r="C27" s="384">
        <f>SUM(C28:C33)</f>
        <v>158900000</v>
      </c>
      <c r="D27" s="384">
        <f>SUM(D28:D33)</f>
        <v>158900000</v>
      </c>
      <c r="E27" s="397">
        <f>SUM(E28:E33)</f>
        <v>127551947</v>
      </c>
    </row>
    <row r="28" spans="1:5" s="388" customFormat="1" ht="12" customHeight="1">
      <c r="A28" s="341" t="s">
        <v>324</v>
      </c>
      <c r="B28" s="389" t="s">
        <v>723</v>
      </c>
      <c r="C28" s="380">
        <v>18000000</v>
      </c>
      <c r="D28" s="380">
        <v>18000000</v>
      </c>
      <c r="E28" s="363">
        <v>17622052</v>
      </c>
    </row>
    <row r="29" spans="1:5" s="388" customFormat="1" ht="12" customHeight="1">
      <c r="A29" s="340" t="s">
        <v>325</v>
      </c>
      <c r="B29" s="390" t="s">
        <v>785</v>
      </c>
      <c r="C29" s="379">
        <v>2000000</v>
      </c>
      <c r="D29" s="379">
        <v>2000000</v>
      </c>
      <c r="E29" s="362">
        <v>2101965</v>
      </c>
    </row>
    <row r="30" spans="1:5" s="388" customFormat="1" ht="12" customHeight="1">
      <c r="A30" s="340" t="s">
        <v>326</v>
      </c>
      <c r="B30" s="390" t="s">
        <v>725</v>
      </c>
      <c r="C30" s="379">
        <v>130000000</v>
      </c>
      <c r="D30" s="379">
        <v>130000000</v>
      </c>
      <c r="E30" s="362">
        <v>99134516</v>
      </c>
    </row>
    <row r="31" spans="1:5" s="388" customFormat="1" ht="12" customHeight="1">
      <c r="A31" s="340" t="s">
        <v>720</v>
      </c>
      <c r="B31" s="390" t="s">
        <v>726</v>
      </c>
      <c r="C31" s="379">
        <v>1600000</v>
      </c>
      <c r="D31" s="379">
        <v>1600000</v>
      </c>
      <c r="E31" s="362">
        <v>1450000</v>
      </c>
    </row>
    <row r="32" spans="1:5" s="388" customFormat="1" ht="12" customHeight="1">
      <c r="A32" s="340" t="s">
        <v>721</v>
      </c>
      <c r="B32" s="390" t="s">
        <v>740</v>
      </c>
      <c r="C32" s="379">
        <v>6300000</v>
      </c>
      <c r="D32" s="379">
        <v>6300000</v>
      </c>
      <c r="E32" s="362">
        <v>6313001</v>
      </c>
    </row>
    <row r="33" spans="1:5" s="388" customFormat="1" ht="12" customHeight="1" thickBot="1">
      <c r="A33" s="342" t="s">
        <v>722</v>
      </c>
      <c r="B33" s="370" t="s">
        <v>328</v>
      </c>
      <c r="C33" s="381">
        <v>1000000</v>
      </c>
      <c r="D33" s="381">
        <v>1000000</v>
      </c>
      <c r="E33" s="364">
        <v>930413</v>
      </c>
    </row>
    <row r="34" spans="1:5" s="388" customFormat="1" ht="12" customHeight="1" thickBot="1">
      <c r="A34" s="346" t="s">
        <v>11</v>
      </c>
      <c r="B34" s="347" t="s">
        <v>329</v>
      </c>
      <c r="C34" s="378">
        <f>SUM(C35:C44)</f>
        <v>80972668</v>
      </c>
      <c r="D34" s="378">
        <f>SUM(D35:D44)</f>
        <v>95340668</v>
      </c>
      <c r="E34" s="361">
        <f>SUM(E35:E44)</f>
        <v>90788917</v>
      </c>
    </row>
    <row r="35" spans="1:5" s="388" customFormat="1" ht="12" customHeight="1">
      <c r="A35" s="341" t="s">
        <v>63</v>
      </c>
      <c r="B35" s="389" t="s">
        <v>330</v>
      </c>
      <c r="C35" s="380"/>
      <c r="D35" s="380">
        <v>3800000</v>
      </c>
      <c r="E35" s="363">
        <v>4892243</v>
      </c>
    </row>
    <row r="36" spans="1:5" s="388" customFormat="1" ht="12" customHeight="1">
      <c r="A36" s="340" t="s">
        <v>64</v>
      </c>
      <c r="B36" s="390" t="s">
        <v>331</v>
      </c>
      <c r="C36" s="379">
        <v>21500000</v>
      </c>
      <c r="D36" s="379">
        <v>26000000</v>
      </c>
      <c r="E36" s="362">
        <v>28604361</v>
      </c>
    </row>
    <row r="37" spans="1:5" s="388" customFormat="1" ht="12" customHeight="1">
      <c r="A37" s="340" t="s">
        <v>65</v>
      </c>
      <c r="B37" s="390" t="s">
        <v>332</v>
      </c>
      <c r="C37" s="379"/>
      <c r="D37" s="379">
        <v>210000</v>
      </c>
      <c r="E37" s="362">
        <v>213328</v>
      </c>
    </row>
    <row r="38" spans="1:5" s="388" customFormat="1" ht="12" customHeight="1">
      <c r="A38" s="340" t="s">
        <v>124</v>
      </c>
      <c r="B38" s="390" t="s">
        <v>333</v>
      </c>
      <c r="C38" s="379">
        <v>5522668</v>
      </c>
      <c r="D38" s="379">
        <v>5522668</v>
      </c>
      <c r="E38" s="362">
        <v>2237841</v>
      </c>
    </row>
    <row r="39" spans="1:5" s="388" customFormat="1" ht="12" customHeight="1">
      <c r="A39" s="340" t="s">
        <v>125</v>
      </c>
      <c r="B39" s="390" t="s">
        <v>334</v>
      </c>
      <c r="C39" s="379">
        <v>41700000</v>
      </c>
      <c r="D39" s="379">
        <v>43420000</v>
      </c>
      <c r="E39" s="362">
        <v>40650781</v>
      </c>
    </row>
    <row r="40" spans="1:5" s="388" customFormat="1" ht="12" customHeight="1">
      <c r="A40" s="340" t="s">
        <v>126</v>
      </c>
      <c r="B40" s="390" t="s">
        <v>335</v>
      </c>
      <c r="C40" s="379">
        <v>7670000</v>
      </c>
      <c r="D40" s="379">
        <v>11174000</v>
      </c>
      <c r="E40" s="362">
        <v>10998045</v>
      </c>
    </row>
    <row r="41" spans="1:5" s="388" customFormat="1" ht="12" customHeight="1">
      <c r="A41" s="340" t="s">
        <v>127</v>
      </c>
      <c r="B41" s="390" t="s">
        <v>336</v>
      </c>
      <c r="C41" s="379">
        <v>4500000</v>
      </c>
      <c r="D41" s="379">
        <v>4500000</v>
      </c>
      <c r="E41" s="362">
        <v>1371000</v>
      </c>
    </row>
    <row r="42" spans="1:5" s="388" customFormat="1" ht="12" customHeight="1">
      <c r="A42" s="340" t="s">
        <v>128</v>
      </c>
      <c r="B42" s="390" t="s">
        <v>337</v>
      </c>
      <c r="C42" s="379">
        <v>80</v>
      </c>
      <c r="D42" s="379">
        <v>10000</v>
      </c>
      <c r="E42" s="362">
        <v>1517</v>
      </c>
    </row>
    <row r="43" spans="1:5" s="388" customFormat="1" ht="12" customHeight="1">
      <c r="A43" s="340" t="s">
        <v>338</v>
      </c>
      <c r="B43" s="390" t="s">
        <v>339</v>
      </c>
      <c r="C43" s="382"/>
      <c r="D43" s="382">
        <v>0</v>
      </c>
      <c r="E43" s="365">
        <v>679594</v>
      </c>
    </row>
    <row r="44" spans="1:5" s="388" customFormat="1" ht="12" customHeight="1" thickBot="1">
      <c r="A44" s="342" t="s">
        <v>340</v>
      </c>
      <c r="B44" s="391" t="s">
        <v>341</v>
      </c>
      <c r="C44" s="383">
        <v>79920</v>
      </c>
      <c r="D44" s="383">
        <v>704000</v>
      </c>
      <c r="E44" s="366">
        <v>1140207</v>
      </c>
    </row>
    <row r="45" spans="1:5" s="388" customFormat="1" ht="12" customHeight="1" thickBot="1">
      <c r="A45" s="346" t="s">
        <v>12</v>
      </c>
      <c r="B45" s="347" t="s">
        <v>342</v>
      </c>
      <c r="C45" s="378">
        <f>SUM(C46:C50)</f>
        <v>0</v>
      </c>
      <c r="D45" s="378">
        <f>SUM(D46:D50)</f>
        <v>16710500</v>
      </c>
      <c r="E45" s="361">
        <f>SUM(E46:E50)</f>
        <v>10730000</v>
      </c>
    </row>
    <row r="46" spans="1:5" s="388" customFormat="1" ht="12" customHeight="1">
      <c r="A46" s="341" t="s">
        <v>66</v>
      </c>
      <c r="B46" s="389" t="s">
        <v>343</v>
      </c>
      <c r="C46" s="399"/>
      <c r="D46" s="399"/>
      <c r="E46" s="367"/>
    </row>
    <row r="47" spans="1:5" s="388" customFormat="1" ht="12" customHeight="1">
      <c r="A47" s="340" t="s">
        <v>67</v>
      </c>
      <c r="B47" s="390" t="s">
        <v>344</v>
      </c>
      <c r="C47" s="382"/>
      <c r="D47" s="382">
        <v>16710500</v>
      </c>
      <c r="E47" s="365">
        <v>10730000</v>
      </c>
    </row>
    <row r="48" spans="1:5" s="388" customFormat="1" ht="12" customHeight="1">
      <c r="A48" s="340" t="s">
        <v>345</v>
      </c>
      <c r="B48" s="390" t="s">
        <v>346</v>
      </c>
      <c r="C48" s="382"/>
      <c r="D48" s="382"/>
      <c r="E48" s="365"/>
    </row>
    <row r="49" spans="1:5" s="388" customFormat="1" ht="12" customHeight="1">
      <c r="A49" s="340" t="s">
        <v>347</v>
      </c>
      <c r="B49" s="390" t="s">
        <v>348</v>
      </c>
      <c r="C49" s="382"/>
      <c r="D49" s="382"/>
      <c r="E49" s="365"/>
    </row>
    <row r="50" spans="1:5" s="388" customFormat="1" ht="12" customHeight="1" thickBot="1">
      <c r="A50" s="342" t="s">
        <v>349</v>
      </c>
      <c r="B50" s="391" t="s">
        <v>350</v>
      </c>
      <c r="C50" s="383"/>
      <c r="D50" s="383"/>
      <c r="E50" s="366"/>
    </row>
    <row r="51" spans="1:5" s="388" customFormat="1" ht="17.25" customHeight="1" thickBot="1">
      <c r="A51" s="346" t="s">
        <v>129</v>
      </c>
      <c r="B51" s="347" t="s">
        <v>351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68</v>
      </c>
      <c r="B52" s="389" t="s">
        <v>352</v>
      </c>
      <c r="C52" s="380"/>
      <c r="D52" s="380"/>
      <c r="E52" s="363"/>
    </row>
    <row r="53" spans="1:5" s="388" customFormat="1" ht="12" customHeight="1">
      <c r="A53" s="340" t="s">
        <v>69</v>
      </c>
      <c r="B53" s="390" t="s">
        <v>353</v>
      </c>
      <c r="C53" s="379"/>
      <c r="D53" s="379"/>
      <c r="E53" s="362"/>
    </row>
    <row r="54" spans="1:5" s="388" customFormat="1" ht="12" customHeight="1">
      <c r="A54" s="340" t="s">
        <v>354</v>
      </c>
      <c r="B54" s="390" t="s">
        <v>355</v>
      </c>
      <c r="C54" s="379"/>
      <c r="D54" s="379"/>
      <c r="E54" s="362"/>
    </row>
    <row r="55" spans="1:5" s="388" customFormat="1" ht="12" customHeight="1" thickBot="1">
      <c r="A55" s="342" t="s">
        <v>356</v>
      </c>
      <c r="B55" s="391" t="s">
        <v>357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358</v>
      </c>
      <c r="C56" s="378">
        <f>SUM(C57:C59)</f>
        <v>0</v>
      </c>
      <c r="D56" s="378">
        <f>SUM(D57:D59)</f>
        <v>0</v>
      </c>
      <c r="E56" s="361">
        <f>SUM(E57:E59)</f>
        <v>102063</v>
      </c>
    </row>
    <row r="57" spans="1:5" s="388" customFormat="1" ht="12" customHeight="1">
      <c r="A57" s="341" t="s">
        <v>130</v>
      </c>
      <c r="B57" s="389" t="s">
        <v>359</v>
      </c>
      <c r="C57" s="382"/>
      <c r="D57" s="382"/>
      <c r="E57" s="365"/>
    </row>
    <row r="58" spans="1:5" s="388" customFormat="1" ht="12" customHeight="1">
      <c r="A58" s="340" t="s">
        <v>131</v>
      </c>
      <c r="B58" s="390" t="s">
        <v>360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361</v>
      </c>
      <c r="C59" s="382"/>
      <c r="D59" s="382"/>
      <c r="E59" s="365">
        <v>102063</v>
      </c>
    </row>
    <row r="60" spans="1:5" s="388" customFormat="1" ht="12" customHeight="1" thickBot="1">
      <c r="A60" s="342" t="s">
        <v>362</v>
      </c>
      <c r="B60" s="391" t="s">
        <v>363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364</v>
      </c>
      <c r="C61" s="384">
        <f>+C6+C13+C20+C27+C34+C45+C51+C56</f>
        <v>1775697000</v>
      </c>
      <c r="D61" s="384">
        <f>+D6+D13+D20+D27+D34+D45+D51+D56</f>
        <v>1809603746</v>
      </c>
      <c r="E61" s="397">
        <f>+E6+E13+E20+E27+E34+E45+E51+E56</f>
        <v>1492850716</v>
      </c>
    </row>
    <row r="62" spans="1:5" s="388" customFormat="1" ht="12" customHeight="1" thickBot="1">
      <c r="A62" s="400" t="s">
        <v>365</v>
      </c>
      <c r="B62" s="368" t="s">
        <v>366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367</v>
      </c>
      <c r="B63" s="389" t="s">
        <v>368</v>
      </c>
      <c r="C63" s="382"/>
      <c r="D63" s="382"/>
      <c r="E63" s="365"/>
    </row>
    <row r="64" spans="1:5" s="388" customFormat="1" ht="12" customHeight="1">
      <c r="A64" s="340" t="s">
        <v>369</v>
      </c>
      <c r="B64" s="390" t="s">
        <v>370</v>
      </c>
      <c r="C64" s="382"/>
      <c r="D64" s="382"/>
      <c r="E64" s="365"/>
    </row>
    <row r="65" spans="1:5" s="388" customFormat="1" ht="12" customHeight="1" thickBot="1">
      <c r="A65" s="342" t="s">
        <v>371</v>
      </c>
      <c r="B65" s="326" t="s">
        <v>413</v>
      </c>
      <c r="C65" s="382"/>
      <c r="D65" s="382"/>
      <c r="E65" s="365"/>
    </row>
    <row r="66" spans="1:5" s="388" customFormat="1" ht="12" customHeight="1" thickBot="1">
      <c r="A66" s="400" t="s">
        <v>373</v>
      </c>
      <c r="B66" s="368" t="s">
        <v>374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107</v>
      </c>
      <c r="B67" s="688" t="s">
        <v>375</v>
      </c>
      <c r="C67" s="382"/>
      <c r="D67" s="382"/>
      <c r="E67" s="365"/>
    </row>
    <row r="68" spans="1:5" s="388" customFormat="1" ht="12" customHeight="1">
      <c r="A68" s="340" t="s">
        <v>108</v>
      </c>
      <c r="B68" s="688" t="s">
        <v>737</v>
      </c>
      <c r="C68" s="382"/>
      <c r="D68" s="382"/>
      <c r="E68" s="365"/>
    </row>
    <row r="69" spans="1:5" s="388" customFormat="1" ht="12" customHeight="1">
      <c r="A69" s="340" t="s">
        <v>376</v>
      </c>
      <c r="B69" s="688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689" t="s">
        <v>738</v>
      </c>
      <c r="C70" s="382"/>
      <c r="D70" s="382"/>
      <c r="E70" s="365"/>
    </row>
    <row r="71" spans="1:5" s="388" customFormat="1" ht="12" customHeight="1" thickBot="1">
      <c r="A71" s="400" t="s">
        <v>379</v>
      </c>
      <c r="B71" s="368" t="s">
        <v>380</v>
      </c>
      <c r="C71" s="378">
        <f>+C72+C73</f>
        <v>0</v>
      </c>
      <c r="D71" s="378">
        <f>+D72+D73</f>
        <v>12256133</v>
      </c>
      <c r="E71" s="361">
        <f>+E72+E73</f>
        <v>12256133</v>
      </c>
    </row>
    <row r="72" spans="1:5" s="388" customFormat="1" ht="12" customHeight="1">
      <c r="A72" s="341" t="s">
        <v>381</v>
      </c>
      <c r="B72" s="389" t="s">
        <v>382</v>
      </c>
      <c r="C72" s="382"/>
      <c r="D72" s="382">
        <v>12256133</v>
      </c>
      <c r="E72" s="365">
        <v>12256133</v>
      </c>
    </row>
    <row r="73" spans="1:5" s="388" customFormat="1" ht="12" customHeight="1" thickBot="1">
      <c r="A73" s="342" t="s">
        <v>383</v>
      </c>
      <c r="B73" s="391" t="s">
        <v>384</v>
      </c>
      <c r="C73" s="382"/>
      <c r="D73" s="382">
        <v>0</v>
      </c>
      <c r="E73" s="365"/>
    </row>
    <row r="74" spans="1:5" s="388" customFormat="1" ht="12" customHeight="1" thickBot="1">
      <c r="A74" s="400" t="s">
        <v>385</v>
      </c>
      <c r="B74" s="368" t="s">
        <v>386</v>
      </c>
      <c r="C74" s="378">
        <f>+C75+C76+C77</f>
        <v>0</v>
      </c>
      <c r="D74" s="378">
        <f>+D75+D76+D77</f>
        <v>11258754</v>
      </c>
      <c r="E74" s="361">
        <f>+E75+E76+E77</f>
        <v>11258754</v>
      </c>
    </row>
    <row r="75" spans="1:5" s="388" customFormat="1" ht="12" customHeight="1">
      <c r="A75" s="341" t="s">
        <v>387</v>
      </c>
      <c r="B75" s="389" t="s">
        <v>388</v>
      </c>
      <c r="C75" s="382"/>
      <c r="D75" s="382">
        <v>11258754</v>
      </c>
      <c r="E75" s="365">
        <v>11258754</v>
      </c>
    </row>
    <row r="76" spans="1:5" s="388" customFormat="1" ht="12" customHeight="1">
      <c r="A76" s="340" t="s">
        <v>389</v>
      </c>
      <c r="B76" s="390" t="s">
        <v>390</v>
      </c>
      <c r="C76" s="382"/>
      <c r="D76" s="382"/>
      <c r="E76" s="365"/>
    </row>
    <row r="77" spans="1:5" s="388" customFormat="1" ht="12" customHeight="1" thickBot="1">
      <c r="A77" s="342" t="s">
        <v>391</v>
      </c>
      <c r="B77" s="690" t="s">
        <v>739</v>
      </c>
      <c r="C77" s="382"/>
      <c r="D77" s="382"/>
      <c r="E77" s="365"/>
    </row>
    <row r="78" spans="1:5" s="388" customFormat="1" ht="12" customHeight="1" thickBot="1">
      <c r="A78" s="400" t="s">
        <v>392</v>
      </c>
      <c r="B78" s="368" t="s">
        <v>393</v>
      </c>
      <c r="C78" s="378">
        <f>+C79+C80+C81+C82</f>
        <v>0</v>
      </c>
      <c r="D78" s="378">
        <f>+D79+D80+D81+D82</f>
        <v>0</v>
      </c>
      <c r="E78" s="361">
        <f>+E79+E80+E81+E82</f>
        <v>0</v>
      </c>
    </row>
    <row r="79" spans="1:5" s="388" customFormat="1" ht="12" customHeight="1">
      <c r="A79" s="392" t="s">
        <v>394</v>
      </c>
      <c r="B79" s="389" t="s">
        <v>395</v>
      </c>
      <c r="C79" s="382"/>
      <c r="D79" s="382"/>
      <c r="E79" s="365"/>
    </row>
    <row r="80" spans="1:5" s="388" customFormat="1" ht="12" customHeight="1">
      <c r="A80" s="393" t="s">
        <v>396</v>
      </c>
      <c r="B80" s="390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 thickBot="1">
      <c r="A82" s="401" t="s">
        <v>400</v>
      </c>
      <c r="B82" s="370" t="s">
        <v>401</v>
      </c>
      <c r="C82" s="382"/>
      <c r="D82" s="382"/>
      <c r="E82" s="365"/>
    </row>
    <row r="83" spans="1:5" s="388" customFormat="1" ht="12" customHeight="1" thickBot="1">
      <c r="A83" s="400" t="s">
        <v>402</v>
      </c>
      <c r="B83" s="368" t="s">
        <v>403</v>
      </c>
      <c r="C83" s="403"/>
      <c r="D83" s="403"/>
      <c r="E83" s="404"/>
    </row>
    <row r="84" spans="1:5" s="388" customFormat="1" ht="12" customHeight="1" thickBot="1">
      <c r="A84" s="400" t="s">
        <v>404</v>
      </c>
      <c r="B84" s="324" t="s">
        <v>405</v>
      </c>
      <c r="C84" s="384">
        <f>+C62+C66+C71+C74+C78+C83</f>
        <v>0</v>
      </c>
      <c r="D84" s="384">
        <f>+D62+D66+D71+D74+D78+D83</f>
        <v>23514887</v>
      </c>
      <c r="E84" s="397">
        <f>+E62+E66+E71+E74+E78+E83</f>
        <v>23514887</v>
      </c>
    </row>
    <row r="85" spans="1:5" s="388" customFormat="1" ht="12" customHeight="1" thickBot="1">
      <c r="A85" s="402" t="s">
        <v>406</v>
      </c>
      <c r="B85" s="327" t="s">
        <v>407</v>
      </c>
      <c r="C85" s="384">
        <f>+C61+C84</f>
        <v>1775697000</v>
      </c>
      <c r="D85" s="384">
        <f>+D61+D84</f>
        <v>1833118633</v>
      </c>
      <c r="E85" s="397">
        <f>+E61+E84</f>
        <v>1516365603</v>
      </c>
    </row>
    <row r="86" spans="1:5" s="388" customFormat="1" ht="12" customHeight="1">
      <c r="A86" s="322"/>
      <c r="B86" s="322"/>
      <c r="C86" s="323"/>
      <c r="D86" s="323"/>
      <c r="E86" s="323"/>
    </row>
    <row r="87" spans="1:5" ht="16.5" customHeight="1">
      <c r="A87" s="705" t="s">
        <v>36</v>
      </c>
      <c r="B87" s="705"/>
      <c r="C87" s="705"/>
      <c r="D87" s="705"/>
      <c r="E87" s="705"/>
    </row>
    <row r="88" spans="1:5" s="394" customFormat="1" ht="16.5" customHeight="1" thickBot="1">
      <c r="A88" s="46" t="s">
        <v>111</v>
      </c>
      <c r="B88" s="46"/>
      <c r="C88" s="355"/>
      <c r="D88" s="355"/>
      <c r="E88" s="355" t="str">
        <f>E2</f>
        <v>Forintban!</v>
      </c>
    </row>
    <row r="89" spans="1:5" s="394" customFormat="1" ht="16.5" customHeight="1">
      <c r="A89" s="706" t="s">
        <v>58</v>
      </c>
      <c r="B89" s="703" t="s">
        <v>174</v>
      </c>
      <c r="C89" s="699" t="str">
        <f>+C3</f>
        <v>2017. évi</v>
      </c>
      <c r="D89" s="699"/>
      <c r="E89" s="700"/>
    </row>
    <row r="90" spans="1:5" ht="37.5" customHeight="1" thickBot="1">
      <c r="A90" s="707"/>
      <c r="B90" s="702"/>
      <c r="C90" s="47" t="s">
        <v>175</v>
      </c>
      <c r="D90" s="47" t="s">
        <v>180</v>
      </c>
      <c r="E90" s="48" t="s">
        <v>181</v>
      </c>
    </row>
    <row r="91" spans="1:5" s="387" customFormat="1" ht="12" customHeight="1" thickBot="1">
      <c r="A91" s="351" t="s">
        <v>408</v>
      </c>
      <c r="B91" s="352" t="s">
        <v>409</v>
      </c>
      <c r="C91" s="352" t="s">
        <v>410</v>
      </c>
      <c r="D91" s="352" t="s">
        <v>411</v>
      </c>
      <c r="E91" s="353" t="s">
        <v>412</v>
      </c>
    </row>
    <row r="92" spans="1:5" ht="12" customHeight="1" thickBot="1">
      <c r="A92" s="348" t="s">
        <v>7</v>
      </c>
      <c r="B92" s="350" t="s">
        <v>414</v>
      </c>
      <c r="C92" s="377">
        <f>SUM(C93:C97)</f>
        <v>984063000</v>
      </c>
      <c r="D92" s="377">
        <f>SUM(D93:D97)</f>
        <v>1082913945</v>
      </c>
      <c r="E92" s="332">
        <f>SUM(E93:E97)</f>
        <v>1039762467</v>
      </c>
    </row>
    <row r="93" spans="1:5" ht="12" customHeight="1">
      <c r="A93" s="343" t="s">
        <v>70</v>
      </c>
      <c r="B93" s="336" t="s">
        <v>37</v>
      </c>
      <c r="C93" s="77">
        <v>608155000</v>
      </c>
      <c r="D93" s="77">
        <v>549055046</v>
      </c>
      <c r="E93" s="331">
        <v>546145647</v>
      </c>
    </row>
    <row r="94" spans="1:5" ht="12" customHeight="1">
      <c r="A94" s="340" t="s">
        <v>71</v>
      </c>
      <c r="B94" s="334" t="s">
        <v>132</v>
      </c>
      <c r="C94" s="379">
        <v>101818000</v>
      </c>
      <c r="D94" s="379">
        <v>99705033</v>
      </c>
      <c r="E94" s="362">
        <v>98579942</v>
      </c>
    </row>
    <row r="95" spans="1:5" ht="12" customHeight="1">
      <c r="A95" s="340" t="s">
        <v>72</v>
      </c>
      <c r="B95" s="334" t="s">
        <v>99</v>
      </c>
      <c r="C95" s="381">
        <v>249070000</v>
      </c>
      <c r="D95" s="381">
        <v>394814110</v>
      </c>
      <c r="E95" s="364">
        <v>358833702</v>
      </c>
    </row>
    <row r="96" spans="1:5" ht="12" customHeight="1">
      <c r="A96" s="340" t="s">
        <v>73</v>
      </c>
      <c r="B96" s="337" t="s">
        <v>133</v>
      </c>
      <c r="C96" s="381">
        <v>19920000</v>
      </c>
      <c r="D96" s="381">
        <v>29831002</v>
      </c>
      <c r="E96" s="364">
        <v>27194422</v>
      </c>
    </row>
    <row r="97" spans="1:5" ht="12" customHeight="1">
      <c r="A97" s="340" t="s">
        <v>82</v>
      </c>
      <c r="B97" s="345" t="s">
        <v>134</v>
      </c>
      <c r="C97" s="381">
        <v>5100000</v>
      </c>
      <c r="D97" s="381">
        <v>9508754</v>
      </c>
      <c r="E97" s="364">
        <v>9008754</v>
      </c>
    </row>
    <row r="98" spans="1:5" ht="12" customHeight="1">
      <c r="A98" s="340" t="s">
        <v>74</v>
      </c>
      <c r="B98" s="334" t="s">
        <v>415</v>
      </c>
      <c r="C98" s="381"/>
      <c r="D98" s="381">
        <v>562787</v>
      </c>
      <c r="E98" s="364">
        <v>562787</v>
      </c>
    </row>
    <row r="99" spans="1:5" ht="12" customHeight="1">
      <c r="A99" s="340" t="s">
        <v>75</v>
      </c>
      <c r="B99" s="357" t="s">
        <v>416</v>
      </c>
      <c r="C99" s="381"/>
      <c r="D99" s="381"/>
      <c r="E99" s="364"/>
    </row>
    <row r="100" spans="1:5" ht="12" customHeight="1">
      <c r="A100" s="340" t="s">
        <v>83</v>
      </c>
      <c r="B100" s="358" t="s">
        <v>417</v>
      </c>
      <c r="C100" s="381"/>
      <c r="D100" s="381"/>
      <c r="E100" s="364"/>
    </row>
    <row r="101" spans="1:5" ht="12" customHeight="1">
      <c r="A101" s="340" t="s">
        <v>84</v>
      </c>
      <c r="B101" s="358" t="s">
        <v>418</v>
      </c>
      <c r="C101" s="381"/>
      <c r="D101" s="381"/>
      <c r="E101" s="364"/>
    </row>
    <row r="102" spans="1:5" ht="12" customHeight="1">
      <c r="A102" s="340" t="s">
        <v>85</v>
      </c>
      <c r="B102" s="357" t="s">
        <v>419</v>
      </c>
      <c r="C102" s="381"/>
      <c r="D102" s="381"/>
      <c r="E102" s="364"/>
    </row>
    <row r="103" spans="1:5" ht="12" customHeight="1">
      <c r="A103" s="340" t="s">
        <v>86</v>
      </c>
      <c r="B103" s="357" t="s">
        <v>420</v>
      </c>
      <c r="C103" s="381"/>
      <c r="D103" s="381"/>
      <c r="E103" s="364"/>
    </row>
    <row r="104" spans="1:5" ht="12" customHeight="1">
      <c r="A104" s="340" t="s">
        <v>88</v>
      </c>
      <c r="B104" s="358" t="s">
        <v>421</v>
      </c>
      <c r="C104" s="381"/>
      <c r="D104" s="381"/>
      <c r="E104" s="364"/>
    </row>
    <row r="105" spans="1:5" ht="12" customHeight="1">
      <c r="A105" s="339" t="s">
        <v>135</v>
      </c>
      <c r="B105" s="359" t="s">
        <v>422</v>
      </c>
      <c r="C105" s="381"/>
      <c r="D105" s="381"/>
      <c r="E105" s="364"/>
    </row>
    <row r="106" spans="1:5" ht="12" customHeight="1">
      <c r="A106" s="340" t="s">
        <v>423</v>
      </c>
      <c r="B106" s="359" t="s">
        <v>424</v>
      </c>
      <c r="C106" s="381"/>
      <c r="D106" s="381"/>
      <c r="E106" s="364"/>
    </row>
    <row r="107" spans="1:5" ht="12" customHeight="1" thickBot="1">
      <c r="A107" s="344" t="s">
        <v>425</v>
      </c>
      <c r="B107" s="360" t="s">
        <v>426</v>
      </c>
      <c r="C107" s="78">
        <v>5100000</v>
      </c>
      <c r="D107" s="78">
        <v>8945967</v>
      </c>
      <c r="E107" s="325">
        <v>8445967</v>
      </c>
    </row>
    <row r="108" spans="1:5" ht="12" customHeight="1" thickBot="1">
      <c r="A108" s="346" t="s">
        <v>8</v>
      </c>
      <c r="B108" s="349" t="s">
        <v>427</v>
      </c>
      <c r="C108" s="378">
        <f>+C109+C111+C113</f>
        <v>787634000</v>
      </c>
      <c r="D108" s="378">
        <f>+D109+D111+D113</f>
        <v>717630734</v>
      </c>
      <c r="E108" s="361">
        <f>+E109+E111+E113</f>
        <v>167650670</v>
      </c>
    </row>
    <row r="109" spans="1:5" ht="12" customHeight="1">
      <c r="A109" s="341" t="s">
        <v>76</v>
      </c>
      <c r="B109" s="334" t="s">
        <v>155</v>
      </c>
      <c r="C109" s="380">
        <v>598979000</v>
      </c>
      <c r="D109" s="380">
        <v>521975734</v>
      </c>
      <c r="E109" s="363">
        <v>163553467</v>
      </c>
    </row>
    <row r="110" spans="1:5" ht="12" customHeight="1">
      <c r="A110" s="341" t="s">
        <v>77</v>
      </c>
      <c r="B110" s="338" t="s">
        <v>428</v>
      </c>
      <c r="C110" s="380"/>
      <c r="D110" s="380">
        <v>0</v>
      </c>
      <c r="E110" s="363"/>
    </row>
    <row r="111" spans="1:5" ht="15.75">
      <c r="A111" s="341" t="s">
        <v>78</v>
      </c>
      <c r="B111" s="338" t="s">
        <v>136</v>
      </c>
      <c r="C111" s="379">
        <v>188055000</v>
      </c>
      <c r="D111" s="379">
        <v>193055000</v>
      </c>
      <c r="E111" s="362">
        <v>1497203</v>
      </c>
    </row>
    <row r="112" spans="1:5" ht="12" customHeight="1">
      <c r="A112" s="341" t="s">
        <v>79</v>
      </c>
      <c r="B112" s="338" t="s">
        <v>429</v>
      </c>
      <c r="C112" s="379"/>
      <c r="D112" s="379">
        <v>0</v>
      </c>
      <c r="E112" s="362"/>
    </row>
    <row r="113" spans="1:5" ht="12" customHeight="1">
      <c r="A113" s="341" t="s">
        <v>80</v>
      </c>
      <c r="B113" s="370" t="s">
        <v>157</v>
      </c>
      <c r="C113" s="379">
        <v>600000</v>
      </c>
      <c r="D113" s="379">
        <v>2600000</v>
      </c>
      <c r="E113" s="362">
        <v>2600000</v>
      </c>
    </row>
    <row r="114" spans="1:5" ht="21.75" customHeight="1">
      <c r="A114" s="341" t="s">
        <v>87</v>
      </c>
      <c r="B114" s="369" t="s">
        <v>430</v>
      </c>
      <c r="C114" s="379"/>
      <c r="D114" s="379"/>
      <c r="E114" s="362"/>
    </row>
    <row r="115" spans="1:5" ht="24" customHeight="1">
      <c r="A115" s="341" t="s">
        <v>89</v>
      </c>
      <c r="B115" s="385" t="s">
        <v>431</v>
      </c>
      <c r="C115" s="379"/>
      <c r="D115" s="379"/>
      <c r="E115" s="362"/>
    </row>
    <row r="116" spans="1:5" ht="12" customHeight="1">
      <c r="A116" s="341" t="s">
        <v>137</v>
      </c>
      <c r="B116" s="358" t="s">
        <v>418</v>
      </c>
      <c r="C116" s="379"/>
      <c r="D116" s="379"/>
      <c r="E116" s="362"/>
    </row>
    <row r="117" spans="1:5" ht="12" customHeight="1">
      <c r="A117" s="341" t="s">
        <v>138</v>
      </c>
      <c r="B117" s="358" t="s">
        <v>432</v>
      </c>
      <c r="C117" s="379"/>
      <c r="D117" s="379"/>
      <c r="E117" s="362"/>
    </row>
    <row r="118" spans="1:5" ht="12" customHeight="1">
      <c r="A118" s="341" t="s">
        <v>139</v>
      </c>
      <c r="B118" s="358" t="s">
        <v>433</v>
      </c>
      <c r="C118" s="379"/>
      <c r="D118" s="379"/>
      <c r="E118" s="362"/>
    </row>
    <row r="119" spans="1:5" s="405" customFormat="1" ht="12" customHeight="1">
      <c r="A119" s="341" t="s">
        <v>434</v>
      </c>
      <c r="B119" s="358" t="s">
        <v>421</v>
      </c>
      <c r="C119" s="379"/>
      <c r="D119" s="379"/>
      <c r="E119" s="362"/>
    </row>
    <row r="120" spans="1:5" ht="12" customHeight="1">
      <c r="A120" s="341" t="s">
        <v>435</v>
      </c>
      <c r="B120" s="358" t="s">
        <v>436</v>
      </c>
      <c r="C120" s="379"/>
      <c r="D120" s="379"/>
      <c r="E120" s="362"/>
    </row>
    <row r="121" spans="1:5" ht="12" customHeight="1" thickBot="1">
      <c r="A121" s="339" t="s">
        <v>437</v>
      </c>
      <c r="B121" s="358" t="s">
        <v>438</v>
      </c>
      <c r="C121" s="381">
        <v>600000</v>
      </c>
      <c r="D121" s="381">
        <v>2600000</v>
      </c>
      <c r="E121" s="364">
        <v>2600000</v>
      </c>
    </row>
    <row r="122" spans="1:5" ht="12" customHeight="1" thickBot="1">
      <c r="A122" s="346" t="s">
        <v>9</v>
      </c>
      <c r="B122" s="354" t="s">
        <v>439</v>
      </c>
      <c r="C122" s="378">
        <f>+C123+C124</f>
        <v>4000000</v>
      </c>
      <c r="D122" s="378">
        <f>+D123+D124</f>
        <v>0</v>
      </c>
      <c r="E122" s="361">
        <f>+E123+E124</f>
        <v>0</v>
      </c>
    </row>
    <row r="123" spans="1:5" ht="12" customHeight="1">
      <c r="A123" s="341" t="s">
        <v>59</v>
      </c>
      <c r="B123" s="335" t="s">
        <v>45</v>
      </c>
      <c r="C123" s="380">
        <v>3000000</v>
      </c>
      <c r="D123" s="380"/>
      <c r="E123" s="363"/>
    </row>
    <row r="124" spans="1:5" ht="12" customHeight="1" thickBot="1">
      <c r="A124" s="342" t="s">
        <v>60</v>
      </c>
      <c r="B124" s="338" t="s">
        <v>46</v>
      </c>
      <c r="C124" s="381">
        <v>1000000</v>
      </c>
      <c r="D124" s="381"/>
      <c r="E124" s="364"/>
    </row>
    <row r="125" spans="1:5" ht="12" customHeight="1" thickBot="1">
      <c r="A125" s="346" t="s">
        <v>10</v>
      </c>
      <c r="B125" s="354" t="s">
        <v>440</v>
      </c>
      <c r="C125" s="378">
        <f>+C92+C108+C122</f>
        <v>1775697000</v>
      </c>
      <c r="D125" s="378">
        <f>+D92+D108+D122</f>
        <v>1800544679</v>
      </c>
      <c r="E125" s="361">
        <f>+E92+E108+E122</f>
        <v>1207413137</v>
      </c>
    </row>
    <row r="126" spans="1:5" ht="12" customHeight="1" thickBot="1">
      <c r="A126" s="346" t="s">
        <v>11</v>
      </c>
      <c r="B126" s="354" t="s">
        <v>441</v>
      </c>
      <c r="C126" s="378">
        <f>+C127+C128+C129</f>
        <v>0</v>
      </c>
      <c r="D126" s="378">
        <f>+D127+D128+D129</f>
        <v>10137457</v>
      </c>
      <c r="E126" s="361">
        <f>+E127+E128+E129</f>
        <v>0</v>
      </c>
    </row>
    <row r="127" spans="1:5" ht="12" customHeight="1">
      <c r="A127" s="341" t="s">
        <v>63</v>
      </c>
      <c r="B127" s="335" t="s">
        <v>442</v>
      </c>
      <c r="C127" s="379"/>
      <c r="D127" s="379">
        <v>10137457</v>
      </c>
      <c r="E127" s="362"/>
    </row>
    <row r="128" spans="1:5" ht="12" customHeight="1">
      <c r="A128" s="341" t="s">
        <v>64</v>
      </c>
      <c r="B128" s="335" t="s">
        <v>443</v>
      </c>
      <c r="C128" s="379"/>
      <c r="D128" s="379"/>
      <c r="E128" s="362"/>
    </row>
    <row r="129" spans="1:5" ht="12" customHeight="1" thickBot="1">
      <c r="A129" s="339" t="s">
        <v>65</v>
      </c>
      <c r="B129" s="333" t="s">
        <v>444</v>
      </c>
      <c r="C129" s="379"/>
      <c r="D129" s="379"/>
      <c r="E129" s="362"/>
    </row>
    <row r="130" spans="1:5" ht="12" customHeight="1" thickBot="1">
      <c r="A130" s="346" t="s">
        <v>12</v>
      </c>
      <c r="B130" s="354" t="s">
        <v>445</v>
      </c>
      <c r="C130" s="378">
        <f>+C131+C132+C134+C133</f>
        <v>0</v>
      </c>
      <c r="D130" s="378">
        <f>+D131+D132+D134+D133</f>
        <v>0</v>
      </c>
      <c r="E130" s="361">
        <f>+E131+E132+E134+E133</f>
        <v>0</v>
      </c>
    </row>
    <row r="131" spans="1:5" ht="12" customHeight="1">
      <c r="A131" s="341" t="s">
        <v>66</v>
      </c>
      <c r="B131" s="335" t="s">
        <v>446</v>
      </c>
      <c r="C131" s="379"/>
      <c r="D131" s="379"/>
      <c r="E131" s="362"/>
    </row>
    <row r="132" spans="1:5" ht="12" customHeight="1">
      <c r="A132" s="341" t="s">
        <v>67</v>
      </c>
      <c r="B132" s="335" t="s">
        <v>447</v>
      </c>
      <c r="C132" s="379"/>
      <c r="D132" s="379"/>
      <c r="E132" s="362"/>
    </row>
    <row r="133" spans="1:5" ht="12" customHeight="1">
      <c r="A133" s="341" t="s">
        <v>345</v>
      </c>
      <c r="B133" s="335" t="s">
        <v>448</v>
      </c>
      <c r="C133" s="379"/>
      <c r="D133" s="379"/>
      <c r="E133" s="362"/>
    </row>
    <row r="134" spans="1:5" ht="12" customHeight="1" thickBot="1">
      <c r="A134" s="339" t="s">
        <v>347</v>
      </c>
      <c r="B134" s="333" t="s">
        <v>449</v>
      </c>
      <c r="C134" s="379"/>
      <c r="D134" s="379"/>
      <c r="E134" s="362"/>
    </row>
    <row r="135" spans="1:5" ht="12" customHeight="1" thickBot="1">
      <c r="A135" s="346" t="s">
        <v>13</v>
      </c>
      <c r="B135" s="354" t="s">
        <v>450</v>
      </c>
      <c r="C135" s="384">
        <f>+C136+C137+C138+C139</f>
        <v>0</v>
      </c>
      <c r="D135" s="384">
        <f>+D136+D137+D138+D139</f>
        <v>22436497</v>
      </c>
      <c r="E135" s="397">
        <f>+E136+E137+E138+E139</f>
        <v>11177743</v>
      </c>
    </row>
    <row r="136" spans="1:5" ht="12" customHeight="1">
      <c r="A136" s="341" t="s">
        <v>68</v>
      </c>
      <c r="B136" s="335" t="s">
        <v>451</v>
      </c>
      <c r="C136" s="379"/>
      <c r="D136" s="379"/>
      <c r="E136" s="362"/>
    </row>
    <row r="137" spans="1:5" ht="12" customHeight="1">
      <c r="A137" s="341" t="s">
        <v>69</v>
      </c>
      <c r="B137" s="335" t="s">
        <v>452</v>
      </c>
      <c r="C137" s="379"/>
      <c r="D137" s="379">
        <v>22436497</v>
      </c>
      <c r="E137" s="362">
        <v>11177743</v>
      </c>
    </row>
    <row r="138" spans="1:5" ht="12" customHeight="1">
      <c r="A138" s="341" t="s">
        <v>354</v>
      </c>
      <c r="B138" s="335" t="s">
        <v>453</v>
      </c>
      <c r="C138" s="379"/>
      <c r="D138" s="379"/>
      <c r="E138" s="362"/>
    </row>
    <row r="139" spans="1:5" ht="12" customHeight="1" thickBot="1">
      <c r="A139" s="339" t="s">
        <v>356</v>
      </c>
      <c r="B139" s="333" t="s">
        <v>454</v>
      </c>
      <c r="C139" s="379"/>
      <c r="D139" s="379"/>
      <c r="E139" s="362"/>
    </row>
    <row r="140" spans="1:9" ht="15" customHeight="1" thickBot="1">
      <c r="A140" s="346" t="s">
        <v>14</v>
      </c>
      <c r="B140" s="354" t="s">
        <v>455</v>
      </c>
      <c r="C140" s="79">
        <f>+C141+C142+C143+C144</f>
        <v>0</v>
      </c>
      <c r="D140" s="79">
        <f>+D141+D142+D143+D144</f>
        <v>0</v>
      </c>
      <c r="E140" s="330">
        <f>+E141+E142+E143+E144</f>
        <v>0</v>
      </c>
      <c r="F140" s="395"/>
      <c r="G140" s="396"/>
      <c r="H140" s="396"/>
      <c r="I140" s="396"/>
    </row>
    <row r="141" spans="1:5" s="388" customFormat="1" ht="12.75" customHeight="1">
      <c r="A141" s="341" t="s">
        <v>130</v>
      </c>
      <c r="B141" s="335" t="s">
        <v>456</v>
      </c>
      <c r="C141" s="379"/>
      <c r="D141" s="379"/>
      <c r="E141" s="362"/>
    </row>
    <row r="142" spans="1:5" ht="12.75" customHeight="1">
      <c r="A142" s="341" t="s">
        <v>131</v>
      </c>
      <c r="B142" s="335" t="s">
        <v>457</v>
      </c>
      <c r="C142" s="379"/>
      <c r="D142" s="379"/>
      <c r="E142" s="362"/>
    </row>
    <row r="143" spans="1:5" ht="12.75" customHeight="1">
      <c r="A143" s="341" t="s">
        <v>156</v>
      </c>
      <c r="B143" s="335" t="s">
        <v>458</v>
      </c>
      <c r="C143" s="379"/>
      <c r="D143" s="379"/>
      <c r="E143" s="362"/>
    </row>
    <row r="144" spans="1:5" ht="12.75" customHeight="1" thickBot="1">
      <c r="A144" s="341" t="s">
        <v>362</v>
      </c>
      <c r="B144" s="335" t="s">
        <v>459</v>
      </c>
      <c r="C144" s="379"/>
      <c r="D144" s="379"/>
      <c r="E144" s="362"/>
    </row>
    <row r="145" spans="1:5" ht="16.5" thickBot="1">
      <c r="A145" s="346" t="s">
        <v>15</v>
      </c>
      <c r="B145" s="354" t="s">
        <v>460</v>
      </c>
      <c r="C145" s="328">
        <f>+C126+C130+C135+C140</f>
        <v>0</v>
      </c>
      <c r="D145" s="328">
        <f>+D126+D130+D135+D140</f>
        <v>32573954</v>
      </c>
      <c r="E145" s="329">
        <f>+E126+E130+E135+E140</f>
        <v>11177743</v>
      </c>
    </row>
    <row r="146" spans="1:5" ht="16.5" thickBot="1">
      <c r="A146" s="371" t="s">
        <v>16</v>
      </c>
      <c r="B146" s="374" t="s">
        <v>461</v>
      </c>
      <c r="C146" s="328">
        <f>+C125+C145</f>
        <v>1775697000</v>
      </c>
      <c r="D146" s="328">
        <f>+D125+D145</f>
        <v>1833118633</v>
      </c>
      <c r="E146" s="329">
        <f>+E125+E145</f>
        <v>1218590880</v>
      </c>
    </row>
    <row r="148" spans="1:5" ht="18.75" customHeight="1">
      <c r="A148" s="704" t="s">
        <v>462</v>
      </c>
      <c r="B148" s="704"/>
      <c r="C148" s="704"/>
      <c r="D148" s="704"/>
      <c r="E148" s="704"/>
    </row>
    <row r="149" spans="1:5" ht="13.5" customHeight="1" thickBot="1">
      <c r="A149" s="356" t="s">
        <v>112</v>
      </c>
      <c r="B149" s="356"/>
      <c r="C149" s="386"/>
      <c r="E149" s="373" t="str">
        <f>E88</f>
        <v>Forintban!</v>
      </c>
    </row>
    <row r="150" spans="1:5" ht="21.75" thickBot="1">
      <c r="A150" s="346">
        <v>1</v>
      </c>
      <c r="B150" s="349" t="s">
        <v>463</v>
      </c>
      <c r="C150" s="372">
        <f>+C61-C125</f>
        <v>0</v>
      </c>
      <c r="D150" s="372">
        <f>+D61-D125</f>
        <v>9059067</v>
      </c>
      <c r="E150" s="372">
        <f>+E61-E125</f>
        <v>285437579</v>
      </c>
    </row>
    <row r="151" spans="1:5" ht="21.75" thickBot="1">
      <c r="A151" s="346" t="s">
        <v>8</v>
      </c>
      <c r="B151" s="349" t="s">
        <v>464</v>
      </c>
      <c r="C151" s="372">
        <f>+C84-C145</f>
        <v>0</v>
      </c>
      <c r="D151" s="372">
        <f>+D84-D145</f>
        <v>-9059067</v>
      </c>
      <c r="E151" s="372">
        <f>+E84-E145</f>
        <v>12337144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2017. ÉVI ZÁRSZÁMADÁSÁNAK PÉNZÜGYI MÉRLEGE&amp;10
&amp;R&amp;"Times New Roman CE,Félkövér dőlt"&amp;11 1.1. melléklet a 4/2018. (V.31.)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B5" sqref="B5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485"/>
      <c r="C1" s="530"/>
      <c r="D1" s="530"/>
      <c r="E1" s="619" t="s">
        <v>815</v>
      </c>
    </row>
    <row r="2" spans="1:5" s="531" customFormat="1" ht="25.5" customHeight="1">
      <c r="A2" s="511" t="s">
        <v>146</v>
      </c>
      <c r="B2" s="759" t="s">
        <v>743</v>
      </c>
      <c r="C2" s="760"/>
      <c r="D2" s="761"/>
      <c r="E2" s="554" t="s">
        <v>49</v>
      </c>
    </row>
    <row r="3" spans="1:5" s="531" customFormat="1" ht="24.75" thickBot="1">
      <c r="A3" s="529" t="s">
        <v>145</v>
      </c>
      <c r="B3" s="762" t="s">
        <v>540</v>
      </c>
      <c r="C3" s="765"/>
      <c r="D3" s="766"/>
      <c r="E3" s="555" t="s">
        <v>41</v>
      </c>
    </row>
    <row r="4" spans="1:5" s="532" customFormat="1" ht="15.75" customHeight="1" thickBot="1">
      <c r="A4" s="486"/>
      <c r="B4" s="486"/>
      <c r="C4" s="487"/>
      <c r="D4" s="487"/>
      <c r="E4" s="487" t="e">
        <f>#REF!</f>
        <v>#REF!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29963000</v>
      </c>
      <c r="D8" s="574">
        <f>SUM(D9:D18)</f>
        <v>33263000</v>
      </c>
      <c r="E8" s="551">
        <f>SUM(E9:E18)</f>
        <v>31724776</v>
      </c>
    </row>
    <row r="9" spans="1:5" s="507" customFormat="1" ht="12" customHeight="1">
      <c r="A9" s="556" t="s">
        <v>70</v>
      </c>
      <c r="B9" s="336" t="s">
        <v>330</v>
      </c>
      <c r="C9" s="83"/>
      <c r="D9" s="575"/>
      <c r="E9" s="540"/>
    </row>
    <row r="10" spans="1:5" s="507" customFormat="1" ht="12" customHeight="1">
      <c r="A10" s="557" t="s">
        <v>71</v>
      </c>
      <c r="B10" s="334" t="s">
        <v>331</v>
      </c>
      <c r="C10" s="410">
        <v>20000000</v>
      </c>
      <c r="D10" s="576">
        <v>22000000</v>
      </c>
      <c r="E10" s="92">
        <v>24904377</v>
      </c>
    </row>
    <row r="11" spans="1:5" s="507" customFormat="1" ht="12" customHeight="1">
      <c r="A11" s="557" t="s">
        <v>72</v>
      </c>
      <c r="B11" s="334" t="s">
        <v>332</v>
      </c>
      <c r="C11" s="410"/>
      <c r="D11" s="576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576"/>
      <c r="E12" s="92"/>
    </row>
    <row r="13" spans="1:5" s="507" customFormat="1" ht="12" customHeight="1">
      <c r="A13" s="557" t="s">
        <v>106</v>
      </c>
      <c r="B13" s="334" t="s">
        <v>334</v>
      </c>
      <c r="C13" s="410">
        <v>50000</v>
      </c>
      <c r="D13" s="576">
        <v>50000</v>
      </c>
      <c r="E13" s="92">
        <v>75747</v>
      </c>
    </row>
    <row r="14" spans="1:5" s="507" customFormat="1" ht="12" customHeight="1">
      <c r="A14" s="557" t="s">
        <v>74</v>
      </c>
      <c r="B14" s="334" t="s">
        <v>550</v>
      </c>
      <c r="C14" s="410">
        <v>5413000</v>
      </c>
      <c r="D14" s="576">
        <v>6713000</v>
      </c>
      <c r="E14" s="92">
        <v>6744652</v>
      </c>
    </row>
    <row r="15" spans="1:5" s="534" customFormat="1" ht="12" customHeight="1">
      <c r="A15" s="557" t="s">
        <v>75</v>
      </c>
      <c r="B15" s="333" t="s">
        <v>551</v>
      </c>
      <c r="C15" s="410">
        <v>4500000</v>
      </c>
      <c r="D15" s="576">
        <v>4500000</v>
      </c>
      <c r="E15" s="92"/>
    </row>
    <row r="16" spans="1:5" s="534" customFormat="1" ht="12" customHeight="1">
      <c r="A16" s="557" t="s">
        <v>83</v>
      </c>
      <c r="B16" s="334" t="s">
        <v>337</v>
      </c>
      <c r="C16" s="84"/>
      <c r="D16" s="577"/>
      <c r="E16" s="539"/>
    </row>
    <row r="17" spans="1:5" s="507" customFormat="1" ht="12" customHeight="1">
      <c r="A17" s="557" t="s">
        <v>84</v>
      </c>
      <c r="B17" s="334" t="s">
        <v>339</v>
      </c>
      <c r="C17" s="410"/>
      <c r="D17" s="576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93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576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576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576"/>
      <c r="E22" s="92"/>
    </row>
    <row r="23" spans="1:5" s="507" customFormat="1" ht="12" customHeight="1" thickBot="1">
      <c r="A23" s="557" t="s">
        <v>79</v>
      </c>
      <c r="B23" s="334" t="s">
        <v>673</v>
      </c>
      <c r="C23" s="410"/>
      <c r="D23" s="576"/>
      <c r="E23" s="92"/>
    </row>
    <row r="24" spans="1:5" s="507" customFormat="1" ht="12" customHeight="1" thickBot="1">
      <c r="A24" s="544" t="s">
        <v>9</v>
      </c>
      <c r="B24" s="354" t="s">
        <v>123</v>
      </c>
      <c r="C24" s="41"/>
      <c r="D24" s="578"/>
      <c r="E24" s="550"/>
    </row>
    <row r="25" spans="1:5" s="507" customFormat="1" ht="12" customHeight="1" thickBot="1">
      <c r="A25" s="544" t="s">
        <v>10</v>
      </c>
      <c r="B25" s="354" t="s">
        <v>555</v>
      </c>
      <c r="C25" s="413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324</v>
      </c>
      <c r="B26" s="559" t="s">
        <v>553</v>
      </c>
      <c r="C26" s="80"/>
      <c r="D26" s="565"/>
      <c r="E26" s="538"/>
    </row>
    <row r="27" spans="1:5" s="507" customFormat="1" ht="12" customHeight="1">
      <c r="A27" s="558" t="s">
        <v>325</v>
      </c>
      <c r="B27" s="560" t="s">
        <v>556</v>
      </c>
      <c r="C27" s="414"/>
      <c r="D27" s="579"/>
      <c r="E27" s="537"/>
    </row>
    <row r="28" spans="1:5" s="507" customFormat="1" ht="12" customHeight="1" thickBot="1">
      <c r="A28" s="557" t="s">
        <v>326</v>
      </c>
      <c r="B28" s="561" t="s">
        <v>674</v>
      </c>
      <c r="C28" s="541"/>
      <c r="D28" s="580"/>
      <c r="E28" s="536"/>
    </row>
    <row r="29" spans="1:5" s="507" customFormat="1" ht="12" customHeight="1" thickBot="1">
      <c r="A29" s="544" t="s">
        <v>11</v>
      </c>
      <c r="B29" s="354" t="s">
        <v>557</v>
      </c>
      <c r="C29" s="413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343</v>
      </c>
      <c r="C30" s="80"/>
      <c r="D30" s="565"/>
      <c r="E30" s="538"/>
    </row>
    <row r="31" spans="1:5" s="507" customFormat="1" ht="12" customHeight="1">
      <c r="A31" s="558" t="s">
        <v>64</v>
      </c>
      <c r="B31" s="560" t="s">
        <v>344</v>
      </c>
      <c r="C31" s="414"/>
      <c r="D31" s="579"/>
      <c r="E31" s="537"/>
    </row>
    <row r="32" spans="1:5" s="507" customFormat="1" ht="12" customHeight="1" thickBot="1">
      <c r="A32" s="557" t="s">
        <v>65</v>
      </c>
      <c r="B32" s="543" t="s">
        <v>346</v>
      </c>
      <c r="C32" s="541"/>
      <c r="D32" s="580"/>
      <c r="E32" s="536"/>
    </row>
    <row r="33" spans="1:5" s="507" customFormat="1" ht="12" customHeight="1" thickBot="1">
      <c r="A33" s="544" t="s">
        <v>12</v>
      </c>
      <c r="B33" s="354" t="s">
        <v>468</v>
      </c>
      <c r="C33" s="41"/>
      <c r="D33" s="578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578"/>
      <c r="E34" s="550"/>
    </row>
    <row r="35" spans="1:5" s="507" customFormat="1" ht="12" customHeight="1" thickBot="1">
      <c r="A35" s="481" t="s">
        <v>14</v>
      </c>
      <c r="B35" s="354" t="s">
        <v>559</v>
      </c>
      <c r="C35" s="413">
        <f>+C8+C19+C24+C25+C29+C33+C34</f>
        <v>29963000</v>
      </c>
      <c r="D35" s="574">
        <f>+D8+D19+D24+D25+D29+D33+D34</f>
        <v>33263000</v>
      </c>
      <c r="E35" s="551">
        <f>+E8+E19+E24+E25+E29+E33+E34</f>
        <v>31724776</v>
      </c>
    </row>
    <row r="36" spans="1:5" s="534" customFormat="1" ht="12" customHeight="1" thickBot="1">
      <c r="A36" s="546" t="s">
        <v>15</v>
      </c>
      <c r="B36" s="354" t="s">
        <v>560</v>
      </c>
      <c r="C36" s="413">
        <f>+C37+C38+C39</f>
        <v>115837000</v>
      </c>
      <c r="D36" s="574">
        <f>+D37+D38+D39</f>
        <v>132801000</v>
      </c>
      <c r="E36" s="551">
        <f>+E37+E38+E39</f>
        <v>124316350</v>
      </c>
    </row>
    <row r="37" spans="1:5" s="534" customFormat="1" ht="15" customHeight="1">
      <c r="A37" s="558" t="s">
        <v>561</v>
      </c>
      <c r="B37" s="559" t="s">
        <v>162</v>
      </c>
      <c r="C37" s="80"/>
      <c r="D37" s="565">
        <v>4653575</v>
      </c>
      <c r="E37" s="538">
        <v>4653575</v>
      </c>
    </row>
    <row r="38" spans="1:5" s="534" customFormat="1" ht="15" customHeight="1">
      <c r="A38" s="558" t="s">
        <v>562</v>
      </c>
      <c r="B38" s="560" t="s">
        <v>3</v>
      </c>
      <c r="C38" s="414"/>
      <c r="D38" s="579"/>
      <c r="E38" s="537"/>
    </row>
    <row r="39" spans="1:5" ht="13.5" thickBot="1">
      <c r="A39" s="557" t="s">
        <v>563</v>
      </c>
      <c r="B39" s="543" t="s">
        <v>564</v>
      </c>
      <c r="C39" s="541">
        <v>115837000</v>
      </c>
      <c r="D39" s="580">
        <v>128147425</v>
      </c>
      <c r="E39" s="536">
        <v>119662775</v>
      </c>
    </row>
    <row r="40" spans="1:5" s="533" customFormat="1" ht="16.5" customHeight="1" thickBot="1">
      <c r="A40" s="546" t="s">
        <v>16</v>
      </c>
      <c r="B40" s="547" t="s">
        <v>565</v>
      </c>
      <c r="C40" s="86">
        <f>+C35+C36</f>
        <v>145800000</v>
      </c>
      <c r="D40" s="581">
        <f>+D35+D36</f>
        <v>166064000</v>
      </c>
      <c r="E40" s="552">
        <f>+E35+E36</f>
        <v>156041126</v>
      </c>
    </row>
    <row r="41" spans="1:5" s="309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756" t="s">
        <v>43</v>
      </c>
      <c r="B43" s="757"/>
      <c r="C43" s="757"/>
      <c r="D43" s="757"/>
      <c r="E43" s="758"/>
    </row>
    <row r="44" spans="1:5" ht="12" customHeight="1" thickBot="1">
      <c r="A44" s="544" t="s">
        <v>7</v>
      </c>
      <c r="B44" s="354" t="s">
        <v>566</v>
      </c>
      <c r="C44" s="413">
        <f>SUM(C45:C49)</f>
        <v>145800000</v>
      </c>
      <c r="D44" s="413">
        <f>SUM(D45:D49)</f>
        <v>166064000</v>
      </c>
      <c r="E44" s="551">
        <f>SUM(E45:E49)</f>
        <v>155577082</v>
      </c>
    </row>
    <row r="45" spans="1:5" ht="12" customHeight="1">
      <c r="A45" s="557" t="s">
        <v>70</v>
      </c>
      <c r="B45" s="335" t="s">
        <v>37</v>
      </c>
      <c r="C45" s="80">
        <v>86633000</v>
      </c>
      <c r="D45" s="80">
        <v>85560000</v>
      </c>
      <c r="E45" s="538">
        <v>85387865</v>
      </c>
    </row>
    <row r="46" spans="1:5" ht="12" customHeight="1">
      <c r="A46" s="557" t="s">
        <v>71</v>
      </c>
      <c r="B46" s="334" t="s">
        <v>132</v>
      </c>
      <c r="C46" s="407">
        <v>19245000</v>
      </c>
      <c r="D46" s="407">
        <v>19050000</v>
      </c>
      <c r="E46" s="562">
        <v>19049781</v>
      </c>
    </row>
    <row r="47" spans="1:5" ht="12" customHeight="1">
      <c r="A47" s="557" t="s">
        <v>72</v>
      </c>
      <c r="B47" s="334" t="s">
        <v>99</v>
      </c>
      <c r="C47" s="407">
        <v>39922000</v>
      </c>
      <c r="D47" s="407">
        <v>61454000</v>
      </c>
      <c r="E47" s="562">
        <v>51139436</v>
      </c>
    </row>
    <row r="48" spans="1:5" s="309" customFormat="1" ht="12" customHeight="1">
      <c r="A48" s="557" t="s">
        <v>73</v>
      </c>
      <c r="B48" s="334" t="s">
        <v>133</v>
      </c>
      <c r="C48" s="407"/>
      <c r="D48" s="407"/>
      <c r="E48" s="562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562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551">
        <f>SUM(E51:E53)</f>
        <v>0</v>
      </c>
    </row>
    <row r="51" spans="1:5" ht="12" customHeight="1">
      <c r="A51" s="557" t="s">
        <v>76</v>
      </c>
      <c r="B51" s="335" t="s">
        <v>155</v>
      </c>
      <c r="C51" s="80"/>
      <c r="D51" s="80"/>
      <c r="E51" s="538"/>
    </row>
    <row r="52" spans="1:5" ht="12" customHeight="1">
      <c r="A52" s="557" t="s">
        <v>77</v>
      </c>
      <c r="B52" s="334" t="s">
        <v>136</v>
      </c>
      <c r="C52" s="407"/>
      <c r="D52" s="407"/>
      <c r="E52" s="562"/>
    </row>
    <row r="53" spans="1:5" ht="15" customHeight="1">
      <c r="A53" s="557" t="s">
        <v>78</v>
      </c>
      <c r="B53" s="334" t="s">
        <v>44</v>
      </c>
      <c r="C53" s="407"/>
      <c r="D53" s="407"/>
      <c r="E53" s="562"/>
    </row>
    <row r="54" spans="1:5" ht="23.25" thickBot="1">
      <c r="A54" s="557" t="s">
        <v>79</v>
      </c>
      <c r="B54" s="334" t="s">
        <v>675</v>
      </c>
      <c r="C54" s="407"/>
      <c r="D54" s="407"/>
      <c r="E54" s="562"/>
    </row>
    <row r="55" spans="1:5" ht="15" customHeight="1" thickBot="1">
      <c r="A55" s="544" t="s">
        <v>9</v>
      </c>
      <c r="B55" s="548" t="s">
        <v>568</v>
      </c>
      <c r="C55" s="86">
        <f>+C44+C50</f>
        <v>145800000</v>
      </c>
      <c r="D55" s="86">
        <f>+D44+D50</f>
        <v>166064000</v>
      </c>
      <c r="E55" s="552">
        <f>+E44+E50</f>
        <v>155577082</v>
      </c>
    </row>
    <row r="56" spans="3:5" ht="13.5" thickBot="1">
      <c r="C56" s="553"/>
      <c r="D56" s="553"/>
      <c r="E56" s="553"/>
    </row>
    <row r="57" spans="1:5" ht="13.5" thickBot="1">
      <c r="A57" s="636" t="s">
        <v>730</v>
      </c>
      <c r="B57" s="637"/>
      <c r="C57" s="90">
        <v>22</v>
      </c>
      <c r="D57" s="90">
        <v>22</v>
      </c>
      <c r="E57" s="542">
        <v>22</v>
      </c>
    </row>
    <row r="58" spans="1:5" ht="13.5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sheet="1" objects="1" scenarios="1"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B2" sqref="B2:D2"/>
    </sheetView>
  </sheetViews>
  <sheetFormatPr defaultColWidth="9.00390625" defaultRowHeight="12.75"/>
  <cols>
    <col min="1" max="1" width="18.625" style="549" customWidth="1"/>
    <col min="2" max="2" width="62.00390625" style="32" customWidth="1"/>
    <col min="3" max="5" width="15.875" style="32" customWidth="1"/>
    <col min="6" max="16384" width="9.375" style="32" customWidth="1"/>
  </cols>
  <sheetData>
    <row r="1" spans="1:5" s="484" customFormat="1" ht="21" customHeight="1" thickBot="1">
      <c r="A1" s="483"/>
      <c r="B1" s="767" t="s">
        <v>816</v>
      </c>
      <c r="C1" s="767"/>
      <c r="D1" s="767"/>
      <c r="E1" s="767"/>
    </row>
    <row r="2" spans="1:5" s="531" customFormat="1" ht="25.5" customHeight="1">
      <c r="A2" s="511" t="s">
        <v>146</v>
      </c>
      <c r="B2" s="759" t="s">
        <v>744</v>
      </c>
      <c r="C2" s="760"/>
      <c r="D2" s="761"/>
      <c r="E2" s="554" t="s">
        <v>50</v>
      </c>
    </row>
    <row r="3" spans="1:5" s="531" customFormat="1" ht="24.75" thickBot="1">
      <c r="A3" s="529" t="s">
        <v>145</v>
      </c>
      <c r="B3" s="762" t="s">
        <v>540</v>
      </c>
      <c r="C3" s="765"/>
      <c r="D3" s="766"/>
      <c r="E3" s="555" t="s">
        <v>47</v>
      </c>
    </row>
    <row r="4" spans="1:5" s="532" customFormat="1" ht="15.75" customHeight="1" thickBot="1">
      <c r="A4" s="486"/>
      <c r="B4" s="486"/>
      <c r="C4" s="487"/>
      <c r="D4" s="487"/>
      <c r="E4" s="487" t="e">
        <f>#REF!</f>
        <v>#REF!</v>
      </c>
    </row>
    <row r="5" spans="1:5" ht="24.75" thickBot="1">
      <c r="A5" s="319" t="s">
        <v>147</v>
      </c>
      <c r="B5" s="320" t="s">
        <v>728</v>
      </c>
      <c r="C5" s="76" t="s">
        <v>175</v>
      </c>
      <c r="D5" s="76" t="s">
        <v>180</v>
      </c>
      <c r="E5" s="488" t="s">
        <v>181</v>
      </c>
    </row>
    <row r="6" spans="1:5" s="533" customFormat="1" ht="12.75" customHeight="1" thickBot="1">
      <c r="A6" s="481" t="s">
        <v>408</v>
      </c>
      <c r="B6" s="482" t="s">
        <v>409</v>
      </c>
      <c r="C6" s="482" t="s">
        <v>410</v>
      </c>
      <c r="D6" s="89" t="s">
        <v>411</v>
      </c>
      <c r="E6" s="87" t="s">
        <v>412</v>
      </c>
    </row>
    <row r="7" spans="1:5" s="533" customFormat="1" ht="15.75" customHeight="1" thickBot="1">
      <c r="A7" s="756" t="s">
        <v>42</v>
      </c>
      <c r="B7" s="757"/>
      <c r="C7" s="757"/>
      <c r="D7" s="757"/>
      <c r="E7" s="758"/>
    </row>
    <row r="8" spans="1:5" s="507" customFormat="1" ht="12" customHeight="1" thickBot="1">
      <c r="A8" s="481" t="s">
        <v>7</v>
      </c>
      <c r="B8" s="545" t="s">
        <v>549</v>
      </c>
      <c r="C8" s="413">
        <f>SUM(C9:C18)</f>
        <v>900000</v>
      </c>
      <c r="D8" s="574">
        <f>SUM(D9:D18)</f>
        <v>900000</v>
      </c>
      <c r="E8" s="551">
        <f>SUM(E9:E18)</f>
        <v>643675</v>
      </c>
    </row>
    <row r="9" spans="1:5" s="507" customFormat="1" ht="12" customHeight="1">
      <c r="A9" s="556" t="s">
        <v>70</v>
      </c>
      <c r="B9" s="336" t="s">
        <v>330</v>
      </c>
      <c r="C9" s="83"/>
      <c r="D9" s="575"/>
      <c r="E9" s="540"/>
    </row>
    <row r="10" spans="1:5" s="507" customFormat="1" ht="12" customHeight="1">
      <c r="A10" s="557" t="s">
        <v>71</v>
      </c>
      <c r="B10" s="334" t="s">
        <v>331</v>
      </c>
      <c r="C10" s="410"/>
      <c r="D10" s="576"/>
      <c r="E10" s="92"/>
    </row>
    <row r="11" spans="1:5" s="507" customFormat="1" ht="12" customHeight="1">
      <c r="A11" s="557" t="s">
        <v>72</v>
      </c>
      <c r="B11" s="334" t="s">
        <v>332</v>
      </c>
      <c r="C11" s="410"/>
      <c r="D11" s="576"/>
      <c r="E11" s="92"/>
    </row>
    <row r="12" spans="1:5" s="507" customFormat="1" ht="12" customHeight="1">
      <c r="A12" s="557" t="s">
        <v>73</v>
      </c>
      <c r="B12" s="334" t="s">
        <v>333</v>
      </c>
      <c r="C12" s="410"/>
      <c r="D12" s="576"/>
      <c r="E12" s="92"/>
    </row>
    <row r="13" spans="1:5" s="507" customFormat="1" ht="12" customHeight="1">
      <c r="A13" s="557" t="s">
        <v>106</v>
      </c>
      <c r="B13" s="334" t="s">
        <v>334</v>
      </c>
      <c r="C13" s="410">
        <v>900000</v>
      </c>
      <c r="D13" s="576">
        <v>900000</v>
      </c>
      <c r="E13" s="92">
        <v>643660</v>
      </c>
    </row>
    <row r="14" spans="1:5" s="507" customFormat="1" ht="12" customHeight="1">
      <c r="A14" s="557" t="s">
        <v>74</v>
      </c>
      <c r="B14" s="334" t="s">
        <v>550</v>
      </c>
      <c r="C14" s="410"/>
      <c r="D14" s="576"/>
      <c r="E14" s="92"/>
    </row>
    <row r="15" spans="1:5" s="534" customFormat="1" ht="12" customHeight="1">
      <c r="A15" s="557" t="s">
        <v>75</v>
      </c>
      <c r="B15" s="333" t="s">
        <v>551</v>
      </c>
      <c r="C15" s="410"/>
      <c r="D15" s="576"/>
      <c r="E15" s="92"/>
    </row>
    <row r="16" spans="1:5" s="534" customFormat="1" ht="12" customHeight="1">
      <c r="A16" s="557" t="s">
        <v>83</v>
      </c>
      <c r="B16" s="334" t="s">
        <v>337</v>
      </c>
      <c r="C16" s="84"/>
      <c r="D16" s="577"/>
      <c r="E16" s="539">
        <v>15</v>
      </c>
    </row>
    <row r="17" spans="1:5" s="507" customFormat="1" ht="12" customHeight="1">
      <c r="A17" s="557" t="s">
        <v>84</v>
      </c>
      <c r="B17" s="334" t="s">
        <v>339</v>
      </c>
      <c r="C17" s="410"/>
      <c r="D17" s="576"/>
      <c r="E17" s="92"/>
    </row>
    <row r="18" spans="1:5" s="534" customFormat="1" ht="12" customHeight="1" thickBot="1">
      <c r="A18" s="557" t="s">
        <v>85</v>
      </c>
      <c r="B18" s="333" t="s">
        <v>341</v>
      </c>
      <c r="C18" s="412"/>
      <c r="D18" s="93"/>
      <c r="E18" s="535"/>
    </row>
    <row r="19" spans="1:5" s="534" customFormat="1" ht="12" customHeight="1" thickBot="1">
      <c r="A19" s="481" t="s">
        <v>8</v>
      </c>
      <c r="B19" s="545" t="s">
        <v>552</v>
      </c>
      <c r="C19" s="413">
        <f>SUM(C20:C22)</f>
        <v>0</v>
      </c>
      <c r="D19" s="574">
        <f>SUM(D20:D22)</f>
        <v>0</v>
      </c>
      <c r="E19" s="551">
        <f>SUM(E20:E22)</f>
        <v>0</v>
      </c>
    </row>
    <row r="20" spans="1:5" s="534" customFormat="1" ht="12" customHeight="1">
      <c r="A20" s="557" t="s">
        <v>76</v>
      </c>
      <c r="B20" s="335" t="s">
        <v>311</v>
      </c>
      <c r="C20" s="410"/>
      <c r="D20" s="576"/>
      <c r="E20" s="92"/>
    </row>
    <row r="21" spans="1:5" s="534" customFormat="1" ht="12" customHeight="1">
      <c r="A21" s="557" t="s">
        <v>77</v>
      </c>
      <c r="B21" s="334" t="s">
        <v>553</v>
      </c>
      <c r="C21" s="410"/>
      <c r="D21" s="576"/>
      <c r="E21" s="92"/>
    </row>
    <row r="22" spans="1:5" s="534" customFormat="1" ht="12" customHeight="1">
      <c r="A22" s="557" t="s">
        <v>78</v>
      </c>
      <c r="B22" s="334" t="s">
        <v>554</v>
      </c>
      <c r="C22" s="410"/>
      <c r="D22" s="576"/>
      <c r="E22" s="92"/>
    </row>
    <row r="23" spans="1:5" s="507" customFormat="1" ht="12" customHeight="1" thickBot="1">
      <c r="A23" s="557" t="s">
        <v>79</v>
      </c>
      <c r="B23" s="334" t="s">
        <v>673</v>
      </c>
      <c r="C23" s="410"/>
      <c r="D23" s="576"/>
      <c r="E23" s="92"/>
    </row>
    <row r="24" spans="1:5" s="507" customFormat="1" ht="12" customHeight="1" thickBot="1">
      <c r="A24" s="544" t="s">
        <v>9</v>
      </c>
      <c r="B24" s="354" t="s">
        <v>123</v>
      </c>
      <c r="C24" s="41"/>
      <c r="D24" s="578"/>
      <c r="E24" s="550"/>
    </row>
    <row r="25" spans="1:5" s="507" customFormat="1" ht="12" customHeight="1" thickBot="1">
      <c r="A25" s="544" t="s">
        <v>10</v>
      </c>
      <c r="B25" s="354" t="s">
        <v>555</v>
      </c>
      <c r="C25" s="413">
        <f>+C26+C27</f>
        <v>0</v>
      </c>
      <c r="D25" s="574">
        <f>+D26+D27</f>
        <v>0</v>
      </c>
      <c r="E25" s="551">
        <f>+E26+E27</f>
        <v>0</v>
      </c>
    </row>
    <row r="26" spans="1:5" s="507" customFormat="1" ht="12" customHeight="1">
      <c r="A26" s="558" t="s">
        <v>324</v>
      </c>
      <c r="B26" s="559" t="s">
        <v>553</v>
      </c>
      <c r="C26" s="80"/>
      <c r="D26" s="565"/>
      <c r="E26" s="538"/>
    </row>
    <row r="27" spans="1:5" s="507" customFormat="1" ht="12" customHeight="1">
      <c r="A27" s="558" t="s">
        <v>325</v>
      </c>
      <c r="B27" s="560" t="s">
        <v>556</v>
      </c>
      <c r="C27" s="414"/>
      <c r="D27" s="579"/>
      <c r="E27" s="537"/>
    </row>
    <row r="28" spans="1:5" s="507" customFormat="1" ht="12" customHeight="1" thickBot="1">
      <c r="A28" s="557" t="s">
        <v>326</v>
      </c>
      <c r="B28" s="561" t="s">
        <v>674</v>
      </c>
      <c r="C28" s="541"/>
      <c r="D28" s="580"/>
      <c r="E28" s="536"/>
    </row>
    <row r="29" spans="1:5" s="507" customFormat="1" ht="12" customHeight="1" thickBot="1">
      <c r="A29" s="544" t="s">
        <v>11</v>
      </c>
      <c r="B29" s="354" t="s">
        <v>557</v>
      </c>
      <c r="C29" s="413">
        <f>+C30+C31+C32</f>
        <v>0</v>
      </c>
      <c r="D29" s="574">
        <f>+D30+D31+D32</f>
        <v>0</v>
      </c>
      <c r="E29" s="551">
        <f>+E30+E31+E32</f>
        <v>0</v>
      </c>
    </row>
    <row r="30" spans="1:5" s="507" customFormat="1" ht="12" customHeight="1">
      <c r="A30" s="558" t="s">
        <v>63</v>
      </c>
      <c r="B30" s="559" t="s">
        <v>343</v>
      </c>
      <c r="C30" s="80"/>
      <c r="D30" s="565"/>
      <c r="E30" s="538"/>
    </row>
    <row r="31" spans="1:5" s="507" customFormat="1" ht="12" customHeight="1">
      <c r="A31" s="558" t="s">
        <v>64</v>
      </c>
      <c r="B31" s="560" t="s">
        <v>344</v>
      </c>
      <c r="C31" s="414"/>
      <c r="D31" s="579"/>
      <c r="E31" s="537"/>
    </row>
    <row r="32" spans="1:5" s="507" customFormat="1" ht="12" customHeight="1" thickBot="1">
      <c r="A32" s="557" t="s">
        <v>65</v>
      </c>
      <c r="B32" s="543" t="s">
        <v>346</v>
      </c>
      <c r="C32" s="541"/>
      <c r="D32" s="580"/>
      <c r="E32" s="536"/>
    </row>
    <row r="33" spans="1:5" s="507" customFormat="1" ht="12" customHeight="1" thickBot="1">
      <c r="A33" s="544" t="s">
        <v>12</v>
      </c>
      <c r="B33" s="354" t="s">
        <v>468</v>
      </c>
      <c r="C33" s="41"/>
      <c r="D33" s="578"/>
      <c r="E33" s="550"/>
    </row>
    <row r="34" spans="1:5" s="507" customFormat="1" ht="12" customHeight="1" thickBot="1">
      <c r="A34" s="544" t="s">
        <v>13</v>
      </c>
      <c r="B34" s="354" t="s">
        <v>558</v>
      </c>
      <c r="C34" s="41"/>
      <c r="D34" s="578"/>
      <c r="E34" s="550"/>
    </row>
    <row r="35" spans="1:5" s="507" customFormat="1" ht="12" customHeight="1" thickBot="1">
      <c r="A35" s="481" t="s">
        <v>14</v>
      </c>
      <c r="B35" s="354" t="s">
        <v>559</v>
      </c>
      <c r="C35" s="413">
        <f>+C8+C19+C24+C25+C29+C33+C34</f>
        <v>900000</v>
      </c>
      <c r="D35" s="574">
        <f>+D8+D19+D24+D25+D29+D33+D34</f>
        <v>900000</v>
      </c>
      <c r="E35" s="551">
        <f>+E8+E19+E24+E25+E29+E33+E34</f>
        <v>643675</v>
      </c>
    </row>
    <row r="36" spans="1:5" s="534" customFormat="1" ht="12" customHeight="1" thickBot="1">
      <c r="A36" s="546" t="s">
        <v>15</v>
      </c>
      <c r="B36" s="354" t="s">
        <v>560</v>
      </c>
      <c r="C36" s="413">
        <f>+C37+C38+C39</f>
        <v>31622000</v>
      </c>
      <c r="D36" s="574">
        <f>+D37+D38+D39</f>
        <v>34160208</v>
      </c>
      <c r="E36" s="551">
        <f>+E37+E38+E39</f>
        <v>33208089</v>
      </c>
    </row>
    <row r="37" spans="1:5" s="534" customFormat="1" ht="15" customHeight="1">
      <c r="A37" s="558" t="s">
        <v>561</v>
      </c>
      <c r="B37" s="559" t="s">
        <v>162</v>
      </c>
      <c r="C37" s="80"/>
      <c r="D37" s="565">
        <v>959208</v>
      </c>
      <c r="E37" s="538">
        <v>959208</v>
      </c>
    </row>
    <row r="38" spans="1:5" s="534" customFormat="1" ht="15" customHeight="1">
      <c r="A38" s="558" t="s">
        <v>562</v>
      </c>
      <c r="B38" s="560" t="s">
        <v>3</v>
      </c>
      <c r="C38" s="414"/>
      <c r="D38" s="579"/>
      <c r="E38" s="537"/>
    </row>
    <row r="39" spans="1:5" ht="13.5" thickBot="1">
      <c r="A39" s="557" t="s">
        <v>563</v>
      </c>
      <c r="B39" s="543" t="s">
        <v>564</v>
      </c>
      <c r="C39" s="541">
        <v>31622000</v>
      </c>
      <c r="D39" s="580">
        <v>33201000</v>
      </c>
      <c r="E39" s="536">
        <v>32248881</v>
      </c>
    </row>
    <row r="40" spans="1:5" s="533" customFormat="1" ht="16.5" customHeight="1" thickBot="1">
      <c r="A40" s="546" t="s">
        <v>16</v>
      </c>
      <c r="B40" s="547" t="s">
        <v>565</v>
      </c>
      <c r="C40" s="86">
        <f>+C35+C36</f>
        <v>32522000</v>
      </c>
      <c r="D40" s="581">
        <f>+D35+D36</f>
        <v>35060208</v>
      </c>
      <c r="E40" s="552">
        <f>+E35+E36</f>
        <v>33851764</v>
      </c>
    </row>
    <row r="41" spans="1:5" s="309" customFormat="1" ht="12" customHeight="1">
      <c r="A41" s="489"/>
      <c r="B41" s="490"/>
      <c r="C41" s="505"/>
      <c r="D41" s="505"/>
      <c r="E41" s="505"/>
    </row>
    <row r="42" spans="1:5" ht="12" customHeight="1" thickBot="1">
      <c r="A42" s="491"/>
      <c r="B42" s="492"/>
      <c r="C42" s="506"/>
      <c r="D42" s="506"/>
      <c r="E42" s="506"/>
    </row>
    <row r="43" spans="1:5" ht="12" customHeight="1" thickBot="1">
      <c r="A43" s="756" t="s">
        <v>43</v>
      </c>
      <c r="B43" s="757"/>
      <c r="C43" s="757"/>
      <c r="D43" s="757"/>
      <c r="E43" s="758"/>
    </row>
    <row r="44" spans="1:5" ht="12" customHeight="1" thickBot="1">
      <c r="A44" s="544" t="s">
        <v>7</v>
      </c>
      <c r="B44" s="354" t="s">
        <v>566</v>
      </c>
      <c r="C44" s="413">
        <f>SUM(C45:C49)</f>
        <v>32522000</v>
      </c>
      <c r="D44" s="413">
        <f>SUM(D45:D49)</f>
        <v>35060208</v>
      </c>
      <c r="E44" s="551">
        <f>SUM(E45:E49)</f>
        <v>33849611</v>
      </c>
    </row>
    <row r="45" spans="1:5" ht="12" customHeight="1">
      <c r="A45" s="557" t="s">
        <v>70</v>
      </c>
      <c r="B45" s="335" t="s">
        <v>37</v>
      </c>
      <c r="C45" s="80">
        <v>21276000</v>
      </c>
      <c r="D45" s="80">
        <v>19039000</v>
      </c>
      <c r="E45" s="538">
        <v>18956125</v>
      </c>
    </row>
    <row r="46" spans="1:5" ht="12" customHeight="1">
      <c r="A46" s="557" t="s">
        <v>71</v>
      </c>
      <c r="B46" s="334" t="s">
        <v>132</v>
      </c>
      <c r="C46" s="407">
        <v>4927000</v>
      </c>
      <c r="D46" s="407">
        <v>4497000</v>
      </c>
      <c r="E46" s="562">
        <v>4493789</v>
      </c>
    </row>
    <row r="47" spans="1:5" ht="12" customHeight="1">
      <c r="A47" s="557" t="s">
        <v>72</v>
      </c>
      <c r="B47" s="334" t="s">
        <v>99</v>
      </c>
      <c r="C47" s="407">
        <v>6319000</v>
      </c>
      <c r="D47" s="407">
        <v>11524208</v>
      </c>
      <c r="E47" s="562">
        <v>10399697</v>
      </c>
    </row>
    <row r="48" spans="1:5" s="309" customFormat="1" ht="12" customHeight="1">
      <c r="A48" s="557" t="s">
        <v>73</v>
      </c>
      <c r="B48" s="334" t="s">
        <v>133</v>
      </c>
      <c r="C48" s="407"/>
      <c r="D48" s="407"/>
      <c r="E48" s="562"/>
    </row>
    <row r="49" spans="1:5" ht="12" customHeight="1" thickBot="1">
      <c r="A49" s="557" t="s">
        <v>106</v>
      </c>
      <c r="B49" s="334" t="s">
        <v>134</v>
      </c>
      <c r="C49" s="407"/>
      <c r="D49" s="407"/>
      <c r="E49" s="562"/>
    </row>
    <row r="50" spans="1:5" ht="12" customHeight="1" thickBot="1">
      <c r="A50" s="544" t="s">
        <v>8</v>
      </c>
      <c r="B50" s="354" t="s">
        <v>567</v>
      </c>
      <c r="C50" s="413">
        <f>SUM(C51:C53)</f>
        <v>0</v>
      </c>
      <c r="D50" s="413">
        <f>SUM(D51:D53)</f>
        <v>0</v>
      </c>
      <c r="E50" s="551">
        <f>SUM(E51:E53)</f>
        <v>0</v>
      </c>
    </row>
    <row r="51" spans="1:5" ht="12" customHeight="1">
      <c r="A51" s="557" t="s">
        <v>76</v>
      </c>
      <c r="B51" s="335" t="s">
        <v>155</v>
      </c>
      <c r="C51" s="80"/>
      <c r="D51" s="80"/>
      <c r="E51" s="538"/>
    </row>
    <row r="52" spans="1:5" ht="12" customHeight="1">
      <c r="A52" s="557" t="s">
        <v>77</v>
      </c>
      <c r="B52" s="334" t="s">
        <v>136</v>
      </c>
      <c r="C52" s="407"/>
      <c r="D52" s="407"/>
      <c r="E52" s="562"/>
    </row>
    <row r="53" spans="1:5" ht="15" customHeight="1">
      <c r="A53" s="557" t="s">
        <v>78</v>
      </c>
      <c r="B53" s="334" t="s">
        <v>44</v>
      </c>
      <c r="C53" s="407"/>
      <c r="D53" s="407"/>
      <c r="E53" s="562"/>
    </row>
    <row r="54" spans="1:5" ht="23.25" thickBot="1">
      <c r="A54" s="557" t="s">
        <v>79</v>
      </c>
      <c r="B54" s="334" t="s">
        <v>675</v>
      </c>
      <c r="C54" s="407"/>
      <c r="D54" s="407"/>
      <c r="E54" s="562"/>
    </row>
    <row r="55" spans="1:5" ht="15" customHeight="1" thickBot="1">
      <c r="A55" s="544" t="s">
        <v>9</v>
      </c>
      <c r="B55" s="548" t="s">
        <v>568</v>
      </c>
      <c r="C55" s="86">
        <f>+C44+C50</f>
        <v>32522000</v>
      </c>
      <c r="D55" s="86">
        <f>+D44+D50</f>
        <v>35060208</v>
      </c>
      <c r="E55" s="552">
        <f>+E44+E50</f>
        <v>33849611</v>
      </c>
    </row>
    <row r="56" spans="3:5" ht="13.5" thickBot="1">
      <c r="C56" s="553"/>
      <c r="D56" s="553"/>
      <c r="E56" s="553"/>
    </row>
    <row r="57" spans="1:5" ht="13.5" thickBot="1">
      <c r="A57" s="636" t="s">
        <v>730</v>
      </c>
      <c r="B57" s="637"/>
      <c r="C57" s="90">
        <v>10</v>
      </c>
      <c r="D57" s="90">
        <v>10</v>
      </c>
      <c r="E57" s="542">
        <v>10</v>
      </c>
    </row>
    <row r="58" spans="1:5" ht="13.5" thickBot="1">
      <c r="A58" s="638" t="s">
        <v>729</v>
      </c>
      <c r="B58" s="639"/>
      <c r="C58" s="90">
        <v>0</v>
      </c>
      <c r="D58" s="90">
        <v>0</v>
      </c>
      <c r="E58" s="542">
        <v>0</v>
      </c>
    </row>
  </sheetData>
  <sheetProtection formatCells="0"/>
  <mergeCells count="5">
    <mergeCell ref="B1:E1"/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B12" sqref="B12"/>
    </sheetView>
  </sheetViews>
  <sheetFormatPr defaultColWidth="9.00390625" defaultRowHeight="12.75"/>
  <cols>
    <col min="1" max="1" width="7.00390625" style="30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e">
        <f>#REF!</f>
        <v>#REF!</v>
      </c>
    </row>
    <row r="2" spans="1:7" ht="17.25" customHeight="1" thickBot="1">
      <c r="A2" s="768" t="s">
        <v>5</v>
      </c>
      <c r="B2" s="770" t="s">
        <v>302</v>
      </c>
      <c r="C2" s="770" t="s">
        <v>676</v>
      </c>
      <c r="D2" s="770" t="s">
        <v>717</v>
      </c>
      <c r="E2" s="772" t="s">
        <v>677</v>
      </c>
      <c r="F2" s="772"/>
      <c r="G2" s="773"/>
    </row>
    <row r="3" spans="1:7" s="308" customFormat="1" ht="57.75" customHeight="1" thickBot="1">
      <c r="A3" s="769"/>
      <c r="B3" s="771"/>
      <c r="C3" s="771"/>
      <c r="D3" s="771"/>
      <c r="E3" s="30" t="s">
        <v>678</v>
      </c>
      <c r="F3" s="30" t="s">
        <v>679</v>
      </c>
      <c r="G3" s="634" t="s">
        <v>680</v>
      </c>
    </row>
    <row r="4" spans="1:7" s="309" customFormat="1" ht="15" customHeight="1" thickBot="1">
      <c r="A4" s="481" t="s">
        <v>408</v>
      </c>
      <c r="B4" s="482" t="s">
        <v>409</v>
      </c>
      <c r="C4" s="482" t="s">
        <v>410</v>
      </c>
      <c r="D4" s="482" t="s">
        <v>411</v>
      </c>
      <c r="E4" s="482" t="s">
        <v>718</v>
      </c>
      <c r="F4" s="482" t="s">
        <v>489</v>
      </c>
      <c r="G4" s="566" t="s">
        <v>490</v>
      </c>
    </row>
    <row r="5" spans="1:7" ht="15" customHeight="1">
      <c r="A5" s="310" t="s">
        <v>7</v>
      </c>
      <c r="B5" s="311" t="s">
        <v>745</v>
      </c>
      <c r="C5" s="312">
        <v>296137303</v>
      </c>
      <c r="D5" s="312"/>
      <c r="E5" s="313">
        <f>C5+D5</f>
        <v>296137303</v>
      </c>
      <c r="F5" s="312"/>
      <c r="G5" s="314">
        <v>296137303</v>
      </c>
    </row>
    <row r="6" spans="1:7" ht="15" customHeight="1">
      <c r="A6" s="315" t="s">
        <v>8</v>
      </c>
      <c r="B6" s="316" t="s">
        <v>746</v>
      </c>
      <c r="C6" s="2">
        <v>0</v>
      </c>
      <c r="D6" s="2"/>
      <c r="E6" s="313">
        <f aca="true" t="shared" si="0" ref="E6:E35">C6+D6</f>
        <v>0</v>
      </c>
      <c r="F6" s="2"/>
      <c r="G6" s="158"/>
    </row>
    <row r="7" spans="1:7" ht="15" customHeight="1">
      <c r="A7" s="315" t="s">
        <v>9</v>
      </c>
      <c r="B7" s="316" t="s">
        <v>747</v>
      </c>
      <c r="C7" s="2">
        <v>1171223</v>
      </c>
      <c r="D7" s="2"/>
      <c r="E7" s="313">
        <f t="shared" si="0"/>
        <v>1171223</v>
      </c>
      <c r="F7" s="2">
        <v>1171223</v>
      </c>
      <c r="G7" s="158"/>
    </row>
    <row r="8" spans="1:7" ht="15" customHeight="1">
      <c r="A8" s="315" t="s">
        <v>10</v>
      </c>
      <c r="B8" s="316" t="s">
        <v>748</v>
      </c>
      <c r="C8" s="2">
        <v>464044</v>
      </c>
      <c r="D8" s="2"/>
      <c r="E8" s="313">
        <f t="shared" si="0"/>
        <v>464044</v>
      </c>
      <c r="F8" s="2">
        <v>464044</v>
      </c>
      <c r="G8" s="158"/>
    </row>
    <row r="9" spans="1:7" ht="15" customHeight="1">
      <c r="A9" s="315" t="s">
        <v>11</v>
      </c>
      <c r="B9" s="316" t="s">
        <v>749</v>
      </c>
      <c r="C9" s="2">
        <v>2153</v>
      </c>
      <c r="D9" s="2"/>
      <c r="E9" s="313">
        <f t="shared" si="0"/>
        <v>2153</v>
      </c>
      <c r="F9" s="2">
        <v>2153</v>
      </c>
      <c r="G9" s="158"/>
    </row>
    <row r="10" spans="1:7" ht="15" customHeight="1">
      <c r="A10" s="315" t="s">
        <v>12</v>
      </c>
      <c r="B10" s="316"/>
      <c r="C10" s="2"/>
      <c r="D10" s="2"/>
      <c r="E10" s="313">
        <f t="shared" si="0"/>
        <v>0</v>
      </c>
      <c r="F10" s="2"/>
      <c r="G10" s="158"/>
    </row>
    <row r="11" spans="1:7" ht="15" customHeight="1">
      <c r="A11" s="315" t="s">
        <v>13</v>
      </c>
      <c r="B11" s="316"/>
      <c r="C11" s="2"/>
      <c r="D11" s="2"/>
      <c r="E11" s="313">
        <f t="shared" si="0"/>
        <v>0</v>
      </c>
      <c r="F11" s="2"/>
      <c r="G11" s="158"/>
    </row>
    <row r="12" spans="1:7" ht="15" customHeight="1">
      <c r="A12" s="315" t="s">
        <v>14</v>
      </c>
      <c r="B12" s="316"/>
      <c r="C12" s="2"/>
      <c r="D12" s="2"/>
      <c r="E12" s="313">
        <f t="shared" si="0"/>
        <v>0</v>
      </c>
      <c r="F12" s="2"/>
      <c r="G12" s="158"/>
    </row>
    <row r="13" spans="1:7" ht="15" customHeight="1">
      <c r="A13" s="315" t="s">
        <v>15</v>
      </c>
      <c r="B13" s="316"/>
      <c r="C13" s="2"/>
      <c r="D13" s="2"/>
      <c r="E13" s="313">
        <f t="shared" si="0"/>
        <v>0</v>
      </c>
      <c r="F13" s="2"/>
      <c r="G13" s="158"/>
    </row>
    <row r="14" spans="1:7" ht="15" customHeight="1">
      <c r="A14" s="315" t="s">
        <v>16</v>
      </c>
      <c r="B14" s="316"/>
      <c r="C14" s="2"/>
      <c r="D14" s="2"/>
      <c r="E14" s="313">
        <f t="shared" si="0"/>
        <v>0</v>
      </c>
      <c r="F14" s="2"/>
      <c r="G14" s="158"/>
    </row>
    <row r="15" spans="1:7" ht="15" customHeight="1">
      <c r="A15" s="315" t="s">
        <v>17</v>
      </c>
      <c r="B15" s="316"/>
      <c r="C15" s="2"/>
      <c r="D15" s="2"/>
      <c r="E15" s="313">
        <f t="shared" si="0"/>
        <v>0</v>
      </c>
      <c r="F15" s="2"/>
      <c r="G15" s="158"/>
    </row>
    <row r="16" spans="1:7" ht="15" customHeight="1">
      <c r="A16" s="315" t="s">
        <v>18</v>
      </c>
      <c r="B16" s="316"/>
      <c r="C16" s="2"/>
      <c r="D16" s="2"/>
      <c r="E16" s="313">
        <f t="shared" si="0"/>
        <v>0</v>
      </c>
      <c r="F16" s="2"/>
      <c r="G16" s="158"/>
    </row>
    <row r="17" spans="1:7" ht="15" customHeight="1">
      <c r="A17" s="315" t="s">
        <v>19</v>
      </c>
      <c r="B17" s="316"/>
      <c r="C17" s="2"/>
      <c r="D17" s="2"/>
      <c r="E17" s="313">
        <f t="shared" si="0"/>
        <v>0</v>
      </c>
      <c r="F17" s="2"/>
      <c r="G17" s="158"/>
    </row>
    <row r="18" spans="1:7" ht="15" customHeight="1">
      <c r="A18" s="315" t="s">
        <v>20</v>
      </c>
      <c r="B18" s="316"/>
      <c r="C18" s="2"/>
      <c r="D18" s="2"/>
      <c r="E18" s="313">
        <f t="shared" si="0"/>
        <v>0</v>
      </c>
      <c r="F18" s="2"/>
      <c r="G18" s="158"/>
    </row>
    <row r="19" spans="1:7" ht="15" customHeight="1">
      <c r="A19" s="315" t="s">
        <v>21</v>
      </c>
      <c r="B19" s="316"/>
      <c r="C19" s="2"/>
      <c r="D19" s="2"/>
      <c r="E19" s="313">
        <f t="shared" si="0"/>
        <v>0</v>
      </c>
      <c r="F19" s="2"/>
      <c r="G19" s="158"/>
    </row>
    <row r="20" spans="1:7" ht="15" customHeight="1">
      <c r="A20" s="315" t="s">
        <v>22</v>
      </c>
      <c r="B20" s="316"/>
      <c r="C20" s="2"/>
      <c r="D20" s="2"/>
      <c r="E20" s="313">
        <f t="shared" si="0"/>
        <v>0</v>
      </c>
      <c r="F20" s="2"/>
      <c r="G20" s="158"/>
    </row>
    <row r="21" spans="1:7" ht="15" customHeight="1">
      <c r="A21" s="315" t="s">
        <v>23</v>
      </c>
      <c r="B21" s="316"/>
      <c r="C21" s="2"/>
      <c r="D21" s="2"/>
      <c r="E21" s="313">
        <f t="shared" si="0"/>
        <v>0</v>
      </c>
      <c r="F21" s="2"/>
      <c r="G21" s="158"/>
    </row>
    <row r="22" spans="1:7" ht="15" customHeight="1">
      <c r="A22" s="315" t="s">
        <v>24</v>
      </c>
      <c r="B22" s="316"/>
      <c r="C22" s="2"/>
      <c r="D22" s="2"/>
      <c r="E22" s="313">
        <f t="shared" si="0"/>
        <v>0</v>
      </c>
      <c r="F22" s="2"/>
      <c r="G22" s="158"/>
    </row>
    <row r="23" spans="1:7" ht="15" customHeight="1">
      <c r="A23" s="315" t="s">
        <v>25</v>
      </c>
      <c r="B23" s="316"/>
      <c r="C23" s="2"/>
      <c r="D23" s="2"/>
      <c r="E23" s="313">
        <f t="shared" si="0"/>
        <v>0</v>
      </c>
      <c r="F23" s="2"/>
      <c r="G23" s="158"/>
    </row>
    <row r="24" spans="1:7" ht="15" customHeight="1">
      <c r="A24" s="315" t="s">
        <v>26</v>
      </c>
      <c r="B24" s="316"/>
      <c r="C24" s="2"/>
      <c r="D24" s="2"/>
      <c r="E24" s="313">
        <f t="shared" si="0"/>
        <v>0</v>
      </c>
      <c r="F24" s="2"/>
      <c r="G24" s="158"/>
    </row>
    <row r="25" spans="1:7" ht="15" customHeight="1">
      <c r="A25" s="315" t="s">
        <v>27</v>
      </c>
      <c r="B25" s="316"/>
      <c r="C25" s="2"/>
      <c r="D25" s="2"/>
      <c r="E25" s="313">
        <f t="shared" si="0"/>
        <v>0</v>
      </c>
      <c r="F25" s="2"/>
      <c r="G25" s="158"/>
    </row>
    <row r="26" spans="1:7" ht="15" customHeight="1">
      <c r="A26" s="315" t="s">
        <v>28</v>
      </c>
      <c r="B26" s="316"/>
      <c r="C26" s="2"/>
      <c r="D26" s="2"/>
      <c r="E26" s="313">
        <f t="shared" si="0"/>
        <v>0</v>
      </c>
      <c r="F26" s="2"/>
      <c r="G26" s="158"/>
    </row>
    <row r="27" spans="1:7" ht="15" customHeight="1">
      <c r="A27" s="315" t="s">
        <v>29</v>
      </c>
      <c r="B27" s="316"/>
      <c r="C27" s="2"/>
      <c r="D27" s="2"/>
      <c r="E27" s="313">
        <f t="shared" si="0"/>
        <v>0</v>
      </c>
      <c r="F27" s="2"/>
      <c r="G27" s="158"/>
    </row>
    <row r="28" spans="1:7" ht="15" customHeight="1">
      <c r="A28" s="315" t="s">
        <v>30</v>
      </c>
      <c r="B28" s="316"/>
      <c r="C28" s="2"/>
      <c r="D28" s="2"/>
      <c r="E28" s="313">
        <f t="shared" si="0"/>
        <v>0</v>
      </c>
      <c r="F28" s="2"/>
      <c r="G28" s="158"/>
    </row>
    <row r="29" spans="1:7" ht="15" customHeight="1">
      <c r="A29" s="315" t="s">
        <v>31</v>
      </c>
      <c r="B29" s="316"/>
      <c r="C29" s="2"/>
      <c r="D29" s="2"/>
      <c r="E29" s="313">
        <f t="shared" si="0"/>
        <v>0</v>
      </c>
      <c r="F29" s="2"/>
      <c r="G29" s="158"/>
    </row>
    <row r="30" spans="1:7" ht="15" customHeight="1">
      <c r="A30" s="315" t="s">
        <v>32</v>
      </c>
      <c r="B30" s="316"/>
      <c r="C30" s="2"/>
      <c r="D30" s="2"/>
      <c r="E30" s="313"/>
      <c r="F30" s="2"/>
      <c r="G30" s="158"/>
    </row>
    <row r="31" spans="1:7" ht="15" customHeight="1">
      <c r="A31" s="315" t="s">
        <v>33</v>
      </c>
      <c r="B31" s="316"/>
      <c r="C31" s="2"/>
      <c r="D31" s="2"/>
      <c r="E31" s="313">
        <f t="shared" si="0"/>
        <v>0</v>
      </c>
      <c r="F31" s="2"/>
      <c r="G31" s="158"/>
    </row>
    <row r="32" spans="1:7" ht="15" customHeight="1">
      <c r="A32" s="315" t="s">
        <v>34</v>
      </c>
      <c r="B32" s="316"/>
      <c r="C32" s="2"/>
      <c r="D32" s="2"/>
      <c r="E32" s="313">
        <f t="shared" si="0"/>
        <v>0</v>
      </c>
      <c r="F32" s="2"/>
      <c r="G32" s="158"/>
    </row>
    <row r="33" spans="1:7" ht="15" customHeight="1">
      <c r="A33" s="315" t="s">
        <v>35</v>
      </c>
      <c r="B33" s="316"/>
      <c r="C33" s="2"/>
      <c r="D33" s="2"/>
      <c r="E33" s="313">
        <f t="shared" si="0"/>
        <v>0</v>
      </c>
      <c r="F33" s="2"/>
      <c r="G33" s="158"/>
    </row>
    <row r="34" spans="1:7" ht="15" customHeight="1">
      <c r="A34" s="315" t="s">
        <v>90</v>
      </c>
      <c r="B34" s="316"/>
      <c r="C34" s="2"/>
      <c r="D34" s="2"/>
      <c r="E34" s="313">
        <f t="shared" si="0"/>
        <v>0</v>
      </c>
      <c r="F34" s="2"/>
      <c r="G34" s="158"/>
    </row>
    <row r="35" spans="1:7" ht="15" customHeight="1" thickBot="1">
      <c r="A35" s="315" t="s">
        <v>184</v>
      </c>
      <c r="B35" s="317"/>
      <c r="C35" s="3"/>
      <c r="D35" s="3"/>
      <c r="E35" s="313">
        <f t="shared" si="0"/>
        <v>0</v>
      </c>
      <c r="F35" s="3"/>
      <c r="G35" s="318"/>
    </row>
    <row r="36" spans="1:7" ht="15" customHeight="1" thickBot="1">
      <c r="A36" s="774" t="s">
        <v>40</v>
      </c>
      <c r="B36" s="775"/>
      <c r="C36" s="14">
        <f>SUM(C5:C35)</f>
        <v>297774723</v>
      </c>
      <c r="D36" s="14">
        <f>SUM(D5:D35)</f>
        <v>0</v>
      </c>
      <c r="E36" s="14">
        <f>SUM(E5:E35)</f>
        <v>297774723</v>
      </c>
      <c r="F36" s="14">
        <f>SUM(F5:F35)</f>
        <v>1637420</v>
      </c>
      <c r="G36" s="15">
        <f>SUM(G5:G35)</f>
        <v>296137303</v>
      </c>
    </row>
  </sheetData>
  <sheetProtection sheet="1"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4/2018. (V.31.) önkormányzati rendelethez&amp;"Times New Roman CE,Dőlt"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E136" sqref="E136"/>
    </sheetView>
  </sheetViews>
  <sheetFormatPr defaultColWidth="9.00390625" defaultRowHeight="12.75"/>
  <cols>
    <col min="1" max="1" width="9.00390625" style="375" customWidth="1"/>
    <col min="2" max="2" width="64.875" style="375" customWidth="1"/>
    <col min="3" max="3" width="17.375" style="375" customWidth="1"/>
    <col min="4" max="5" width="17.375" style="376" customWidth="1"/>
    <col min="6" max="16384" width="9.375" style="386" customWidth="1"/>
  </cols>
  <sheetData>
    <row r="1" spans="1:5" ht="15.75" customHeight="1">
      <c r="A1" s="705" t="s">
        <v>4</v>
      </c>
      <c r="B1" s="705"/>
      <c r="C1" s="705"/>
      <c r="D1" s="705"/>
      <c r="E1" s="705"/>
    </row>
    <row r="2" spans="1:5" ht="15.75" customHeight="1" thickBot="1">
      <c r="A2" s="45" t="s">
        <v>110</v>
      </c>
      <c r="B2" s="45"/>
      <c r="C2" s="45"/>
      <c r="D2" s="373"/>
      <c r="E2" s="373" t="e">
        <f>'9. sz. mell'!G1</f>
        <v>#REF!</v>
      </c>
    </row>
    <row r="3" spans="1:5" ht="15.75" customHeight="1">
      <c r="A3" s="706" t="s">
        <v>58</v>
      </c>
      <c r="B3" s="703" t="s">
        <v>6</v>
      </c>
      <c r="C3" s="776" t="str">
        <f>+CONCATENATE(LEFT(ÖSSZEFÜGGÉSEK!A4,4)-1,". évi tény")</f>
        <v>2016. évi tény</v>
      </c>
      <c r="D3" s="699" t="str">
        <f>+CONCATENATE(LEFT(ÖSSZEFÜGGÉSEK!A4,4),". évi")</f>
        <v>2017. évi</v>
      </c>
      <c r="E3" s="700"/>
    </row>
    <row r="4" spans="1:5" ht="37.5" customHeight="1" thickBot="1">
      <c r="A4" s="707"/>
      <c r="B4" s="702"/>
      <c r="C4" s="777"/>
      <c r="D4" s="47" t="s">
        <v>180</v>
      </c>
      <c r="E4" s="48" t="s">
        <v>181</v>
      </c>
    </row>
    <row r="5" spans="1:5" s="387" customFormat="1" ht="12" customHeight="1" thickBot="1">
      <c r="A5" s="351" t="s">
        <v>408</v>
      </c>
      <c r="B5" s="352" t="s">
        <v>409</v>
      </c>
      <c r="C5" s="352" t="s">
        <v>410</v>
      </c>
      <c r="D5" s="352" t="s">
        <v>412</v>
      </c>
      <c r="E5" s="353" t="s">
        <v>489</v>
      </c>
    </row>
    <row r="6" spans="1:5" s="388" customFormat="1" ht="12" customHeight="1" thickBot="1">
      <c r="A6" s="346" t="s">
        <v>7</v>
      </c>
      <c r="B6" s="582" t="s">
        <v>303</v>
      </c>
      <c r="C6" s="378">
        <f>+C7+C8+C9+C10+C11+C12</f>
        <v>299527925</v>
      </c>
      <c r="D6" s="378">
        <f>+D7+D8+D9+D10+D11+D12</f>
        <v>351424599</v>
      </c>
      <c r="E6" s="361">
        <f>+E7+E8+E9+E10+E11+E12</f>
        <v>351424599</v>
      </c>
    </row>
    <row r="7" spans="1:5" s="388" customFormat="1" ht="12" customHeight="1">
      <c r="A7" s="341" t="s">
        <v>70</v>
      </c>
      <c r="B7" s="583" t="s">
        <v>304</v>
      </c>
      <c r="C7" s="380">
        <v>76623230</v>
      </c>
      <c r="D7" s="380">
        <v>88307433</v>
      </c>
      <c r="E7" s="363">
        <v>88307433</v>
      </c>
    </row>
    <row r="8" spans="1:5" s="388" customFormat="1" ht="12" customHeight="1">
      <c r="A8" s="340" t="s">
        <v>71</v>
      </c>
      <c r="B8" s="584" t="s">
        <v>305</v>
      </c>
      <c r="C8" s="379">
        <v>80870133</v>
      </c>
      <c r="D8" s="379">
        <v>88188492</v>
      </c>
      <c r="E8" s="362">
        <v>88188492</v>
      </c>
    </row>
    <row r="9" spans="1:5" s="388" customFormat="1" ht="12" customHeight="1">
      <c r="A9" s="340" t="s">
        <v>72</v>
      </c>
      <c r="B9" s="584" t="s">
        <v>306</v>
      </c>
      <c r="C9" s="379">
        <v>126884886</v>
      </c>
      <c r="D9" s="379">
        <v>145751239</v>
      </c>
      <c r="E9" s="362">
        <v>145751239</v>
      </c>
    </row>
    <row r="10" spans="1:5" s="388" customFormat="1" ht="12" customHeight="1">
      <c r="A10" s="340" t="s">
        <v>73</v>
      </c>
      <c r="B10" s="584" t="s">
        <v>307</v>
      </c>
      <c r="C10" s="379">
        <v>4307992</v>
      </c>
      <c r="D10" s="379">
        <v>4347265</v>
      </c>
      <c r="E10" s="362">
        <v>4347265</v>
      </c>
    </row>
    <row r="11" spans="1:5" s="388" customFormat="1" ht="12" customHeight="1">
      <c r="A11" s="340" t="s">
        <v>106</v>
      </c>
      <c r="B11" s="584" t="s">
        <v>308</v>
      </c>
      <c r="C11" s="572">
        <v>7321525</v>
      </c>
      <c r="D11" s="379">
        <v>24830170</v>
      </c>
      <c r="E11" s="362">
        <v>24830170</v>
      </c>
    </row>
    <row r="12" spans="1:5" s="388" customFormat="1" ht="12" customHeight="1" thickBot="1">
      <c r="A12" s="342" t="s">
        <v>74</v>
      </c>
      <c r="B12" s="585" t="s">
        <v>309</v>
      </c>
      <c r="C12" s="573">
        <v>3520159</v>
      </c>
      <c r="D12" s="381"/>
      <c r="E12" s="364"/>
    </row>
    <row r="13" spans="1:5" s="388" customFormat="1" ht="12" customHeight="1" thickBot="1">
      <c r="A13" s="346" t="s">
        <v>8</v>
      </c>
      <c r="B13" s="586" t="s">
        <v>310</v>
      </c>
      <c r="C13" s="378">
        <f>+C14+C15+C16+C17+C18</f>
        <v>392471894</v>
      </c>
      <c r="D13" s="378">
        <f>+D14+D15+D16+D17+D18</f>
        <v>349834979</v>
      </c>
      <c r="E13" s="361">
        <f>+E14+E15+E16+E17+E18</f>
        <v>318200337</v>
      </c>
    </row>
    <row r="14" spans="1:5" s="388" customFormat="1" ht="12" customHeight="1">
      <c r="A14" s="341" t="s">
        <v>76</v>
      </c>
      <c r="B14" s="583" t="s">
        <v>311</v>
      </c>
      <c r="C14" s="380"/>
      <c r="D14" s="380"/>
      <c r="E14" s="363"/>
    </row>
    <row r="15" spans="1:5" s="388" customFormat="1" ht="12" customHeight="1">
      <c r="A15" s="340" t="s">
        <v>77</v>
      </c>
      <c r="B15" s="584" t="s">
        <v>312</v>
      </c>
      <c r="C15" s="379"/>
      <c r="D15" s="379"/>
      <c r="E15" s="362"/>
    </row>
    <row r="16" spans="1:5" s="388" customFormat="1" ht="12" customHeight="1">
      <c r="A16" s="340" t="s">
        <v>78</v>
      </c>
      <c r="B16" s="584" t="s">
        <v>313</v>
      </c>
      <c r="C16" s="379"/>
      <c r="D16" s="379"/>
      <c r="E16" s="362"/>
    </row>
    <row r="17" spans="1:5" s="388" customFormat="1" ht="12" customHeight="1">
      <c r="A17" s="340" t="s">
        <v>79</v>
      </c>
      <c r="B17" s="584" t="s">
        <v>314</v>
      </c>
      <c r="C17" s="379"/>
      <c r="D17" s="379"/>
      <c r="E17" s="362"/>
    </row>
    <row r="18" spans="1:5" s="388" customFormat="1" ht="12" customHeight="1">
      <c r="A18" s="340" t="s">
        <v>80</v>
      </c>
      <c r="B18" s="584" t="s">
        <v>315</v>
      </c>
      <c r="C18" s="379">
        <v>392471894</v>
      </c>
      <c r="D18" s="379">
        <v>349834979</v>
      </c>
      <c r="E18" s="362">
        <v>318200337</v>
      </c>
    </row>
    <row r="19" spans="1:5" s="388" customFormat="1" ht="12" customHeight="1" thickBot="1">
      <c r="A19" s="342" t="s">
        <v>87</v>
      </c>
      <c r="B19" s="585" t="s">
        <v>316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582" t="s">
        <v>317</v>
      </c>
      <c r="C20" s="378">
        <f>+C21+C22+C23+C24+C25</f>
        <v>38653805</v>
      </c>
      <c r="D20" s="378">
        <f>+D21+D22+D23+D24+D25</f>
        <v>837393000</v>
      </c>
      <c r="E20" s="361">
        <f>+E21+E22+E23+E24+E25</f>
        <v>594052853</v>
      </c>
    </row>
    <row r="21" spans="1:5" s="388" customFormat="1" ht="12" customHeight="1">
      <c r="A21" s="341" t="s">
        <v>59</v>
      </c>
      <c r="B21" s="583" t="s">
        <v>318</v>
      </c>
      <c r="C21" s="380">
        <v>38448605</v>
      </c>
      <c r="D21" s="380">
        <v>50000000</v>
      </c>
      <c r="E21" s="363">
        <v>50000000</v>
      </c>
    </row>
    <row r="22" spans="1:5" s="388" customFormat="1" ht="12" customHeight="1">
      <c r="A22" s="340" t="s">
        <v>60</v>
      </c>
      <c r="B22" s="584" t="s">
        <v>319</v>
      </c>
      <c r="C22" s="379"/>
      <c r="D22" s="379">
        <v>0</v>
      </c>
      <c r="E22" s="362"/>
    </row>
    <row r="23" spans="1:5" s="388" customFormat="1" ht="12" customHeight="1">
      <c r="A23" s="340" t="s">
        <v>61</v>
      </c>
      <c r="B23" s="584" t="s">
        <v>320</v>
      </c>
      <c r="C23" s="379"/>
      <c r="D23" s="379">
        <v>0</v>
      </c>
      <c r="E23" s="362"/>
    </row>
    <row r="24" spans="1:5" s="388" customFormat="1" ht="12" customHeight="1">
      <c r="A24" s="340" t="s">
        <v>62</v>
      </c>
      <c r="B24" s="584" t="s">
        <v>321</v>
      </c>
      <c r="C24" s="379"/>
      <c r="D24" s="379">
        <v>0</v>
      </c>
      <c r="E24" s="362"/>
    </row>
    <row r="25" spans="1:5" s="388" customFormat="1" ht="12" customHeight="1">
      <c r="A25" s="340" t="s">
        <v>120</v>
      </c>
      <c r="B25" s="584" t="s">
        <v>322</v>
      </c>
      <c r="C25" s="379">
        <v>205200</v>
      </c>
      <c r="D25" s="379">
        <v>787393000</v>
      </c>
      <c r="E25" s="362">
        <v>544052853</v>
      </c>
    </row>
    <row r="26" spans="1:5" s="388" customFormat="1" ht="12" customHeight="1" thickBot="1">
      <c r="A26" s="342" t="s">
        <v>121</v>
      </c>
      <c r="B26" s="585" t="s">
        <v>323</v>
      </c>
      <c r="C26" s="381"/>
      <c r="D26" s="381"/>
      <c r="E26" s="364"/>
    </row>
    <row r="27" spans="1:5" s="388" customFormat="1" ht="12" customHeight="1" thickBot="1">
      <c r="A27" s="351" t="s">
        <v>122</v>
      </c>
      <c r="B27" s="347" t="s">
        <v>719</v>
      </c>
      <c r="C27" s="384">
        <f>SUM(C28:C33)</f>
        <v>156604598</v>
      </c>
      <c r="D27" s="384">
        <f>SUM(D28:D33)</f>
        <v>158900000</v>
      </c>
      <c r="E27" s="397">
        <f>SUM(E28:E33)</f>
        <v>127551947</v>
      </c>
    </row>
    <row r="28" spans="1:5" s="388" customFormat="1" ht="12" customHeight="1">
      <c r="A28" s="517" t="s">
        <v>324</v>
      </c>
      <c r="B28" s="389" t="s">
        <v>723</v>
      </c>
      <c r="C28" s="380">
        <v>17744603</v>
      </c>
      <c r="D28" s="380">
        <v>18000000</v>
      </c>
      <c r="E28" s="363">
        <v>17622052</v>
      </c>
    </row>
    <row r="29" spans="1:5" s="388" customFormat="1" ht="12" customHeight="1">
      <c r="A29" s="518" t="s">
        <v>325</v>
      </c>
      <c r="B29" s="390" t="s">
        <v>724</v>
      </c>
      <c r="C29" s="379">
        <v>2002885</v>
      </c>
      <c r="D29" s="379">
        <v>2000000</v>
      </c>
      <c r="E29" s="362">
        <v>2101965</v>
      </c>
    </row>
    <row r="30" spans="1:5" s="388" customFormat="1" ht="12" customHeight="1">
      <c r="A30" s="518" t="s">
        <v>326</v>
      </c>
      <c r="B30" s="390" t="s">
        <v>725</v>
      </c>
      <c r="C30" s="379">
        <v>128101815</v>
      </c>
      <c r="D30" s="379">
        <v>130000000</v>
      </c>
      <c r="E30" s="362">
        <v>99134516</v>
      </c>
    </row>
    <row r="31" spans="1:5" s="388" customFormat="1" ht="12" customHeight="1">
      <c r="A31" s="518" t="s">
        <v>720</v>
      </c>
      <c r="B31" s="390" t="s">
        <v>726</v>
      </c>
      <c r="C31" s="379">
        <v>1552971</v>
      </c>
      <c r="D31" s="379">
        <v>1600000</v>
      </c>
      <c r="E31" s="362">
        <v>1450000</v>
      </c>
    </row>
    <row r="32" spans="1:5" s="388" customFormat="1" ht="12" customHeight="1">
      <c r="A32" s="518" t="s">
        <v>721</v>
      </c>
      <c r="B32" s="390" t="s">
        <v>327</v>
      </c>
      <c r="C32" s="379">
        <v>6224108</v>
      </c>
      <c r="D32" s="379">
        <v>6300000</v>
      </c>
      <c r="E32" s="362">
        <v>6313001</v>
      </c>
    </row>
    <row r="33" spans="1:5" s="388" customFormat="1" ht="12" customHeight="1" thickBot="1">
      <c r="A33" s="519" t="s">
        <v>722</v>
      </c>
      <c r="B33" s="370" t="s">
        <v>328</v>
      </c>
      <c r="C33" s="381">
        <v>978216</v>
      </c>
      <c r="D33" s="381">
        <v>1000000</v>
      </c>
      <c r="E33" s="364">
        <v>930413</v>
      </c>
    </row>
    <row r="34" spans="1:5" s="388" customFormat="1" ht="12" customHeight="1" thickBot="1">
      <c r="A34" s="346" t="s">
        <v>11</v>
      </c>
      <c r="B34" s="582" t="s">
        <v>329</v>
      </c>
      <c r="C34" s="378">
        <f>SUM(C35:C44)</f>
        <v>79123499</v>
      </c>
      <c r="D34" s="378">
        <f>SUM(D35:D44)</f>
        <v>95340668</v>
      </c>
      <c r="E34" s="361">
        <f>SUM(E35:E44)</f>
        <v>90788917</v>
      </c>
    </row>
    <row r="35" spans="1:5" s="388" customFormat="1" ht="12" customHeight="1">
      <c r="A35" s="341" t="s">
        <v>63</v>
      </c>
      <c r="B35" s="583" t="s">
        <v>330</v>
      </c>
      <c r="C35" s="380">
        <v>3943573</v>
      </c>
      <c r="D35" s="380">
        <v>3800000</v>
      </c>
      <c r="E35" s="363">
        <v>4892243</v>
      </c>
    </row>
    <row r="36" spans="1:5" s="388" customFormat="1" ht="12" customHeight="1">
      <c r="A36" s="340" t="s">
        <v>64</v>
      </c>
      <c r="B36" s="584" t="s">
        <v>331</v>
      </c>
      <c r="C36" s="379">
        <v>20895384</v>
      </c>
      <c r="D36" s="379">
        <v>26000000</v>
      </c>
      <c r="E36" s="362">
        <v>28604361</v>
      </c>
    </row>
    <row r="37" spans="1:5" s="388" customFormat="1" ht="12" customHeight="1">
      <c r="A37" s="340" t="s">
        <v>65</v>
      </c>
      <c r="B37" s="584" t="s">
        <v>332</v>
      </c>
      <c r="C37" s="379">
        <v>2042839</v>
      </c>
      <c r="D37" s="379">
        <v>210000</v>
      </c>
      <c r="E37" s="362">
        <v>213328</v>
      </c>
    </row>
    <row r="38" spans="1:5" s="388" customFormat="1" ht="12" customHeight="1">
      <c r="A38" s="340" t="s">
        <v>124</v>
      </c>
      <c r="B38" s="584" t="s">
        <v>333</v>
      </c>
      <c r="C38" s="379">
        <v>3125752</v>
      </c>
      <c r="D38" s="379">
        <v>5522668</v>
      </c>
      <c r="E38" s="362">
        <v>2237841</v>
      </c>
    </row>
    <row r="39" spans="1:5" s="388" customFormat="1" ht="12" customHeight="1">
      <c r="A39" s="340" t="s">
        <v>125</v>
      </c>
      <c r="B39" s="584" t="s">
        <v>334</v>
      </c>
      <c r="C39" s="379">
        <v>38084054</v>
      </c>
      <c r="D39" s="379">
        <v>43420000</v>
      </c>
      <c r="E39" s="362">
        <v>40650781</v>
      </c>
    </row>
    <row r="40" spans="1:5" s="388" customFormat="1" ht="12" customHeight="1">
      <c r="A40" s="340" t="s">
        <v>126</v>
      </c>
      <c r="B40" s="584" t="s">
        <v>335</v>
      </c>
      <c r="C40" s="379">
        <v>9479531</v>
      </c>
      <c r="D40" s="379">
        <v>11174000</v>
      </c>
      <c r="E40" s="362">
        <v>10998045</v>
      </c>
    </row>
    <row r="41" spans="1:5" s="388" customFormat="1" ht="12" customHeight="1">
      <c r="A41" s="340" t="s">
        <v>127</v>
      </c>
      <c r="B41" s="584" t="s">
        <v>336</v>
      </c>
      <c r="C41" s="379"/>
      <c r="D41" s="379">
        <v>4500000</v>
      </c>
      <c r="E41" s="362">
        <v>1371000</v>
      </c>
    </row>
    <row r="42" spans="1:5" s="388" customFormat="1" ht="12" customHeight="1">
      <c r="A42" s="340" t="s">
        <v>128</v>
      </c>
      <c r="B42" s="584" t="s">
        <v>337</v>
      </c>
      <c r="C42" s="379">
        <v>1339</v>
      </c>
      <c r="D42" s="379">
        <v>10000</v>
      </c>
      <c r="E42" s="362">
        <v>1517</v>
      </c>
    </row>
    <row r="43" spans="1:5" s="388" customFormat="1" ht="12" customHeight="1">
      <c r="A43" s="340" t="s">
        <v>338</v>
      </c>
      <c r="B43" s="584" t="s">
        <v>339</v>
      </c>
      <c r="C43" s="382"/>
      <c r="D43" s="382">
        <v>0</v>
      </c>
      <c r="E43" s="365">
        <v>679594</v>
      </c>
    </row>
    <row r="44" spans="1:5" s="388" customFormat="1" ht="12" customHeight="1" thickBot="1">
      <c r="A44" s="342" t="s">
        <v>340</v>
      </c>
      <c r="B44" s="585" t="s">
        <v>341</v>
      </c>
      <c r="C44" s="383">
        <v>1551027</v>
      </c>
      <c r="D44" s="383">
        <v>704000</v>
      </c>
      <c r="E44" s="366">
        <v>1140207</v>
      </c>
    </row>
    <row r="45" spans="1:5" s="388" customFormat="1" ht="12" customHeight="1" thickBot="1">
      <c r="A45" s="346" t="s">
        <v>12</v>
      </c>
      <c r="B45" s="582" t="s">
        <v>342</v>
      </c>
      <c r="C45" s="378">
        <f>SUM(C46:C50)</f>
        <v>21669091</v>
      </c>
      <c r="D45" s="378">
        <f>SUM(D46:D50)</f>
        <v>16710500</v>
      </c>
      <c r="E45" s="361">
        <f>SUM(E46:E50)</f>
        <v>10730000</v>
      </c>
    </row>
    <row r="46" spans="1:5" s="388" customFormat="1" ht="12" customHeight="1">
      <c r="A46" s="341" t="s">
        <v>66</v>
      </c>
      <c r="B46" s="583" t="s">
        <v>343</v>
      </c>
      <c r="C46" s="399"/>
      <c r="D46" s="399"/>
      <c r="E46" s="367"/>
    </row>
    <row r="47" spans="1:5" s="388" customFormat="1" ht="12" customHeight="1">
      <c r="A47" s="340" t="s">
        <v>67</v>
      </c>
      <c r="B47" s="584" t="s">
        <v>344</v>
      </c>
      <c r="C47" s="382">
        <v>21669091</v>
      </c>
      <c r="D47" s="382">
        <v>16710500</v>
      </c>
      <c r="E47" s="365">
        <v>10730000</v>
      </c>
    </row>
    <row r="48" spans="1:5" s="388" customFormat="1" ht="12" customHeight="1">
      <c r="A48" s="340" t="s">
        <v>345</v>
      </c>
      <c r="B48" s="584" t="s">
        <v>346</v>
      </c>
      <c r="C48" s="382"/>
      <c r="D48" s="382"/>
      <c r="E48" s="365"/>
    </row>
    <row r="49" spans="1:5" s="388" customFormat="1" ht="12" customHeight="1">
      <c r="A49" s="340" t="s">
        <v>347</v>
      </c>
      <c r="B49" s="584" t="s">
        <v>348</v>
      </c>
      <c r="C49" s="382"/>
      <c r="D49" s="382"/>
      <c r="E49" s="365"/>
    </row>
    <row r="50" spans="1:5" s="388" customFormat="1" ht="12" customHeight="1" thickBot="1">
      <c r="A50" s="342" t="s">
        <v>349</v>
      </c>
      <c r="B50" s="585" t="s">
        <v>350</v>
      </c>
      <c r="C50" s="383"/>
      <c r="D50" s="383"/>
      <c r="E50" s="366"/>
    </row>
    <row r="51" spans="1:5" s="388" customFormat="1" ht="13.5" thickBot="1">
      <c r="A51" s="346" t="s">
        <v>129</v>
      </c>
      <c r="B51" s="582" t="s">
        <v>351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.75">
      <c r="A52" s="341" t="s">
        <v>68</v>
      </c>
      <c r="B52" s="583" t="s">
        <v>352</v>
      </c>
      <c r="C52" s="380"/>
      <c r="D52" s="380"/>
      <c r="E52" s="363"/>
    </row>
    <row r="53" spans="1:5" s="388" customFormat="1" ht="14.25" customHeight="1">
      <c r="A53" s="340" t="s">
        <v>69</v>
      </c>
      <c r="B53" s="584" t="s">
        <v>569</v>
      </c>
      <c r="C53" s="379"/>
      <c r="D53" s="379"/>
      <c r="E53" s="362"/>
    </row>
    <row r="54" spans="1:5" s="388" customFormat="1" ht="12.75">
      <c r="A54" s="340" t="s">
        <v>354</v>
      </c>
      <c r="B54" s="584" t="s">
        <v>355</v>
      </c>
      <c r="C54" s="379"/>
      <c r="D54" s="379"/>
      <c r="E54" s="362"/>
    </row>
    <row r="55" spans="1:5" s="388" customFormat="1" ht="13.5" thickBot="1">
      <c r="A55" s="342" t="s">
        <v>356</v>
      </c>
      <c r="B55" s="585" t="s">
        <v>357</v>
      </c>
      <c r="C55" s="381"/>
      <c r="D55" s="381"/>
      <c r="E55" s="364"/>
    </row>
    <row r="56" spans="1:5" s="388" customFormat="1" ht="13.5" thickBot="1">
      <c r="A56" s="346" t="s">
        <v>14</v>
      </c>
      <c r="B56" s="586" t="s">
        <v>358</v>
      </c>
      <c r="C56" s="378">
        <f>SUM(C57:C59)</f>
        <v>3244500</v>
      </c>
      <c r="D56" s="378">
        <f>SUM(D57:D59)</f>
        <v>0</v>
      </c>
      <c r="E56" s="361">
        <f>SUM(E57:E59)</f>
        <v>102063</v>
      </c>
    </row>
    <row r="57" spans="1:5" s="388" customFormat="1" ht="12.75">
      <c r="A57" s="340" t="s">
        <v>130</v>
      </c>
      <c r="B57" s="583" t="s">
        <v>359</v>
      </c>
      <c r="C57" s="382"/>
      <c r="D57" s="382"/>
      <c r="E57" s="365"/>
    </row>
    <row r="58" spans="1:5" s="388" customFormat="1" ht="12.75" customHeight="1">
      <c r="A58" s="340" t="s">
        <v>131</v>
      </c>
      <c r="B58" s="584" t="s">
        <v>570</v>
      </c>
      <c r="C58" s="382"/>
      <c r="D58" s="382"/>
      <c r="E58" s="365"/>
    </row>
    <row r="59" spans="1:5" s="388" customFormat="1" ht="12.75">
      <c r="A59" s="340" t="s">
        <v>156</v>
      </c>
      <c r="B59" s="584" t="s">
        <v>361</v>
      </c>
      <c r="C59" s="382">
        <v>3244500</v>
      </c>
      <c r="D59" s="382"/>
      <c r="E59" s="365">
        <v>102063</v>
      </c>
    </row>
    <row r="60" spans="1:5" s="388" customFormat="1" ht="13.5" thickBot="1">
      <c r="A60" s="340" t="s">
        <v>362</v>
      </c>
      <c r="B60" s="585" t="s">
        <v>363</v>
      </c>
      <c r="C60" s="382"/>
      <c r="D60" s="382"/>
      <c r="E60" s="365"/>
    </row>
    <row r="61" spans="1:5" s="388" customFormat="1" ht="13.5" thickBot="1">
      <c r="A61" s="346" t="s">
        <v>15</v>
      </c>
      <c r="B61" s="582" t="s">
        <v>364</v>
      </c>
      <c r="C61" s="384">
        <f>+C6+C13+C20+C27+C34+C45+C51+C56</f>
        <v>991295312</v>
      </c>
      <c r="D61" s="384">
        <f>+D6+D13+D20+D27+D34+D45+D51+D56</f>
        <v>1809603746</v>
      </c>
      <c r="E61" s="397">
        <f>+E6+E13+E20+E27+E34+E45+E51+E56</f>
        <v>1492850716</v>
      </c>
    </row>
    <row r="62" spans="1:5" s="388" customFormat="1" ht="13.5" thickBot="1">
      <c r="A62" s="400" t="s">
        <v>365</v>
      </c>
      <c r="B62" s="586" t="s">
        <v>682</v>
      </c>
      <c r="C62" s="378">
        <f>SUM(C63:C65)</f>
        <v>10137457</v>
      </c>
      <c r="D62" s="378">
        <f>SUM(D63:D65)</f>
        <v>0</v>
      </c>
      <c r="E62" s="361">
        <f>SUM(E63:E65)</f>
        <v>0</v>
      </c>
    </row>
    <row r="63" spans="1:5" s="388" customFormat="1" ht="12.75">
      <c r="A63" s="340" t="s">
        <v>367</v>
      </c>
      <c r="B63" s="583" t="s">
        <v>368</v>
      </c>
      <c r="C63" s="382"/>
      <c r="D63" s="382"/>
      <c r="E63" s="365"/>
    </row>
    <row r="64" spans="1:5" s="388" customFormat="1" ht="12.75">
      <c r="A64" s="340" t="s">
        <v>369</v>
      </c>
      <c r="B64" s="584" t="s">
        <v>370</v>
      </c>
      <c r="C64" s="382"/>
      <c r="D64" s="382"/>
      <c r="E64" s="365"/>
    </row>
    <row r="65" spans="1:5" s="388" customFormat="1" ht="13.5" thickBot="1">
      <c r="A65" s="340" t="s">
        <v>371</v>
      </c>
      <c r="B65" s="326" t="s">
        <v>413</v>
      </c>
      <c r="C65" s="382">
        <v>10137457</v>
      </c>
      <c r="D65" s="382"/>
      <c r="E65" s="365"/>
    </row>
    <row r="66" spans="1:5" s="388" customFormat="1" ht="13.5" thickBot="1">
      <c r="A66" s="400" t="s">
        <v>373</v>
      </c>
      <c r="B66" s="586" t="s">
        <v>374</v>
      </c>
      <c r="C66" s="378">
        <f>SUM(C67:C70)</f>
        <v>2416812</v>
      </c>
      <c r="D66" s="378">
        <f>SUM(D67:D70)</f>
        <v>0</v>
      </c>
      <c r="E66" s="361">
        <f>SUM(E67:E70)</f>
        <v>0</v>
      </c>
    </row>
    <row r="67" spans="1:5" s="388" customFormat="1" ht="12.75">
      <c r="A67" s="340" t="s">
        <v>107</v>
      </c>
      <c r="B67" s="692" t="s">
        <v>375</v>
      </c>
      <c r="C67" s="382"/>
      <c r="D67" s="382"/>
      <c r="E67" s="365"/>
    </row>
    <row r="68" spans="1:5" s="388" customFormat="1" ht="12.75">
      <c r="A68" s="340" t="s">
        <v>108</v>
      </c>
      <c r="B68" s="692" t="s">
        <v>737</v>
      </c>
      <c r="C68" s="382">
        <v>2416812</v>
      </c>
      <c r="D68" s="382"/>
      <c r="E68" s="365"/>
    </row>
    <row r="69" spans="1:5" s="388" customFormat="1" ht="12" customHeight="1">
      <c r="A69" s="340" t="s">
        <v>376</v>
      </c>
      <c r="B69" s="692" t="s">
        <v>377</v>
      </c>
      <c r="C69" s="382"/>
      <c r="D69" s="382"/>
      <c r="E69" s="365"/>
    </row>
    <row r="70" spans="1:5" s="388" customFormat="1" ht="12" customHeight="1" thickBot="1">
      <c r="A70" s="340" t="s">
        <v>378</v>
      </c>
      <c r="B70" s="693" t="s">
        <v>738</v>
      </c>
      <c r="C70" s="382"/>
      <c r="D70" s="382"/>
      <c r="E70" s="365"/>
    </row>
    <row r="71" spans="1:5" s="388" customFormat="1" ht="12" customHeight="1" thickBot="1">
      <c r="A71" s="400" t="s">
        <v>379</v>
      </c>
      <c r="B71" s="586" t="s">
        <v>380</v>
      </c>
      <c r="C71" s="378">
        <f>SUM(C72:C73)</f>
        <v>18977000</v>
      </c>
      <c r="D71" s="378">
        <f>SUM(D72:D73)</f>
        <v>12256133</v>
      </c>
      <c r="E71" s="361">
        <f>SUM(E72:E73)</f>
        <v>12256133</v>
      </c>
    </row>
    <row r="72" spans="1:5" s="388" customFormat="1" ht="12" customHeight="1">
      <c r="A72" s="340" t="s">
        <v>381</v>
      </c>
      <c r="B72" s="583" t="s">
        <v>382</v>
      </c>
      <c r="C72" s="382">
        <v>18977000</v>
      </c>
      <c r="D72" s="382">
        <v>12256133</v>
      </c>
      <c r="E72" s="365">
        <v>12256133</v>
      </c>
    </row>
    <row r="73" spans="1:5" s="388" customFormat="1" ht="12" customHeight="1" thickBot="1">
      <c r="A73" s="340" t="s">
        <v>383</v>
      </c>
      <c r="B73" s="585" t="s">
        <v>384</v>
      </c>
      <c r="C73" s="382"/>
      <c r="D73" s="382">
        <v>0</v>
      </c>
      <c r="E73" s="365"/>
    </row>
    <row r="74" spans="1:5" s="388" customFormat="1" ht="12" customHeight="1" thickBot="1">
      <c r="A74" s="400" t="s">
        <v>385</v>
      </c>
      <c r="B74" s="586" t="s">
        <v>386</v>
      </c>
      <c r="C74" s="378">
        <f>SUM(C75:C77)</f>
        <v>11177743</v>
      </c>
      <c r="D74" s="378">
        <f>SUM(D75:D77)</f>
        <v>11258754</v>
      </c>
      <c r="E74" s="361">
        <f>SUM(E75:E77)</f>
        <v>11258754</v>
      </c>
    </row>
    <row r="75" spans="1:5" s="388" customFormat="1" ht="12" customHeight="1">
      <c r="A75" s="340" t="s">
        <v>387</v>
      </c>
      <c r="B75" s="583" t="s">
        <v>388</v>
      </c>
      <c r="C75" s="382">
        <v>11177743</v>
      </c>
      <c r="D75" s="382">
        <v>11258754</v>
      </c>
      <c r="E75" s="365">
        <v>11258754</v>
      </c>
    </row>
    <row r="76" spans="1:5" s="388" customFormat="1" ht="12" customHeight="1">
      <c r="A76" s="340" t="s">
        <v>389</v>
      </c>
      <c r="B76" s="584" t="s">
        <v>390</v>
      </c>
      <c r="C76" s="382"/>
      <c r="D76" s="382"/>
      <c r="E76" s="365"/>
    </row>
    <row r="77" spans="1:5" s="388" customFormat="1" ht="12" customHeight="1" thickBot="1">
      <c r="A77" s="340" t="s">
        <v>391</v>
      </c>
      <c r="B77" s="691" t="s">
        <v>739</v>
      </c>
      <c r="C77" s="382"/>
      <c r="D77" s="382"/>
      <c r="E77" s="365"/>
    </row>
    <row r="78" spans="1:5" s="388" customFormat="1" ht="12" customHeight="1" thickBot="1">
      <c r="A78" s="400" t="s">
        <v>392</v>
      </c>
      <c r="B78" s="586" t="s">
        <v>393</v>
      </c>
      <c r="C78" s="378">
        <f>SUM(C79:C82)</f>
        <v>0</v>
      </c>
      <c r="D78" s="378">
        <f>SUM(D79:D82)</f>
        <v>0</v>
      </c>
      <c r="E78" s="361">
        <f>SUM(E79:E82)</f>
        <v>0</v>
      </c>
    </row>
    <row r="79" spans="1:5" s="388" customFormat="1" ht="12" customHeight="1">
      <c r="A79" s="570" t="s">
        <v>394</v>
      </c>
      <c r="B79" s="583" t="s">
        <v>395</v>
      </c>
      <c r="C79" s="382"/>
      <c r="D79" s="382"/>
      <c r="E79" s="365"/>
    </row>
    <row r="80" spans="1:5" s="388" customFormat="1" ht="12" customHeight="1">
      <c r="A80" s="571" t="s">
        <v>396</v>
      </c>
      <c r="B80" s="584" t="s">
        <v>397</v>
      </c>
      <c r="C80" s="382"/>
      <c r="D80" s="382"/>
      <c r="E80" s="365"/>
    </row>
    <row r="81" spans="1:5" s="388" customFormat="1" ht="12" customHeight="1">
      <c r="A81" s="571" t="s">
        <v>398</v>
      </c>
      <c r="B81" s="584" t="s">
        <v>399</v>
      </c>
      <c r="C81" s="382"/>
      <c r="D81" s="382"/>
      <c r="E81" s="365"/>
    </row>
    <row r="82" spans="1:5" s="388" customFormat="1" ht="12" customHeight="1" thickBot="1">
      <c r="A82" s="401" t="s">
        <v>400</v>
      </c>
      <c r="B82" s="585" t="s">
        <v>401</v>
      </c>
      <c r="C82" s="382"/>
      <c r="D82" s="382"/>
      <c r="E82" s="365"/>
    </row>
    <row r="83" spans="1:5" s="388" customFormat="1" ht="12" customHeight="1" thickBot="1">
      <c r="A83" s="400" t="s">
        <v>402</v>
      </c>
      <c r="B83" s="586" t="s">
        <v>403</v>
      </c>
      <c r="C83" s="403"/>
      <c r="D83" s="403"/>
      <c r="E83" s="404"/>
    </row>
    <row r="84" spans="1:5" s="388" customFormat="1" ht="13.5" customHeight="1" thickBot="1">
      <c r="A84" s="400" t="s">
        <v>404</v>
      </c>
      <c r="B84" s="324" t="s">
        <v>405</v>
      </c>
      <c r="C84" s="384">
        <f>+C62+C66+C71+C74+C78+C83</f>
        <v>42709012</v>
      </c>
      <c r="D84" s="384">
        <f>+D62+D66+D71+D74+D78+D83</f>
        <v>23514887</v>
      </c>
      <c r="E84" s="397">
        <f>+E62+E66+E71+E74+E78+E83</f>
        <v>23514887</v>
      </c>
    </row>
    <row r="85" spans="1:5" s="388" customFormat="1" ht="12" customHeight="1" thickBot="1">
      <c r="A85" s="402" t="s">
        <v>406</v>
      </c>
      <c r="B85" s="327" t="s">
        <v>407</v>
      </c>
      <c r="C85" s="384">
        <f>+C61+C84</f>
        <v>1034004324</v>
      </c>
      <c r="D85" s="384">
        <f>+D61+D84</f>
        <v>1833118633</v>
      </c>
      <c r="E85" s="397">
        <f>+E61+E84</f>
        <v>1516365603</v>
      </c>
    </row>
    <row r="86" spans="1:5" ht="16.5" customHeight="1">
      <c r="A86" s="705" t="s">
        <v>36</v>
      </c>
      <c r="B86" s="705"/>
      <c r="C86" s="705"/>
      <c r="D86" s="705"/>
      <c r="E86" s="705"/>
    </row>
    <row r="87" spans="1:5" s="394" customFormat="1" ht="16.5" customHeight="1" thickBot="1">
      <c r="A87" s="46" t="s">
        <v>111</v>
      </c>
      <c r="B87" s="46"/>
      <c r="C87" s="46"/>
      <c r="D87" s="355"/>
      <c r="E87" s="355" t="e">
        <f>E2</f>
        <v>#REF!</v>
      </c>
    </row>
    <row r="88" spans="1:5" s="394" customFormat="1" ht="16.5" customHeight="1">
      <c r="A88" s="706" t="s">
        <v>58</v>
      </c>
      <c r="B88" s="703" t="s">
        <v>174</v>
      </c>
      <c r="C88" s="776" t="str">
        <f>+C3</f>
        <v>2016. évi tény</v>
      </c>
      <c r="D88" s="699" t="str">
        <f>+D3</f>
        <v>2017. évi</v>
      </c>
      <c r="E88" s="700"/>
    </row>
    <row r="89" spans="1:5" ht="37.5" customHeight="1" thickBot="1">
      <c r="A89" s="707"/>
      <c r="B89" s="702"/>
      <c r="C89" s="777"/>
      <c r="D89" s="47" t="s">
        <v>180</v>
      </c>
      <c r="E89" s="48" t="s">
        <v>181</v>
      </c>
    </row>
    <row r="90" spans="1:5" s="387" customFormat="1" ht="12" customHeight="1" thickBot="1">
      <c r="A90" s="351" t="s">
        <v>408</v>
      </c>
      <c r="B90" s="352" t="s">
        <v>409</v>
      </c>
      <c r="C90" s="352" t="s">
        <v>410</v>
      </c>
      <c r="D90" s="352" t="s">
        <v>412</v>
      </c>
      <c r="E90" s="398" t="s">
        <v>489</v>
      </c>
    </row>
    <row r="91" spans="1:5" ht="12" customHeight="1" thickBot="1">
      <c r="A91" s="348" t="s">
        <v>7</v>
      </c>
      <c r="B91" s="350" t="s">
        <v>571</v>
      </c>
      <c r="C91" s="377">
        <f>SUM(C92:C96)</f>
        <v>939105861</v>
      </c>
      <c r="D91" s="377">
        <f>+D92+D93+D94+D95+D96</f>
        <v>1082913945</v>
      </c>
      <c r="E91" s="332">
        <f>+E92+E93+E94+E95+E96</f>
        <v>1039762467</v>
      </c>
    </row>
    <row r="92" spans="1:5" ht="12" customHeight="1">
      <c r="A92" s="343" t="s">
        <v>70</v>
      </c>
      <c r="B92" s="587" t="s">
        <v>37</v>
      </c>
      <c r="C92" s="77">
        <v>544274352</v>
      </c>
      <c r="D92" s="77">
        <v>549055046</v>
      </c>
      <c r="E92" s="331">
        <v>546145647</v>
      </c>
    </row>
    <row r="93" spans="1:5" ht="12" customHeight="1">
      <c r="A93" s="340" t="s">
        <v>71</v>
      </c>
      <c r="B93" s="588" t="s">
        <v>132</v>
      </c>
      <c r="C93" s="379">
        <v>109156793</v>
      </c>
      <c r="D93" s="379">
        <v>99705033</v>
      </c>
      <c r="E93" s="362">
        <v>98579942</v>
      </c>
    </row>
    <row r="94" spans="1:5" ht="12" customHeight="1">
      <c r="A94" s="340" t="s">
        <v>72</v>
      </c>
      <c r="B94" s="588" t="s">
        <v>99</v>
      </c>
      <c r="C94" s="381">
        <v>256166882</v>
      </c>
      <c r="D94" s="381">
        <v>394814110</v>
      </c>
      <c r="E94" s="364">
        <v>358833702</v>
      </c>
    </row>
    <row r="95" spans="1:5" ht="12" customHeight="1">
      <c r="A95" s="340" t="s">
        <v>73</v>
      </c>
      <c r="B95" s="589" t="s">
        <v>133</v>
      </c>
      <c r="C95" s="381">
        <v>25551623</v>
      </c>
      <c r="D95" s="381">
        <v>29831002</v>
      </c>
      <c r="E95" s="364">
        <v>27194422</v>
      </c>
    </row>
    <row r="96" spans="1:5" ht="12" customHeight="1">
      <c r="A96" s="340" t="s">
        <v>82</v>
      </c>
      <c r="B96" s="590" t="s">
        <v>134</v>
      </c>
      <c r="C96" s="381">
        <v>3956211</v>
      </c>
      <c r="D96" s="381">
        <v>9508754</v>
      </c>
      <c r="E96" s="364">
        <v>9008754</v>
      </c>
    </row>
    <row r="97" spans="1:5" ht="12" customHeight="1">
      <c r="A97" s="340" t="s">
        <v>74</v>
      </c>
      <c r="B97" s="588" t="s">
        <v>415</v>
      </c>
      <c r="C97" s="381">
        <v>501211</v>
      </c>
      <c r="D97" s="381">
        <v>562787</v>
      </c>
      <c r="E97" s="364">
        <v>562787</v>
      </c>
    </row>
    <row r="98" spans="1:5" ht="12" customHeight="1">
      <c r="A98" s="340" t="s">
        <v>75</v>
      </c>
      <c r="B98" s="591" t="s">
        <v>416</v>
      </c>
      <c r="C98" s="381"/>
      <c r="D98" s="381"/>
      <c r="E98" s="364"/>
    </row>
    <row r="99" spans="1:5" ht="12" customHeight="1">
      <c r="A99" s="340" t="s">
        <v>83</v>
      </c>
      <c r="B99" s="588" t="s">
        <v>417</v>
      </c>
      <c r="C99" s="381"/>
      <c r="D99" s="381"/>
      <c r="E99" s="364"/>
    </row>
    <row r="100" spans="1:5" ht="12" customHeight="1">
      <c r="A100" s="340" t="s">
        <v>84</v>
      </c>
      <c r="B100" s="588" t="s">
        <v>418</v>
      </c>
      <c r="C100" s="381"/>
      <c r="D100" s="381"/>
      <c r="E100" s="364"/>
    </row>
    <row r="101" spans="1:5" ht="12" customHeight="1">
      <c r="A101" s="340" t="s">
        <v>85</v>
      </c>
      <c r="B101" s="591" t="s">
        <v>419</v>
      </c>
      <c r="C101" s="381">
        <v>30000</v>
      </c>
      <c r="D101" s="381"/>
      <c r="E101" s="364"/>
    </row>
    <row r="102" spans="1:5" ht="12" customHeight="1">
      <c r="A102" s="340" t="s">
        <v>86</v>
      </c>
      <c r="B102" s="591" t="s">
        <v>420</v>
      </c>
      <c r="C102" s="381"/>
      <c r="D102" s="381"/>
      <c r="E102" s="364"/>
    </row>
    <row r="103" spans="1:5" ht="12" customHeight="1">
      <c r="A103" s="340" t="s">
        <v>88</v>
      </c>
      <c r="B103" s="588" t="s">
        <v>421</v>
      </c>
      <c r="C103" s="381"/>
      <c r="D103" s="381"/>
      <c r="E103" s="364"/>
    </row>
    <row r="104" spans="1:5" ht="12" customHeight="1">
      <c r="A104" s="339" t="s">
        <v>135</v>
      </c>
      <c r="B104" s="592" t="s">
        <v>422</v>
      </c>
      <c r="C104" s="381"/>
      <c r="D104" s="381"/>
      <c r="E104" s="364"/>
    </row>
    <row r="105" spans="1:5" ht="12" customHeight="1">
      <c r="A105" s="340" t="s">
        <v>423</v>
      </c>
      <c r="B105" s="592" t="s">
        <v>424</v>
      </c>
      <c r="C105" s="381"/>
      <c r="D105" s="381"/>
      <c r="E105" s="364"/>
    </row>
    <row r="106" spans="1:5" ht="12" customHeight="1" thickBot="1">
      <c r="A106" s="344" t="s">
        <v>425</v>
      </c>
      <c r="B106" s="593" t="s">
        <v>426</v>
      </c>
      <c r="C106" s="78">
        <v>3425000</v>
      </c>
      <c r="D106" s="78">
        <v>8945967</v>
      </c>
      <c r="E106" s="325">
        <v>8445967</v>
      </c>
    </row>
    <row r="107" spans="1:5" ht="12" customHeight="1" thickBot="1">
      <c r="A107" s="346" t="s">
        <v>8</v>
      </c>
      <c r="B107" s="349" t="s">
        <v>572</v>
      </c>
      <c r="C107" s="378">
        <f>+C108+C110+C112</f>
        <v>72536078</v>
      </c>
      <c r="D107" s="378">
        <f>+D108+D110+D112</f>
        <v>717630734</v>
      </c>
      <c r="E107" s="361">
        <f>+E108+E110+E112</f>
        <v>167650670</v>
      </c>
    </row>
    <row r="108" spans="1:5" ht="12" customHeight="1">
      <c r="A108" s="341" t="s">
        <v>76</v>
      </c>
      <c r="B108" s="588" t="s">
        <v>155</v>
      </c>
      <c r="C108" s="380">
        <v>54718942</v>
      </c>
      <c r="D108" s="380">
        <v>521975734</v>
      </c>
      <c r="E108" s="363">
        <v>163553467</v>
      </c>
    </row>
    <row r="109" spans="1:5" ht="12" customHeight="1">
      <c r="A109" s="341" t="s">
        <v>77</v>
      </c>
      <c r="B109" s="592" t="s">
        <v>428</v>
      </c>
      <c r="C109" s="380"/>
      <c r="D109" s="380">
        <v>0</v>
      </c>
      <c r="E109" s="363"/>
    </row>
    <row r="110" spans="1:5" ht="15.75">
      <c r="A110" s="341" t="s">
        <v>78</v>
      </c>
      <c r="B110" s="592" t="s">
        <v>136</v>
      </c>
      <c r="C110" s="379">
        <v>14635229</v>
      </c>
      <c r="D110" s="379">
        <v>193055000</v>
      </c>
      <c r="E110" s="362">
        <v>1497203</v>
      </c>
    </row>
    <row r="111" spans="1:5" ht="12" customHeight="1">
      <c r="A111" s="341" t="s">
        <v>79</v>
      </c>
      <c r="B111" s="592" t="s">
        <v>429</v>
      </c>
      <c r="C111" s="379"/>
      <c r="D111" s="379">
        <v>0</v>
      </c>
      <c r="E111" s="362"/>
    </row>
    <row r="112" spans="1:5" ht="12" customHeight="1">
      <c r="A112" s="341" t="s">
        <v>80</v>
      </c>
      <c r="B112" s="585" t="s">
        <v>157</v>
      </c>
      <c r="C112" s="379">
        <v>3181907</v>
      </c>
      <c r="D112" s="379">
        <v>2600000</v>
      </c>
      <c r="E112" s="362">
        <v>2600000</v>
      </c>
    </row>
    <row r="113" spans="1:5" ht="15.75">
      <c r="A113" s="341" t="s">
        <v>87</v>
      </c>
      <c r="B113" s="584" t="s">
        <v>430</v>
      </c>
      <c r="C113" s="379"/>
      <c r="D113" s="379"/>
      <c r="E113" s="362"/>
    </row>
    <row r="114" spans="1:5" ht="15.75">
      <c r="A114" s="341" t="s">
        <v>89</v>
      </c>
      <c r="B114" s="594" t="s">
        <v>431</v>
      </c>
      <c r="C114" s="379"/>
      <c r="D114" s="379"/>
      <c r="E114" s="362"/>
    </row>
    <row r="115" spans="1:5" ht="12" customHeight="1">
      <c r="A115" s="341" t="s">
        <v>137</v>
      </c>
      <c r="B115" s="588" t="s">
        <v>418</v>
      </c>
      <c r="C115" s="379"/>
      <c r="D115" s="379"/>
      <c r="E115" s="362"/>
    </row>
    <row r="116" spans="1:5" ht="12" customHeight="1">
      <c r="A116" s="341" t="s">
        <v>138</v>
      </c>
      <c r="B116" s="588" t="s">
        <v>432</v>
      </c>
      <c r="C116" s="379"/>
      <c r="D116" s="379"/>
      <c r="E116" s="362"/>
    </row>
    <row r="117" spans="1:5" ht="12" customHeight="1">
      <c r="A117" s="341" t="s">
        <v>139</v>
      </c>
      <c r="B117" s="588" t="s">
        <v>433</v>
      </c>
      <c r="C117" s="379"/>
      <c r="D117" s="379"/>
      <c r="E117" s="362"/>
    </row>
    <row r="118" spans="1:5" s="405" customFormat="1" ht="12" customHeight="1">
      <c r="A118" s="341" t="s">
        <v>434</v>
      </c>
      <c r="B118" s="588" t="s">
        <v>421</v>
      </c>
      <c r="C118" s="379"/>
      <c r="D118" s="379"/>
      <c r="E118" s="362"/>
    </row>
    <row r="119" spans="1:5" ht="12" customHeight="1">
      <c r="A119" s="341" t="s">
        <v>435</v>
      </c>
      <c r="B119" s="588" t="s">
        <v>436</v>
      </c>
      <c r="C119" s="379"/>
      <c r="D119" s="379"/>
      <c r="E119" s="362"/>
    </row>
    <row r="120" spans="1:5" ht="12" customHeight="1" thickBot="1">
      <c r="A120" s="339" t="s">
        <v>437</v>
      </c>
      <c r="B120" s="588" t="s">
        <v>438</v>
      </c>
      <c r="C120" s="381"/>
      <c r="D120" s="381">
        <v>2600000</v>
      </c>
      <c r="E120" s="364">
        <v>2600000</v>
      </c>
    </row>
    <row r="121" spans="1:5" ht="12" customHeight="1" thickBot="1">
      <c r="A121" s="346" t="s">
        <v>9</v>
      </c>
      <c r="B121" s="564" t="s">
        <v>439</v>
      </c>
      <c r="C121" s="378">
        <f>+C122+C123</f>
        <v>0</v>
      </c>
      <c r="D121" s="378">
        <f>+D122+D123</f>
        <v>0</v>
      </c>
      <c r="E121" s="361">
        <f>+E122+E123</f>
        <v>0</v>
      </c>
    </row>
    <row r="122" spans="1:5" ht="12" customHeight="1">
      <c r="A122" s="341" t="s">
        <v>59</v>
      </c>
      <c r="B122" s="594" t="s">
        <v>45</v>
      </c>
      <c r="C122" s="380"/>
      <c r="D122" s="380"/>
      <c r="E122" s="363"/>
    </row>
    <row r="123" spans="1:5" ht="12" customHeight="1" thickBot="1">
      <c r="A123" s="342" t="s">
        <v>60</v>
      </c>
      <c r="B123" s="592" t="s">
        <v>46</v>
      </c>
      <c r="C123" s="381"/>
      <c r="D123" s="381"/>
      <c r="E123" s="364"/>
    </row>
    <row r="124" spans="1:5" ht="12" customHeight="1" thickBot="1">
      <c r="A124" s="346" t="s">
        <v>10</v>
      </c>
      <c r="B124" s="564" t="s">
        <v>440</v>
      </c>
      <c r="C124" s="378">
        <f>+C91+C107+C121</f>
        <v>1011641939</v>
      </c>
      <c r="D124" s="378">
        <f>+D91+D107+D121</f>
        <v>1800544679</v>
      </c>
      <c r="E124" s="361">
        <f>+E91+E107+E121</f>
        <v>1207413137</v>
      </c>
    </row>
    <row r="125" spans="1:5" ht="12" customHeight="1" thickBot="1">
      <c r="A125" s="346" t="s">
        <v>11</v>
      </c>
      <c r="B125" s="564" t="s">
        <v>441</v>
      </c>
      <c r="C125" s="378">
        <f>+C126+C127+C128</f>
        <v>0</v>
      </c>
      <c r="D125" s="378">
        <f>+D126+D127+D128</f>
        <v>10137457</v>
      </c>
      <c r="E125" s="361">
        <f>+E126+E127+E128</f>
        <v>0</v>
      </c>
    </row>
    <row r="126" spans="1:5" ht="12" customHeight="1">
      <c r="A126" s="341" t="s">
        <v>63</v>
      </c>
      <c r="B126" s="594" t="s">
        <v>573</v>
      </c>
      <c r="C126" s="379"/>
      <c r="D126" s="379">
        <v>10137457</v>
      </c>
      <c r="E126" s="362"/>
    </row>
    <row r="127" spans="1:5" ht="12" customHeight="1">
      <c r="A127" s="341" t="s">
        <v>64</v>
      </c>
      <c r="B127" s="594" t="s">
        <v>574</v>
      </c>
      <c r="C127" s="379"/>
      <c r="D127" s="379"/>
      <c r="E127" s="362"/>
    </row>
    <row r="128" spans="1:5" ht="12" customHeight="1" thickBot="1">
      <c r="A128" s="339" t="s">
        <v>65</v>
      </c>
      <c r="B128" s="595" t="s">
        <v>575</v>
      </c>
      <c r="C128" s="379"/>
      <c r="D128" s="379"/>
      <c r="E128" s="362"/>
    </row>
    <row r="129" spans="1:5" ht="12" customHeight="1" thickBot="1">
      <c r="A129" s="346" t="s">
        <v>12</v>
      </c>
      <c r="B129" s="564" t="s">
        <v>445</v>
      </c>
      <c r="C129" s="378">
        <f>+C130+C131+C132+C133</f>
        <v>0</v>
      </c>
      <c r="D129" s="378">
        <f>+D130+D131+D132+D133</f>
        <v>0</v>
      </c>
      <c r="E129" s="361">
        <f>+E130+E131+E132+E133</f>
        <v>0</v>
      </c>
    </row>
    <row r="130" spans="1:5" ht="12" customHeight="1">
      <c r="A130" s="341" t="s">
        <v>66</v>
      </c>
      <c r="B130" s="594" t="s">
        <v>576</v>
      </c>
      <c r="C130" s="379"/>
      <c r="D130" s="379"/>
      <c r="E130" s="362"/>
    </row>
    <row r="131" spans="1:5" ht="12" customHeight="1">
      <c r="A131" s="341" t="s">
        <v>67</v>
      </c>
      <c r="B131" s="594" t="s">
        <v>577</v>
      </c>
      <c r="C131" s="379"/>
      <c r="D131" s="379"/>
      <c r="E131" s="362"/>
    </row>
    <row r="132" spans="1:5" ht="12" customHeight="1">
      <c r="A132" s="341" t="s">
        <v>345</v>
      </c>
      <c r="B132" s="594" t="s">
        <v>578</v>
      </c>
      <c r="C132" s="379"/>
      <c r="D132" s="379"/>
      <c r="E132" s="362"/>
    </row>
    <row r="133" spans="1:5" ht="12" customHeight="1" thickBot="1">
      <c r="A133" s="339" t="s">
        <v>347</v>
      </c>
      <c r="B133" s="595" t="s">
        <v>579</v>
      </c>
      <c r="C133" s="379"/>
      <c r="D133" s="379"/>
      <c r="E133" s="362"/>
    </row>
    <row r="134" spans="1:5" ht="12" customHeight="1" thickBot="1">
      <c r="A134" s="346" t="s">
        <v>13</v>
      </c>
      <c r="B134" s="564" t="s">
        <v>450</v>
      </c>
      <c r="C134" s="384">
        <f>+C135+C136+C137+C138</f>
        <v>10106252</v>
      </c>
      <c r="D134" s="384">
        <f>+D135+D136+D137+D138</f>
        <v>22436497</v>
      </c>
      <c r="E134" s="397">
        <f>+E135+E136+E137+E138</f>
        <v>11177743</v>
      </c>
    </row>
    <row r="135" spans="1:5" ht="12" customHeight="1">
      <c r="A135" s="341" t="s">
        <v>68</v>
      </c>
      <c r="B135" s="594" t="s">
        <v>451</v>
      </c>
      <c r="C135" s="379"/>
      <c r="D135" s="379"/>
      <c r="E135" s="362"/>
    </row>
    <row r="136" spans="1:5" ht="12" customHeight="1">
      <c r="A136" s="341" t="s">
        <v>69</v>
      </c>
      <c r="B136" s="594" t="s">
        <v>452</v>
      </c>
      <c r="C136" s="379">
        <v>10106252</v>
      </c>
      <c r="D136" s="379">
        <v>22436497</v>
      </c>
      <c r="E136" s="362">
        <v>11177743</v>
      </c>
    </row>
    <row r="137" spans="1:5" ht="12" customHeight="1">
      <c r="A137" s="341" t="s">
        <v>354</v>
      </c>
      <c r="B137" s="594" t="s">
        <v>580</v>
      </c>
      <c r="C137" s="379"/>
      <c r="D137" s="379"/>
      <c r="E137" s="362"/>
    </row>
    <row r="138" spans="1:5" ht="12" customHeight="1" thickBot="1">
      <c r="A138" s="339" t="s">
        <v>356</v>
      </c>
      <c r="B138" s="595" t="s">
        <v>496</v>
      </c>
      <c r="C138" s="379"/>
      <c r="D138" s="379"/>
      <c r="E138" s="362"/>
    </row>
    <row r="139" spans="1:9" ht="15" customHeight="1" thickBot="1">
      <c r="A139" s="346" t="s">
        <v>14</v>
      </c>
      <c r="B139" s="564" t="s">
        <v>546</v>
      </c>
      <c r="C139" s="79">
        <f>+C140+C141+C142+C143</f>
        <v>0</v>
      </c>
      <c r="D139" s="79">
        <f>+D140+D141+D142+D143</f>
        <v>0</v>
      </c>
      <c r="E139" s="330">
        <f>+E140+E141+E142+E143</f>
        <v>0</v>
      </c>
      <c r="F139" s="395"/>
      <c r="G139" s="396"/>
      <c r="H139" s="396"/>
      <c r="I139" s="396"/>
    </row>
    <row r="140" spans="1:5" s="388" customFormat="1" ht="12.75" customHeight="1">
      <c r="A140" s="341" t="s">
        <v>130</v>
      </c>
      <c r="B140" s="594" t="s">
        <v>456</v>
      </c>
      <c r="C140" s="379"/>
      <c r="D140" s="379"/>
      <c r="E140" s="362"/>
    </row>
    <row r="141" spans="1:5" ht="13.5" customHeight="1">
      <c r="A141" s="341" t="s">
        <v>131</v>
      </c>
      <c r="B141" s="594" t="s">
        <v>457</v>
      </c>
      <c r="C141" s="379"/>
      <c r="D141" s="379"/>
      <c r="E141" s="362"/>
    </row>
    <row r="142" spans="1:5" ht="13.5" customHeight="1">
      <c r="A142" s="341" t="s">
        <v>156</v>
      </c>
      <c r="B142" s="594" t="s">
        <v>458</v>
      </c>
      <c r="C142" s="379"/>
      <c r="D142" s="379"/>
      <c r="E142" s="362"/>
    </row>
    <row r="143" spans="1:5" ht="13.5" customHeight="1" thickBot="1">
      <c r="A143" s="341" t="s">
        <v>362</v>
      </c>
      <c r="B143" s="594" t="s">
        <v>459</v>
      </c>
      <c r="C143" s="379"/>
      <c r="D143" s="379"/>
      <c r="E143" s="362"/>
    </row>
    <row r="144" spans="1:5" ht="12.75" customHeight="1" thickBot="1">
      <c r="A144" s="346" t="s">
        <v>15</v>
      </c>
      <c r="B144" s="564" t="s">
        <v>460</v>
      </c>
      <c r="C144" s="328">
        <f>+C125+C129+C134+C139</f>
        <v>10106252</v>
      </c>
      <c r="D144" s="328">
        <f>+D125+D129+D134+D139</f>
        <v>32573954</v>
      </c>
      <c r="E144" s="329">
        <f>+E125+E129+E134+E139</f>
        <v>11177743</v>
      </c>
    </row>
    <row r="145" spans="1:5" ht="13.5" customHeight="1" thickBot="1">
      <c r="A145" s="371" t="s">
        <v>16</v>
      </c>
      <c r="B145" s="596" t="s">
        <v>461</v>
      </c>
      <c r="C145" s="328">
        <f>+C124+C144</f>
        <v>1021748191</v>
      </c>
      <c r="D145" s="328">
        <f>+D124+D144</f>
        <v>1833118633</v>
      </c>
      <c r="E145" s="329">
        <f>+E124+E144</f>
        <v>1218590880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Vaja Város Önkormányzat
2017. ÉVI ZÁRSZÁMADÁSÁNAK PÉNZÜGYI MÉRLEGE&amp;10
&amp;R&amp;"Times New Roman CE,Félkövér dőlt"&amp;11 1. tájékoztató tábla a 4/2018. (V.31.) önkormányzati rendelethez</oddHeader>
  </headerFooter>
  <rowBreaks count="1" manualBreakCount="1">
    <brk id="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Normal="130" workbookViewId="0" topLeftCell="A1">
      <selection activeCell="D7" sqref="D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5"/>
      <c r="B1" s="96"/>
      <c r="C1" s="96"/>
      <c r="D1" s="96"/>
      <c r="E1" s="96"/>
      <c r="F1" s="96"/>
      <c r="G1" s="96"/>
      <c r="H1" s="96"/>
      <c r="I1" s="96"/>
      <c r="J1" s="97" t="e">
        <f>'1.tájékoztató'!E2</f>
        <v>#REF!</v>
      </c>
      <c r="K1" s="698" t="s">
        <v>817</v>
      </c>
    </row>
    <row r="2" spans="1:11" s="101" customFormat="1" ht="26.25" customHeight="1">
      <c r="A2" s="778" t="s">
        <v>58</v>
      </c>
      <c r="B2" s="780" t="s">
        <v>185</v>
      </c>
      <c r="C2" s="780" t="s">
        <v>186</v>
      </c>
      <c r="D2" s="780" t="s">
        <v>187</v>
      </c>
      <c r="E2" s="780" t="str">
        <f>+CONCATENATE(LEFT(ÖSSZEFÜGGÉSEK!A4,4),". évi teljesítés")</f>
        <v>2017. évi teljesítés</v>
      </c>
      <c r="F2" s="98" t="s">
        <v>188</v>
      </c>
      <c r="G2" s="99"/>
      <c r="H2" s="99"/>
      <c r="I2" s="100"/>
      <c r="J2" s="783" t="s">
        <v>189</v>
      </c>
      <c r="K2" s="698"/>
    </row>
    <row r="3" spans="1:11" s="105" customFormat="1" ht="32.25" customHeight="1" thickBot="1">
      <c r="A3" s="779"/>
      <c r="B3" s="781"/>
      <c r="C3" s="781"/>
      <c r="D3" s="782"/>
      <c r="E3" s="782"/>
      <c r="F3" s="102" t="str">
        <f>+CONCATENATE(LEFT(ÖSSZEFÜGGÉSEK!A4,4)+1,".")</f>
        <v>2018.</v>
      </c>
      <c r="G3" s="103" t="str">
        <f>+CONCATENATE(LEFT(ÖSSZEFÜGGÉSEK!A4,4)+2,".")</f>
        <v>2019.</v>
      </c>
      <c r="H3" s="103" t="str">
        <f>+CONCATENATE(LEFT(ÖSSZEFÜGGÉSEK!A4,4)+3,".")</f>
        <v>2020.</v>
      </c>
      <c r="I3" s="104" t="str">
        <f>+CONCATENATE(LEFT(ÖSSZEFÜGGÉSEK!A4,4)+3,". után")</f>
        <v>2020. után</v>
      </c>
      <c r="J3" s="784"/>
      <c r="K3" s="698"/>
    </row>
    <row r="4" spans="1:11" s="107" customFormat="1" ht="13.5" customHeight="1" thickBot="1">
      <c r="A4" s="567" t="s">
        <v>408</v>
      </c>
      <c r="B4" s="106" t="s">
        <v>581</v>
      </c>
      <c r="C4" s="568" t="s">
        <v>410</v>
      </c>
      <c r="D4" s="568" t="s">
        <v>411</v>
      </c>
      <c r="E4" s="568" t="s">
        <v>412</v>
      </c>
      <c r="F4" s="568" t="s">
        <v>489</v>
      </c>
      <c r="G4" s="568" t="s">
        <v>490</v>
      </c>
      <c r="H4" s="568" t="s">
        <v>491</v>
      </c>
      <c r="I4" s="568" t="s">
        <v>492</v>
      </c>
      <c r="J4" s="569" t="s">
        <v>683</v>
      </c>
      <c r="K4" s="698"/>
    </row>
    <row r="5" spans="1:11" ht="33.75" customHeight="1">
      <c r="A5" s="108" t="s">
        <v>7</v>
      </c>
      <c r="B5" s="109" t="s">
        <v>190</v>
      </c>
      <c r="C5" s="110"/>
      <c r="D5" s="111">
        <f aca="true" t="shared" si="0" ref="D5:I5">SUM(D6:D7)</f>
        <v>0</v>
      </c>
      <c r="E5" s="111">
        <f t="shared" si="0"/>
        <v>0</v>
      </c>
      <c r="F5" s="111">
        <f t="shared" si="0"/>
        <v>0</v>
      </c>
      <c r="G5" s="111">
        <f t="shared" si="0"/>
        <v>0</v>
      </c>
      <c r="H5" s="111">
        <f t="shared" si="0"/>
        <v>0</v>
      </c>
      <c r="I5" s="112">
        <f t="shared" si="0"/>
        <v>0</v>
      </c>
      <c r="J5" s="113">
        <f aca="true" t="shared" si="1" ref="J5:J17">SUM(F5:I5)</f>
        <v>0</v>
      </c>
      <c r="K5" s="698"/>
    </row>
    <row r="6" spans="1:11" ht="21" customHeight="1">
      <c r="A6" s="114" t="s">
        <v>8</v>
      </c>
      <c r="B6" s="115" t="s">
        <v>191</v>
      </c>
      <c r="C6" s="116"/>
      <c r="D6" s="2"/>
      <c r="E6" s="2"/>
      <c r="F6" s="2"/>
      <c r="G6" s="2"/>
      <c r="H6" s="2"/>
      <c r="I6" s="50"/>
      <c r="J6" s="117">
        <f t="shared" si="1"/>
        <v>0</v>
      </c>
      <c r="K6" s="698"/>
    </row>
    <row r="7" spans="1:11" ht="21" customHeight="1">
      <c r="A7" s="114" t="s">
        <v>9</v>
      </c>
      <c r="B7" s="115" t="s">
        <v>191</v>
      </c>
      <c r="C7" s="116"/>
      <c r="D7" s="2"/>
      <c r="E7" s="2"/>
      <c r="F7" s="2"/>
      <c r="G7" s="2"/>
      <c r="H7" s="2"/>
      <c r="I7" s="50"/>
      <c r="J7" s="117">
        <f t="shared" si="1"/>
        <v>0</v>
      </c>
      <c r="K7" s="698"/>
    </row>
    <row r="8" spans="1:11" ht="36" customHeight="1">
      <c r="A8" s="114" t="s">
        <v>10</v>
      </c>
      <c r="B8" s="118" t="s">
        <v>192</v>
      </c>
      <c r="C8" s="119"/>
      <c r="D8" s="120">
        <f aca="true" t="shared" si="2" ref="D8:I8">SUM(D9:D10)</f>
        <v>0</v>
      </c>
      <c r="E8" s="120">
        <f t="shared" si="2"/>
        <v>0</v>
      </c>
      <c r="F8" s="120">
        <f t="shared" si="2"/>
        <v>0</v>
      </c>
      <c r="G8" s="120">
        <f t="shared" si="2"/>
        <v>0</v>
      </c>
      <c r="H8" s="120">
        <f t="shared" si="2"/>
        <v>0</v>
      </c>
      <c r="I8" s="121">
        <f t="shared" si="2"/>
        <v>0</v>
      </c>
      <c r="J8" s="122">
        <f t="shared" si="1"/>
        <v>0</v>
      </c>
      <c r="K8" s="698"/>
    </row>
    <row r="9" spans="1:11" ht="21" customHeight="1">
      <c r="A9" s="114" t="s">
        <v>11</v>
      </c>
      <c r="B9" s="115" t="s">
        <v>191</v>
      </c>
      <c r="C9" s="116"/>
      <c r="D9" s="2"/>
      <c r="E9" s="2"/>
      <c r="F9" s="2"/>
      <c r="G9" s="2"/>
      <c r="H9" s="2"/>
      <c r="I9" s="50"/>
      <c r="J9" s="117">
        <f t="shared" si="1"/>
        <v>0</v>
      </c>
      <c r="K9" s="698"/>
    </row>
    <row r="10" spans="1:11" ht="18" customHeight="1">
      <c r="A10" s="114" t="s">
        <v>12</v>
      </c>
      <c r="B10" s="115" t="s">
        <v>191</v>
      </c>
      <c r="C10" s="116"/>
      <c r="D10" s="2"/>
      <c r="E10" s="2"/>
      <c r="F10" s="2"/>
      <c r="G10" s="2"/>
      <c r="H10" s="2"/>
      <c r="I10" s="50"/>
      <c r="J10" s="117">
        <f t="shared" si="1"/>
        <v>0</v>
      </c>
      <c r="K10" s="698"/>
    </row>
    <row r="11" spans="1:11" ht="21" customHeight="1">
      <c r="A11" s="114" t="s">
        <v>13</v>
      </c>
      <c r="B11" s="123" t="s">
        <v>193</v>
      </c>
      <c r="C11" s="119"/>
      <c r="D11" s="120">
        <f aca="true" t="shared" si="3" ref="D11:I11">SUM(D12:D12)</f>
        <v>149999984</v>
      </c>
      <c r="E11" s="120">
        <f t="shared" si="3"/>
        <v>8115782</v>
      </c>
      <c r="F11" s="120">
        <f t="shared" si="3"/>
        <v>69291101</v>
      </c>
      <c r="G11" s="120">
        <f t="shared" si="3"/>
        <v>69291101</v>
      </c>
      <c r="H11" s="120">
        <f t="shared" si="3"/>
        <v>0</v>
      </c>
      <c r="I11" s="121">
        <f t="shared" si="3"/>
        <v>0</v>
      </c>
      <c r="J11" s="122">
        <f t="shared" si="1"/>
        <v>138582202</v>
      </c>
      <c r="K11" s="698"/>
    </row>
    <row r="12" spans="1:11" ht="21" customHeight="1">
      <c r="A12" s="114" t="s">
        <v>14</v>
      </c>
      <c r="B12" s="115" t="s">
        <v>798</v>
      </c>
      <c r="C12" s="116">
        <v>2016</v>
      </c>
      <c r="D12" s="2">
        <v>149999984</v>
      </c>
      <c r="E12" s="2">
        <v>8115782</v>
      </c>
      <c r="F12" s="2">
        <v>69291101</v>
      </c>
      <c r="G12" s="2">
        <v>69291101</v>
      </c>
      <c r="H12" s="2"/>
      <c r="I12" s="50"/>
      <c r="J12" s="117">
        <f t="shared" si="1"/>
        <v>138582202</v>
      </c>
      <c r="K12" s="698"/>
    </row>
    <row r="13" spans="1:11" ht="21" customHeight="1">
      <c r="A13" s="114" t="s">
        <v>15</v>
      </c>
      <c r="B13" s="123" t="s">
        <v>194</v>
      </c>
      <c r="C13" s="119"/>
      <c r="D13" s="120">
        <f aca="true" t="shared" si="4" ref="D13:I13">SUM(D14:D14)</f>
        <v>177080709</v>
      </c>
      <c r="E13" s="120">
        <f t="shared" si="4"/>
        <v>4625594</v>
      </c>
      <c r="F13" s="120">
        <f t="shared" si="4"/>
        <v>84138407</v>
      </c>
      <c r="G13" s="120">
        <f t="shared" si="4"/>
        <v>84138407</v>
      </c>
      <c r="H13" s="120">
        <f t="shared" si="4"/>
        <v>0</v>
      </c>
      <c r="I13" s="121">
        <f t="shared" si="4"/>
        <v>0</v>
      </c>
      <c r="J13" s="122">
        <f t="shared" si="1"/>
        <v>168276814</v>
      </c>
      <c r="K13" s="698"/>
    </row>
    <row r="14" spans="1:11" ht="21" customHeight="1">
      <c r="A14" s="114" t="s">
        <v>16</v>
      </c>
      <c r="B14" s="115" t="s">
        <v>799</v>
      </c>
      <c r="C14" s="116">
        <v>2016</v>
      </c>
      <c r="D14" s="2">
        <v>177080709</v>
      </c>
      <c r="E14" s="2">
        <v>4625594</v>
      </c>
      <c r="F14" s="2">
        <v>84138407</v>
      </c>
      <c r="G14" s="2">
        <v>84138407</v>
      </c>
      <c r="H14" s="2"/>
      <c r="I14" s="50"/>
      <c r="J14" s="117">
        <f t="shared" si="1"/>
        <v>168276814</v>
      </c>
      <c r="K14" s="698"/>
    </row>
    <row r="15" spans="1:11" ht="21" customHeight="1">
      <c r="A15" s="124" t="s">
        <v>17</v>
      </c>
      <c r="B15" s="125" t="s">
        <v>195</v>
      </c>
      <c r="C15" s="126"/>
      <c r="D15" s="127">
        <f aca="true" t="shared" si="5" ref="D15:I15">SUM(D16:D17)</f>
        <v>216886511</v>
      </c>
      <c r="E15" s="127">
        <f t="shared" si="5"/>
        <v>24635355</v>
      </c>
      <c r="F15" s="127">
        <f t="shared" si="5"/>
        <v>111855692</v>
      </c>
      <c r="G15" s="127">
        <f t="shared" si="5"/>
        <v>79857364</v>
      </c>
      <c r="H15" s="127">
        <f t="shared" si="5"/>
        <v>0</v>
      </c>
      <c r="I15" s="128">
        <f t="shared" si="5"/>
        <v>0</v>
      </c>
      <c r="J15" s="122">
        <f t="shared" si="1"/>
        <v>191713056</v>
      </c>
      <c r="K15" s="698"/>
    </row>
    <row r="16" spans="1:11" ht="21" customHeight="1">
      <c r="A16" s="124" t="s">
        <v>18</v>
      </c>
      <c r="B16" s="115" t="s">
        <v>800</v>
      </c>
      <c r="C16" s="116">
        <v>2016</v>
      </c>
      <c r="D16" s="2">
        <v>50422111</v>
      </c>
      <c r="E16" s="2">
        <v>17923783</v>
      </c>
      <c r="F16" s="2">
        <v>31998328</v>
      </c>
      <c r="G16" s="2"/>
      <c r="H16" s="2"/>
      <c r="I16" s="50"/>
      <c r="J16" s="117">
        <f t="shared" si="1"/>
        <v>31998328</v>
      </c>
      <c r="K16" s="698"/>
    </row>
    <row r="17" spans="1:11" ht="21" customHeight="1" thickBot="1">
      <c r="A17" s="124" t="s">
        <v>19</v>
      </c>
      <c r="B17" s="115" t="s">
        <v>801</v>
      </c>
      <c r="C17" s="129">
        <v>2016</v>
      </c>
      <c r="D17" s="130">
        <v>166464400</v>
      </c>
      <c r="E17" s="130">
        <v>6711572</v>
      </c>
      <c r="F17" s="130">
        <v>79857364</v>
      </c>
      <c r="G17" s="130">
        <v>79857364</v>
      </c>
      <c r="H17" s="130"/>
      <c r="I17" s="131"/>
      <c r="J17" s="117">
        <f t="shared" si="1"/>
        <v>159714728</v>
      </c>
      <c r="K17" s="698"/>
    </row>
    <row r="18" spans="1:11" ht="21" customHeight="1" thickBot="1">
      <c r="A18" s="132" t="s">
        <v>20</v>
      </c>
      <c r="B18" s="133" t="s">
        <v>196</v>
      </c>
      <c r="C18" s="134"/>
      <c r="D18" s="135">
        <f aca="true" t="shared" si="6" ref="D18:J18">D5+D8+D11+D13+D15</f>
        <v>543967204</v>
      </c>
      <c r="E18" s="135">
        <f t="shared" si="6"/>
        <v>37376731</v>
      </c>
      <c r="F18" s="135">
        <f t="shared" si="6"/>
        <v>265285200</v>
      </c>
      <c r="G18" s="135">
        <f t="shared" si="6"/>
        <v>233286872</v>
      </c>
      <c r="H18" s="135">
        <f t="shared" si="6"/>
        <v>0</v>
      </c>
      <c r="I18" s="136">
        <f t="shared" si="6"/>
        <v>0</v>
      </c>
      <c r="J18" s="137">
        <f t="shared" si="6"/>
        <v>498572072</v>
      </c>
      <c r="K18" s="698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zoomScaleNormal="130" workbookViewId="0" topLeftCell="A1">
      <selection activeCell="H5" sqref="H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38"/>
      <c r="H1" s="139" t="e">
        <f>'2. tájékoztató tábla'!J1</f>
        <v>#REF!</v>
      </c>
      <c r="I1" s="785" t="s">
        <v>818</v>
      </c>
    </row>
    <row r="2" spans="1:9" s="101" customFormat="1" ht="26.25" customHeight="1">
      <c r="A2" s="786" t="s">
        <v>58</v>
      </c>
      <c r="B2" s="753" t="s">
        <v>197</v>
      </c>
      <c r="C2" s="786" t="s">
        <v>198</v>
      </c>
      <c r="D2" s="786" t="s">
        <v>199</v>
      </c>
      <c r="E2" s="727" t="str">
        <f>+CONCATENATE("Hitel, kölcsön állomány ",LEFT(ÖSSZEFÜGGÉSEK!A4,4),". dec. 31-én")</f>
        <v>Hitel, kölcsön állomány 2017. dec. 31-én</v>
      </c>
      <c r="F2" s="788" t="s">
        <v>200</v>
      </c>
      <c r="G2" s="789"/>
      <c r="H2" s="729" t="str">
        <f>+CONCATENATE(LEFT(ÖSSZEFÜGGÉSEK!A4,4)+2,". után")</f>
        <v>2019. után</v>
      </c>
      <c r="I2" s="785"/>
    </row>
    <row r="3" spans="1:9" s="105" customFormat="1" ht="40.5" customHeight="1" thickBot="1">
      <c r="A3" s="787"/>
      <c r="B3" s="755"/>
      <c r="C3" s="755"/>
      <c r="D3" s="787"/>
      <c r="E3" s="733"/>
      <c r="F3" s="140" t="str">
        <f>+CONCATENATE(LEFT(ÖSSZEFÜGGÉSEK!A4,4)+1,".")</f>
        <v>2018.</v>
      </c>
      <c r="G3" s="141" t="str">
        <f>+CONCATENATE(LEFT(ÖSSZEFÜGGÉSEK!A4,4)+2,".")</f>
        <v>2019.</v>
      </c>
      <c r="H3" s="735"/>
      <c r="I3" s="785"/>
    </row>
    <row r="4" spans="1:9" s="145" customFormat="1" ht="12.75" customHeight="1" thickBot="1">
      <c r="A4" s="142" t="s">
        <v>408</v>
      </c>
      <c r="B4" s="94" t="s">
        <v>409</v>
      </c>
      <c r="C4" s="94" t="s">
        <v>410</v>
      </c>
      <c r="D4" s="143" t="s">
        <v>411</v>
      </c>
      <c r="E4" s="142" t="s">
        <v>412</v>
      </c>
      <c r="F4" s="143" t="s">
        <v>489</v>
      </c>
      <c r="G4" s="143" t="s">
        <v>490</v>
      </c>
      <c r="H4" s="144" t="s">
        <v>491</v>
      </c>
      <c r="I4" s="785"/>
    </row>
    <row r="5" spans="1:9" ht="22.5" customHeight="1" thickBot="1">
      <c r="A5" s="146" t="s">
        <v>7</v>
      </c>
      <c r="B5" s="147" t="s">
        <v>201</v>
      </c>
      <c r="C5" s="148"/>
      <c r="D5" s="149"/>
      <c r="E5" s="150">
        <f>SUM(E6:E11)</f>
        <v>0</v>
      </c>
      <c r="F5" s="151">
        <f>SUM(F6:F11)</f>
        <v>0</v>
      </c>
      <c r="G5" s="151">
        <f>SUM(G6:G11)</f>
        <v>0</v>
      </c>
      <c r="H5" s="152">
        <f>SUM(H6:H11)</f>
        <v>0</v>
      </c>
      <c r="I5" s="785"/>
    </row>
    <row r="6" spans="1:9" ht="22.5" customHeight="1">
      <c r="A6" s="153" t="s">
        <v>8</v>
      </c>
      <c r="B6" s="154" t="s">
        <v>191</v>
      </c>
      <c r="C6" s="155"/>
      <c r="D6" s="156"/>
      <c r="E6" s="157"/>
      <c r="F6" s="2"/>
      <c r="G6" s="2"/>
      <c r="H6" s="158"/>
      <c r="I6" s="785"/>
    </row>
    <row r="7" spans="1:9" ht="22.5" customHeight="1">
      <c r="A7" s="153" t="s">
        <v>9</v>
      </c>
      <c r="B7" s="154" t="s">
        <v>191</v>
      </c>
      <c r="C7" s="155"/>
      <c r="D7" s="156"/>
      <c r="E7" s="157"/>
      <c r="F7" s="2"/>
      <c r="G7" s="2"/>
      <c r="H7" s="158"/>
      <c r="I7" s="785"/>
    </row>
    <row r="8" spans="1:9" ht="22.5" customHeight="1">
      <c r="A8" s="153" t="s">
        <v>10</v>
      </c>
      <c r="B8" s="154" t="s">
        <v>191</v>
      </c>
      <c r="C8" s="155"/>
      <c r="D8" s="156"/>
      <c r="E8" s="157"/>
      <c r="F8" s="2"/>
      <c r="G8" s="2"/>
      <c r="H8" s="158"/>
      <c r="I8" s="785"/>
    </row>
    <row r="9" spans="1:9" ht="22.5" customHeight="1">
      <c r="A9" s="153" t="s">
        <v>11</v>
      </c>
      <c r="B9" s="154" t="s">
        <v>191</v>
      </c>
      <c r="C9" s="155"/>
      <c r="D9" s="156"/>
      <c r="E9" s="157"/>
      <c r="F9" s="2"/>
      <c r="G9" s="2"/>
      <c r="H9" s="158"/>
      <c r="I9" s="785"/>
    </row>
    <row r="10" spans="1:9" ht="22.5" customHeight="1">
      <c r="A10" s="153" t="s">
        <v>12</v>
      </c>
      <c r="B10" s="154" t="s">
        <v>191</v>
      </c>
      <c r="C10" s="155"/>
      <c r="D10" s="156"/>
      <c r="E10" s="157"/>
      <c r="F10" s="2"/>
      <c r="G10" s="2"/>
      <c r="H10" s="158"/>
      <c r="I10" s="785"/>
    </row>
    <row r="11" spans="1:9" ht="22.5" customHeight="1" thickBot="1">
      <c r="A11" s="153" t="s">
        <v>13</v>
      </c>
      <c r="B11" s="154" t="s">
        <v>191</v>
      </c>
      <c r="C11" s="155"/>
      <c r="D11" s="156"/>
      <c r="E11" s="157"/>
      <c r="F11" s="2"/>
      <c r="G11" s="2"/>
      <c r="H11" s="158"/>
      <c r="I11" s="785"/>
    </row>
    <row r="12" spans="1:9" ht="22.5" customHeight="1" thickBot="1">
      <c r="A12" s="146" t="s">
        <v>14</v>
      </c>
      <c r="B12" s="147" t="s">
        <v>202</v>
      </c>
      <c r="C12" s="159"/>
      <c r="D12" s="160"/>
      <c r="E12" s="150">
        <f>SUM(E13:E18)</f>
        <v>0</v>
      </c>
      <c r="F12" s="151">
        <f>SUM(F13:F18)</f>
        <v>0</v>
      </c>
      <c r="G12" s="151">
        <f>SUM(G13:G18)</f>
        <v>0</v>
      </c>
      <c r="H12" s="152">
        <f>SUM(H13:H18)</f>
        <v>0</v>
      </c>
      <c r="I12" s="785"/>
    </row>
    <row r="13" spans="1:9" ht="22.5" customHeight="1">
      <c r="A13" s="153" t="s">
        <v>15</v>
      </c>
      <c r="B13" s="154" t="s">
        <v>191</v>
      </c>
      <c r="C13" s="155"/>
      <c r="D13" s="156"/>
      <c r="E13" s="157"/>
      <c r="F13" s="2"/>
      <c r="G13" s="2"/>
      <c r="H13" s="158"/>
      <c r="I13" s="785"/>
    </row>
    <row r="14" spans="1:9" ht="22.5" customHeight="1">
      <c r="A14" s="153" t="s">
        <v>16</v>
      </c>
      <c r="B14" s="154" t="s">
        <v>191</v>
      </c>
      <c r="C14" s="155"/>
      <c r="D14" s="156"/>
      <c r="E14" s="157"/>
      <c r="F14" s="2"/>
      <c r="G14" s="2"/>
      <c r="H14" s="158"/>
      <c r="I14" s="785"/>
    </row>
    <row r="15" spans="1:9" ht="22.5" customHeight="1">
      <c r="A15" s="153" t="s">
        <v>17</v>
      </c>
      <c r="B15" s="154" t="s">
        <v>191</v>
      </c>
      <c r="C15" s="155"/>
      <c r="D15" s="156"/>
      <c r="E15" s="157"/>
      <c r="F15" s="2"/>
      <c r="G15" s="2"/>
      <c r="H15" s="158"/>
      <c r="I15" s="785"/>
    </row>
    <row r="16" spans="1:9" ht="22.5" customHeight="1">
      <c r="A16" s="153" t="s">
        <v>18</v>
      </c>
      <c r="B16" s="154" t="s">
        <v>191</v>
      </c>
      <c r="C16" s="155"/>
      <c r="D16" s="156"/>
      <c r="E16" s="157"/>
      <c r="F16" s="2"/>
      <c r="G16" s="2"/>
      <c r="H16" s="158"/>
      <c r="I16" s="785"/>
    </row>
    <row r="17" spans="1:9" ht="22.5" customHeight="1">
      <c r="A17" s="153" t="s">
        <v>19</v>
      </c>
      <c r="B17" s="154" t="s">
        <v>191</v>
      </c>
      <c r="C17" s="155"/>
      <c r="D17" s="156"/>
      <c r="E17" s="157"/>
      <c r="F17" s="2"/>
      <c r="G17" s="2"/>
      <c r="H17" s="158"/>
      <c r="I17" s="785"/>
    </row>
    <row r="18" spans="1:9" ht="22.5" customHeight="1" thickBot="1">
      <c r="A18" s="153" t="s">
        <v>20</v>
      </c>
      <c r="B18" s="154" t="s">
        <v>191</v>
      </c>
      <c r="C18" s="155"/>
      <c r="D18" s="156"/>
      <c r="E18" s="157"/>
      <c r="F18" s="2"/>
      <c r="G18" s="2"/>
      <c r="H18" s="158"/>
      <c r="I18" s="785"/>
    </row>
    <row r="19" spans="1:9" ht="22.5" customHeight="1" thickBot="1">
      <c r="A19" s="146" t="s">
        <v>21</v>
      </c>
      <c r="B19" s="147" t="s">
        <v>684</v>
      </c>
      <c r="C19" s="148"/>
      <c r="D19" s="149"/>
      <c r="E19" s="150">
        <f>E5+E12</f>
        <v>0</v>
      </c>
      <c r="F19" s="151">
        <f>F5+F12</f>
        <v>0</v>
      </c>
      <c r="G19" s="151">
        <f>G5+G12</f>
        <v>0</v>
      </c>
      <c r="H19" s="152">
        <f>H5+H12</f>
        <v>0</v>
      </c>
      <c r="I19" s="785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9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98"/>
      <c r="C1" s="798"/>
      <c r="D1" s="798"/>
      <c r="E1" s="798"/>
      <c r="F1" s="798"/>
      <c r="G1" s="798"/>
      <c r="H1" s="798"/>
      <c r="I1" s="798"/>
      <c r="J1" s="785" t="s">
        <v>819</v>
      </c>
    </row>
    <row r="2" spans="8:10" ht="14.25" thickBot="1">
      <c r="H2" s="799" t="e">
        <f>'3. tájékoztató tábla'!H1</f>
        <v>#REF!</v>
      </c>
      <c r="I2" s="799"/>
      <c r="J2" s="785"/>
    </row>
    <row r="3" spans="1:10" ht="13.5" thickBot="1">
      <c r="A3" s="800" t="s">
        <v>5</v>
      </c>
      <c r="B3" s="802" t="s">
        <v>203</v>
      </c>
      <c r="C3" s="804" t="s">
        <v>204</v>
      </c>
      <c r="D3" s="806" t="s">
        <v>205</v>
      </c>
      <c r="E3" s="807"/>
      <c r="F3" s="807"/>
      <c r="G3" s="807"/>
      <c r="H3" s="807"/>
      <c r="I3" s="808" t="s">
        <v>206</v>
      </c>
      <c r="J3" s="785"/>
    </row>
    <row r="4" spans="1:10" s="20" customFormat="1" ht="42" customHeight="1" thickBot="1">
      <c r="A4" s="801"/>
      <c r="B4" s="803"/>
      <c r="C4" s="805"/>
      <c r="D4" s="161" t="s">
        <v>207</v>
      </c>
      <c r="E4" s="161" t="s">
        <v>208</v>
      </c>
      <c r="F4" s="161" t="s">
        <v>209</v>
      </c>
      <c r="G4" s="162" t="s">
        <v>210</v>
      </c>
      <c r="H4" s="162" t="s">
        <v>211</v>
      </c>
      <c r="I4" s="809"/>
      <c r="J4" s="785"/>
    </row>
    <row r="5" spans="1:10" s="20" customFormat="1" ht="12" customHeight="1" thickBot="1">
      <c r="A5" s="563" t="s">
        <v>408</v>
      </c>
      <c r="B5" s="163" t="s">
        <v>409</v>
      </c>
      <c r="C5" s="163" t="s">
        <v>410</v>
      </c>
      <c r="D5" s="163" t="s">
        <v>411</v>
      </c>
      <c r="E5" s="163" t="s">
        <v>412</v>
      </c>
      <c r="F5" s="163" t="s">
        <v>489</v>
      </c>
      <c r="G5" s="163" t="s">
        <v>490</v>
      </c>
      <c r="H5" s="163" t="s">
        <v>582</v>
      </c>
      <c r="I5" s="164" t="s">
        <v>583</v>
      </c>
      <c r="J5" s="785"/>
    </row>
    <row r="6" spans="1:10" s="20" customFormat="1" ht="18" customHeight="1">
      <c r="A6" s="810" t="s">
        <v>212</v>
      </c>
      <c r="B6" s="811"/>
      <c r="C6" s="811"/>
      <c r="D6" s="811"/>
      <c r="E6" s="811"/>
      <c r="F6" s="811"/>
      <c r="G6" s="811"/>
      <c r="H6" s="811"/>
      <c r="I6" s="812"/>
      <c r="J6" s="785"/>
    </row>
    <row r="7" spans="1:10" ht="15.75" customHeight="1">
      <c r="A7" s="33" t="s">
        <v>7</v>
      </c>
      <c r="B7" s="31" t="s">
        <v>213</v>
      </c>
      <c r="C7" s="23"/>
      <c r="D7" s="23"/>
      <c r="E7" s="23"/>
      <c r="F7" s="23"/>
      <c r="G7" s="166"/>
      <c r="H7" s="167">
        <f aca="true" t="shared" si="0" ref="H7:H13">SUM(D7:G7)</f>
        <v>0</v>
      </c>
      <c r="I7" s="34">
        <f aca="true" t="shared" si="1" ref="I7:I13">C7+H7</f>
        <v>0</v>
      </c>
      <c r="J7" s="785"/>
    </row>
    <row r="8" spans="1:10" ht="22.5">
      <c r="A8" s="33" t="s">
        <v>8</v>
      </c>
      <c r="B8" s="31" t="s">
        <v>148</v>
      </c>
      <c r="C8" s="23">
        <v>11177743</v>
      </c>
      <c r="D8" s="23"/>
      <c r="E8" s="23"/>
      <c r="F8" s="23"/>
      <c r="G8" s="166"/>
      <c r="H8" s="167">
        <f t="shared" si="0"/>
        <v>0</v>
      </c>
      <c r="I8" s="34">
        <f t="shared" si="1"/>
        <v>11177743</v>
      </c>
      <c r="J8" s="785"/>
    </row>
    <row r="9" spans="1:10" ht="22.5">
      <c r="A9" s="33" t="s">
        <v>9</v>
      </c>
      <c r="B9" s="31" t="s">
        <v>149</v>
      </c>
      <c r="C9" s="23"/>
      <c r="D9" s="23"/>
      <c r="E9" s="23"/>
      <c r="F9" s="23"/>
      <c r="G9" s="166"/>
      <c r="H9" s="167">
        <f t="shared" si="0"/>
        <v>0</v>
      </c>
      <c r="I9" s="34">
        <f t="shared" si="1"/>
        <v>0</v>
      </c>
      <c r="J9" s="785"/>
    </row>
    <row r="10" spans="1:10" ht="15.75" customHeight="1">
      <c r="A10" s="33" t="s">
        <v>10</v>
      </c>
      <c r="B10" s="31" t="s">
        <v>150</v>
      </c>
      <c r="C10" s="23"/>
      <c r="D10" s="23"/>
      <c r="E10" s="23"/>
      <c r="F10" s="23"/>
      <c r="G10" s="166"/>
      <c r="H10" s="167">
        <f t="shared" si="0"/>
        <v>0</v>
      </c>
      <c r="I10" s="34">
        <f t="shared" si="1"/>
        <v>0</v>
      </c>
      <c r="J10" s="785"/>
    </row>
    <row r="11" spans="1:10" ht="22.5">
      <c r="A11" s="33" t="s">
        <v>11</v>
      </c>
      <c r="B11" s="31" t="s">
        <v>151</v>
      </c>
      <c r="C11" s="23"/>
      <c r="D11" s="23"/>
      <c r="E11" s="23"/>
      <c r="F11" s="23"/>
      <c r="G11" s="166"/>
      <c r="H11" s="167">
        <f t="shared" si="0"/>
        <v>0</v>
      </c>
      <c r="I11" s="34">
        <f t="shared" si="1"/>
        <v>0</v>
      </c>
      <c r="J11" s="785"/>
    </row>
    <row r="12" spans="1:10" ht="15.75" customHeight="1">
      <c r="A12" s="35" t="s">
        <v>12</v>
      </c>
      <c r="B12" s="36" t="s">
        <v>214</v>
      </c>
      <c r="C12" s="24">
        <v>11415190</v>
      </c>
      <c r="D12" s="24">
        <v>32817248</v>
      </c>
      <c r="E12" s="24">
        <v>549576</v>
      </c>
      <c r="F12" s="24"/>
      <c r="G12" s="168"/>
      <c r="H12" s="167">
        <f t="shared" si="0"/>
        <v>33366824</v>
      </c>
      <c r="I12" s="34">
        <f t="shared" si="1"/>
        <v>44782014</v>
      </c>
      <c r="J12" s="785"/>
    </row>
    <row r="13" spans="1:10" ht="15.75" customHeight="1" thickBot="1">
      <c r="A13" s="169" t="s">
        <v>13</v>
      </c>
      <c r="B13" s="170" t="s">
        <v>215</v>
      </c>
      <c r="C13" s="172"/>
      <c r="D13" s="172"/>
      <c r="E13" s="172"/>
      <c r="F13" s="172"/>
      <c r="G13" s="173"/>
      <c r="H13" s="167">
        <f t="shared" si="0"/>
        <v>0</v>
      </c>
      <c r="I13" s="34">
        <f t="shared" si="1"/>
        <v>0</v>
      </c>
      <c r="J13" s="785"/>
    </row>
    <row r="14" spans="1:10" s="25" customFormat="1" ht="18" customHeight="1" thickBot="1">
      <c r="A14" s="793" t="s">
        <v>216</v>
      </c>
      <c r="B14" s="794"/>
      <c r="C14" s="37">
        <f aca="true" t="shared" si="2" ref="C14:I14">SUM(C7:C13)</f>
        <v>22592933</v>
      </c>
      <c r="D14" s="37">
        <f>SUM(D7:D13)</f>
        <v>32817248</v>
      </c>
      <c r="E14" s="37">
        <f t="shared" si="2"/>
        <v>549576</v>
      </c>
      <c r="F14" s="37">
        <f t="shared" si="2"/>
        <v>0</v>
      </c>
      <c r="G14" s="174">
        <f t="shared" si="2"/>
        <v>0</v>
      </c>
      <c r="H14" s="174">
        <f t="shared" si="2"/>
        <v>33366824</v>
      </c>
      <c r="I14" s="38">
        <f t="shared" si="2"/>
        <v>55959757</v>
      </c>
      <c r="J14" s="785"/>
    </row>
    <row r="15" spans="1:10" s="22" customFormat="1" ht="18" customHeight="1">
      <c r="A15" s="790" t="s">
        <v>217</v>
      </c>
      <c r="B15" s="791"/>
      <c r="C15" s="791"/>
      <c r="D15" s="791"/>
      <c r="E15" s="791"/>
      <c r="F15" s="791"/>
      <c r="G15" s="791"/>
      <c r="H15" s="791"/>
      <c r="I15" s="792"/>
      <c r="J15" s="785"/>
    </row>
    <row r="16" spans="1:10" s="22" customFormat="1" ht="12.75">
      <c r="A16" s="33" t="s">
        <v>7</v>
      </c>
      <c r="B16" s="31" t="s">
        <v>218</v>
      </c>
      <c r="C16" s="23"/>
      <c r="D16" s="23"/>
      <c r="E16" s="23"/>
      <c r="F16" s="23"/>
      <c r="G16" s="166"/>
      <c r="H16" s="167">
        <f>SUM(D16:G16)</f>
        <v>0</v>
      </c>
      <c r="I16" s="34">
        <f>C16+H16</f>
        <v>0</v>
      </c>
      <c r="J16" s="785"/>
    </row>
    <row r="17" spans="1:10" ht="13.5" thickBot="1">
      <c r="A17" s="169" t="s">
        <v>8</v>
      </c>
      <c r="B17" s="170" t="s">
        <v>215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785"/>
    </row>
    <row r="18" spans="1:10" ht="15.75" customHeight="1" thickBot="1">
      <c r="A18" s="793" t="s">
        <v>219</v>
      </c>
      <c r="B18" s="794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74">
        <f t="shared" si="3"/>
        <v>0</v>
      </c>
      <c r="H18" s="174">
        <f t="shared" si="3"/>
        <v>0</v>
      </c>
      <c r="I18" s="38">
        <f t="shared" si="3"/>
        <v>0</v>
      </c>
      <c r="J18" s="785"/>
    </row>
    <row r="19" spans="1:10" ht="18" customHeight="1" thickBot="1">
      <c r="A19" s="795" t="s">
        <v>220</v>
      </c>
      <c r="B19" s="796"/>
      <c r="C19" s="176">
        <f aca="true" t="shared" si="4" ref="C19:I19">C14+C18</f>
        <v>22592933</v>
      </c>
      <c r="D19" s="176">
        <f t="shared" si="4"/>
        <v>32817248</v>
      </c>
      <c r="E19" s="176">
        <f t="shared" si="4"/>
        <v>549576</v>
      </c>
      <c r="F19" s="176">
        <f t="shared" si="4"/>
        <v>0</v>
      </c>
      <c r="G19" s="176">
        <f t="shared" si="4"/>
        <v>0</v>
      </c>
      <c r="H19" s="176">
        <f t="shared" si="4"/>
        <v>33366824</v>
      </c>
      <c r="I19" s="38">
        <f t="shared" si="4"/>
        <v>55959757</v>
      </c>
      <c r="J19" s="785"/>
    </row>
  </sheetData>
  <sheetProtection sheet="1" objects="1" scenarios="1"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D29" sqref="D29"/>
    </sheetView>
  </sheetViews>
  <sheetFormatPr defaultColWidth="9.00390625" defaultRowHeight="12.75"/>
  <cols>
    <col min="1" max="1" width="5.875" style="19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38"/>
      <c r="D1" s="139" t="e">
        <f>'3. tájékoztató tábla'!H1</f>
        <v>#REF!</v>
      </c>
    </row>
    <row r="2" spans="1:4" s="20" customFormat="1" ht="48" customHeight="1" thickBot="1">
      <c r="A2" s="177" t="s">
        <v>5</v>
      </c>
      <c r="B2" s="161" t="s">
        <v>6</v>
      </c>
      <c r="C2" s="161" t="s">
        <v>221</v>
      </c>
      <c r="D2" s="178" t="s">
        <v>222</v>
      </c>
    </row>
    <row r="3" spans="1:4" s="20" customFormat="1" ht="13.5" customHeight="1" thickBot="1">
      <c r="A3" s="179" t="s">
        <v>408</v>
      </c>
      <c r="B3" s="180" t="s">
        <v>409</v>
      </c>
      <c r="C3" s="180" t="s">
        <v>410</v>
      </c>
      <c r="D3" s="181" t="s">
        <v>411</v>
      </c>
    </row>
    <row r="4" spans="1:4" ht="18" customHeight="1">
      <c r="A4" s="182" t="s">
        <v>7</v>
      </c>
      <c r="B4" s="183" t="s">
        <v>223</v>
      </c>
      <c r="C4" s="668"/>
      <c r="D4" s="669"/>
    </row>
    <row r="5" spans="1:4" ht="18" customHeight="1">
      <c r="A5" s="184" t="s">
        <v>8</v>
      </c>
      <c r="B5" s="185" t="s">
        <v>224</v>
      </c>
      <c r="C5" s="670"/>
      <c r="D5" s="671"/>
    </row>
    <row r="6" spans="1:4" ht="18" customHeight="1">
      <c r="A6" s="184" t="s">
        <v>9</v>
      </c>
      <c r="B6" s="185" t="s">
        <v>225</v>
      </c>
      <c r="C6" s="670"/>
      <c r="D6" s="671"/>
    </row>
    <row r="7" spans="1:4" ht="18" customHeight="1">
      <c r="A7" s="184" t="s">
        <v>10</v>
      </c>
      <c r="B7" s="185" t="s">
        <v>226</v>
      </c>
      <c r="C7" s="670"/>
      <c r="D7" s="671"/>
    </row>
    <row r="8" spans="1:4" ht="18" customHeight="1">
      <c r="A8" s="186" t="s">
        <v>11</v>
      </c>
      <c r="B8" s="185" t="s">
        <v>227</v>
      </c>
      <c r="C8" s="670">
        <v>772027</v>
      </c>
      <c r="D8" s="671">
        <v>772027</v>
      </c>
    </row>
    <row r="9" spans="1:4" ht="18" customHeight="1">
      <c r="A9" s="184" t="s">
        <v>12</v>
      </c>
      <c r="B9" s="185" t="s">
        <v>228</v>
      </c>
      <c r="C9" s="670"/>
      <c r="D9" s="671"/>
    </row>
    <row r="10" spans="1:4" ht="18" customHeight="1">
      <c r="A10" s="186" t="s">
        <v>13</v>
      </c>
      <c r="B10" s="187" t="s">
        <v>229</v>
      </c>
      <c r="C10" s="670">
        <v>318083</v>
      </c>
      <c r="D10" s="671">
        <v>318083</v>
      </c>
    </row>
    <row r="11" spans="1:4" ht="18" customHeight="1">
      <c r="A11" s="186" t="s">
        <v>14</v>
      </c>
      <c r="B11" s="187" t="s">
        <v>230</v>
      </c>
      <c r="C11" s="670"/>
      <c r="D11" s="671"/>
    </row>
    <row r="12" spans="1:4" ht="18" customHeight="1">
      <c r="A12" s="184" t="s">
        <v>15</v>
      </c>
      <c r="B12" s="187" t="s">
        <v>231</v>
      </c>
      <c r="C12" s="670"/>
      <c r="D12" s="671"/>
    </row>
    <row r="13" spans="1:4" ht="18" customHeight="1">
      <c r="A13" s="186" t="s">
        <v>16</v>
      </c>
      <c r="B13" s="187" t="s">
        <v>232</v>
      </c>
      <c r="C13" s="670"/>
      <c r="D13" s="671"/>
    </row>
    <row r="14" spans="1:4" ht="22.5">
      <c r="A14" s="184" t="s">
        <v>17</v>
      </c>
      <c r="B14" s="187" t="s">
        <v>233</v>
      </c>
      <c r="C14" s="670">
        <v>453944</v>
      </c>
      <c r="D14" s="671">
        <v>453944</v>
      </c>
    </row>
    <row r="15" spans="1:4" ht="18" customHeight="1">
      <c r="A15" s="186" t="s">
        <v>18</v>
      </c>
      <c r="B15" s="185" t="s">
        <v>234</v>
      </c>
      <c r="C15" s="670"/>
      <c r="D15" s="671"/>
    </row>
    <row r="16" spans="1:4" ht="18" customHeight="1">
      <c r="A16" s="184" t="s">
        <v>19</v>
      </c>
      <c r="B16" s="185" t="s">
        <v>235</v>
      </c>
      <c r="C16" s="670"/>
      <c r="D16" s="671"/>
    </row>
    <row r="17" spans="1:4" ht="18" customHeight="1">
      <c r="A17" s="186" t="s">
        <v>20</v>
      </c>
      <c r="B17" s="185" t="s">
        <v>236</v>
      </c>
      <c r="C17" s="670"/>
      <c r="D17" s="671"/>
    </row>
    <row r="18" spans="1:4" ht="18" customHeight="1">
      <c r="A18" s="184" t="s">
        <v>21</v>
      </c>
      <c r="B18" s="185" t="s">
        <v>237</v>
      </c>
      <c r="C18" s="670"/>
      <c r="D18" s="671"/>
    </row>
    <row r="19" spans="1:4" ht="18" customHeight="1">
      <c r="A19" s="186" t="s">
        <v>22</v>
      </c>
      <c r="B19" s="185" t="s">
        <v>238</v>
      </c>
      <c r="C19" s="670"/>
      <c r="D19" s="671"/>
    </row>
    <row r="20" spans="1:4" ht="18" customHeight="1">
      <c r="A20" s="184" t="s">
        <v>23</v>
      </c>
      <c r="B20" s="165"/>
      <c r="C20" s="670"/>
      <c r="D20" s="671"/>
    </row>
    <row r="21" spans="1:4" ht="18" customHeight="1">
      <c r="A21" s="186" t="s">
        <v>24</v>
      </c>
      <c r="B21" s="165"/>
      <c r="C21" s="670"/>
      <c r="D21" s="671"/>
    </row>
    <row r="22" spans="1:4" ht="18" customHeight="1">
      <c r="A22" s="184" t="s">
        <v>25</v>
      </c>
      <c r="B22" s="165"/>
      <c r="C22" s="670"/>
      <c r="D22" s="671"/>
    </row>
    <row r="23" spans="1:4" ht="18" customHeight="1">
      <c r="A23" s="186" t="s">
        <v>26</v>
      </c>
      <c r="B23" s="165"/>
      <c r="C23" s="670"/>
      <c r="D23" s="671"/>
    </row>
    <row r="24" spans="1:4" ht="18" customHeight="1">
      <c r="A24" s="184" t="s">
        <v>27</v>
      </c>
      <c r="B24" s="165"/>
      <c r="C24" s="670"/>
      <c r="D24" s="671"/>
    </row>
    <row r="25" spans="1:4" ht="18" customHeight="1">
      <c r="A25" s="186" t="s">
        <v>28</v>
      </c>
      <c r="B25" s="165"/>
      <c r="C25" s="670"/>
      <c r="D25" s="671"/>
    </row>
    <row r="26" spans="1:4" ht="18" customHeight="1">
      <c r="A26" s="184" t="s">
        <v>29</v>
      </c>
      <c r="B26" s="165"/>
      <c r="C26" s="670"/>
      <c r="D26" s="671"/>
    </row>
    <row r="27" spans="1:4" ht="18" customHeight="1">
      <c r="A27" s="186" t="s">
        <v>30</v>
      </c>
      <c r="B27" s="165"/>
      <c r="C27" s="670"/>
      <c r="D27" s="671"/>
    </row>
    <row r="28" spans="1:4" ht="18" customHeight="1" thickBot="1">
      <c r="A28" s="188" t="s">
        <v>31</v>
      </c>
      <c r="B28" s="171"/>
      <c r="C28" s="672"/>
      <c r="D28" s="673"/>
    </row>
    <row r="29" spans="1:4" ht="18" customHeight="1" thickBot="1">
      <c r="A29" s="279" t="s">
        <v>32</v>
      </c>
      <c r="B29" s="280" t="s">
        <v>40</v>
      </c>
      <c r="C29" s="674">
        <f>+C4+C5+C6+C7+C8+C15+C16+C17+C18+C19+C20+C21+C22+C23+C24+C25+C26+C27+C28</f>
        <v>772027</v>
      </c>
      <c r="D29" s="675">
        <f>+D4+D5+D6+D7+D8+D15+D16+D17+D18+D19+D20+D21+D22+D23+D24+D25+D26+D27+D28</f>
        <v>772027</v>
      </c>
    </row>
    <row r="30" spans="1:4" ht="25.5" customHeight="1">
      <c r="A30" s="189"/>
      <c r="B30" s="813" t="s">
        <v>239</v>
      </c>
      <c r="C30" s="813"/>
      <c r="D30" s="813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4/2018. (V.31.)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1">
      <selection activeCell="E2" sqref="E2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91"/>
      <c r="D1" s="191"/>
      <c r="E1" s="191" t="e">
        <f>'5. tájékoztató tábla'!D1</f>
        <v>#REF!</v>
      </c>
    </row>
    <row r="2" spans="1:5" ht="42.75" customHeight="1" thickBot="1">
      <c r="A2" s="192" t="s">
        <v>58</v>
      </c>
      <c r="B2" s="193" t="s">
        <v>240</v>
      </c>
      <c r="C2" s="193" t="s">
        <v>241</v>
      </c>
      <c r="D2" s="194" t="s">
        <v>795</v>
      </c>
      <c r="E2" s="195" t="s">
        <v>796</v>
      </c>
    </row>
    <row r="3" spans="1:5" ht="15.75" customHeight="1">
      <c r="A3" s="196" t="s">
        <v>7</v>
      </c>
      <c r="B3" s="197" t="s">
        <v>787</v>
      </c>
      <c r="C3" s="197" t="s">
        <v>788</v>
      </c>
      <c r="D3" s="198"/>
      <c r="E3" s="199">
        <v>500000</v>
      </c>
    </row>
    <row r="4" spans="1:5" ht="15.75" customHeight="1">
      <c r="A4" s="200" t="s">
        <v>8</v>
      </c>
      <c r="B4" s="201" t="s">
        <v>789</v>
      </c>
      <c r="C4" s="201" t="s">
        <v>788</v>
      </c>
      <c r="D4" s="202"/>
      <c r="E4" s="203">
        <v>4500000</v>
      </c>
    </row>
    <row r="5" spans="1:5" ht="15.75" customHeight="1">
      <c r="A5" s="200" t="s">
        <v>9</v>
      </c>
      <c r="B5" s="201" t="s">
        <v>790</v>
      </c>
      <c r="C5" s="201" t="s">
        <v>788</v>
      </c>
      <c r="D5" s="202"/>
      <c r="E5" s="203">
        <v>1000000</v>
      </c>
    </row>
    <row r="6" spans="1:5" ht="15.75" customHeight="1">
      <c r="A6" s="200" t="s">
        <v>10</v>
      </c>
      <c r="B6" s="201" t="s">
        <v>791</v>
      </c>
      <c r="C6" s="201" t="s">
        <v>788</v>
      </c>
      <c r="D6" s="202"/>
      <c r="E6" s="203">
        <v>50000</v>
      </c>
    </row>
    <row r="7" spans="1:5" ht="15.75" customHeight="1">
      <c r="A7" s="200" t="s">
        <v>11</v>
      </c>
      <c r="B7" s="201" t="s">
        <v>792</v>
      </c>
      <c r="C7" s="201" t="s">
        <v>788</v>
      </c>
      <c r="D7" s="202"/>
      <c r="E7" s="203">
        <v>50000</v>
      </c>
    </row>
    <row r="8" spans="1:5" ht="15.75" customHeight="1">
      <c r="A8" s="200" t="s">
        <v>12</v>
      </c>
      <c r="B8" s="201" t="s">
        <v>793</v>
      </c>
      <c r="C8" s="201" t="s">
        <v>794</v>
      </c>
      <c r="D8" s="202"/>
      <c r="E8" s="203">
        <v>50000</v>
      </c>
    </row>
    <row r="9" spans="1:5" ht="15.75" customHeight="1">
      <c r="A9" s="200" t="s">
        <v>13</v>
      </c>
      <c r="B9" s="201"/>
      <c r="C9" s="201"/>
      <c r="D9" s="202"/>
      <c r="E9" s="203"/>
    </row>
    <row r="10" spans="1:5" ht="15.75" customHeight="1">
      <c r="A10" s="200" t="s">
        <v>14</v>
      </c>
      <c r="B10" s="201"/>
      <c r="C10" s="201"/>
      <c r="D10" s="202"/>
      <c r="E10" s="203"/>
    </row>
    <row r="11" spans="1:5" ht="15.75" customHeight="1">
      <c r="A11" s="200" t="s">
        <v>15</v>
      </c>
      <c r="B11" s="201"/>
      <c r="C11" s="201"/>
      <c r="D11" s="202"/>
      <c r="E11" s="203"/>
    </row>
    <row r="12" spans="1:5" ht="15.75" customHeight="1">
      <c r="A12" s="200" t="s">
        <v>16</v>
      </c>
      <c r="B12" s="201"/>
      <c r="C12" s="201"/>
      <c r="D12" s="202"/>
      <c r="E12" s="203"/>
    </row>
    <row r="13" spans="1:5" ht="15.75" customHeight="1">
      <c r="A13" s="200" t="s">
        <v>17</v>
      </c>
      <c r="B13" s="201"/>
      <c r="C13" s="201"/>
      <c r="D13" s="202"/>
      <c r="E13" s="203"/>
    </row>
    <row r="14" spans="1:5" ht="15.75" customHeight="1">
      <c r="A14" s="200" t="s">
        <v>18</v>
      </c>
      <c r="B14" s="201"/>
      <c r="C14" s="201"/>
      <c r="D14" s="202"/>
      <c r="E14" s="203"/>
    </row>
    <row r="15" spans="1:5" ht="15.75" customHeight="1">
      <c r="A15" s="200" t="s">
        <v>19</v>
      </c>
      <c r="B15" s="201"/>
      <c r="C15" s="201"/>
      <c r="D15" s="202"/>
      <c r="E15" s="203"/>
    </row>
    <row r="16" spans="1:5" ht="15.75" customHeight="1">
      <c r="A16" s="200" t="s">
        <v>20</v>
      </c>
      <c r="B16" s="201"/>
      <c r="C16" s="201"/>
      <c r="D16" s="202"/>
      <c r="E16" s="203"/>
    </row>
    <row r="17" spans="1:5" ht="15.75" customHeight="1">
      <c r="A17" s="200" t="s">
        <v>21</v>
      </c>
      <c r="B17" s="201"/>
      <c r="C17" s="201"/>
      <c r="D17" s="202"/>
      <c r="E17" s="203"/>
    </row>
    <row r="18" spans="1:5" ht="15.75" customHeight="1">
      <c r="A18" s="200" t="s">
        <v>22</v>
      </c>
      <c r="B18" s="201"/>
      <c r="C18" s="201"/>
      <c r="D18" s="202"/>
      <c r="E18" s="203"/>
    </row>
    <row r="19" spans="1:5" ht="15.75" customHeight="1">
      <c r="A19" s="200" t="s">
        <v>23</v>
      </c>
      <c r="B19" s="201"/>
      <c r="C19" s="201"/>
      <c r="D19" s="202"/>
      <c r="E19" s="203"/>
    </row>
    <row r="20" spans="1:5" ht="15.75" customHeight="1">
      <c r="A20" s="200" t="s">
        <v>24</v>
      </c>
      <c r="B20" s="201"/>
      <c r="C20" s="201"/>
      <c r="D20" s="202"/>
      <c r="E20" s="203"/>
    </row>
    <row r="21" spans="1:5" ht="15.75" customHeight="1">
      <c r="A21" s="200" t="s">
        <v>25</v>
      </c>
      <c r="B21" s="201"/>
      <c r="C21" s="201"/>
      <c r="D21" s="202"/>
      <c r="E21" s="203"/>
    </row>
    <row r="22" spans="1:5" ht="15.75" customHeight="1">
      <c r="A22" s="200" t="s">
        <v>26</v>
      </c>
      <c r="B22" s="201"/>
      <c r="C22" s="201"/>
      <c r="D22" s="202"/>
      <c r="E22" s="203"/>
    </row>
    <row r="23" spans="1:5" ht="15.75" customHeight="1">
      <c r="A23" s="200" t="s">
        <v>27</v>
      </c>
      <c r="B23" s="201"/>
      <c r="C23" s="201"/>
      <c r="D23" s="202"/>
      <c r="E23" s="203"/>
    </row>
    <row r="24" spans="1:5" ht="15.75" customHeight="1">
      <c r="A24" s="200" t="s">
        <v>28</v>
      </c>
      <c r="B24" s="201"/>
      <c r="C24" s="201"/>
      <c r="D24" s="202"/>
      <c r="E24" s="203"/>
    </row>
    <row r="25" spans="1:5" ht="15.75" customHeight="1">
      <c r="A25" s="200" t="s">
        <v>29</v>
      </c>
      <c r="B25" s="201"/>
      <c r="C25" s="201"/>
      <c r="D25" s="202"/>
      <c r="E25" s="203"/>
    </row>
    <row r="26" spans="1:5" ht="15.75" customHeight="1">
      <c r="A26" s="200" t="s">
        <v>30</v>
      </c>
      <c r="B26" s="201"/>
      <c r="C26" s="201"/>
      <c r="D26" s="202"/>
      <c r="E26" s="203"/>
    </row>
    <row r="27" spans="1:5" ht="15.75" customHeight="1">
      <c r="A27" s="200" t="s">
        <v>31</v>
      </c>
      <c r="B27" s="201"/>
      <c r="C27" s="201"/>
      <c r="D27" s="202"/>
      <c r="E27" s="203"/>
    </row>
    <row r="28" spans="1:5" ht="15.75" customHeight="1">
      <c r="A28" s="200" t="s">
        <v>32</v>
      </c>
      <c r="B28" s="201"/>
      <c r="C28" s="201"/>
      <c r="D28" s="202"/>
      <c r="E28" s="203"/>
    </row>
    <row r="29" spans="1:5" ht="15.75" customHeight="1">
      <c r="A29" s="200" t="s">
        <v>33</v>
      </c>
      <c r="B29" s="201"/>
      <c r="C29" s="201"/>
      <c r="D29" s="202"/>
      <c r="E29" s="203"/>
    </row>
    <row r="30" spans="1:5" ht="15.75" customHeight="1">
      <c r="A30" s="200" t="s">
        <v>34</v>
      </c>
      <c r="B30" s="201"/>
      <c r="C30" s="201"/>
      <c r="D30" s="202"/>
      <c r="E30" s="203"/>
    </row>
    <row r="31" spans="1:5" ht="15.75" customHeight="1">
      <c r="A31" s="200" t="s">
        <v>35</v>
      </c>
      <c r="B31" s="201"/>
      <c r="C31" s="201"/>
      <c r="D31" s="202"/>
      <c r="E31" s="203"/>
    </row>
    <row r="32" spans="1:5" ht="15.75" customHeight="1">
      <c r="A32" s="200" t="s">
        <v>90</v>
      </c>
      <c r="B32" s="201"/>
      <c r="C32" s="201"/>
      <c r="D32" s="202"/>
      <c r="E32" s="203"/>
    </row>
    <row r="33" spans="1:5" ht="15.75" customHeight="1">
      <c r="A33" s="200" t="s">
        <v>184</v>
      </c>
      <c r="B33" s="201"/>
      <c r="C33" s="201"/>
      <c r="D33" s="202"/>
      <c r="E33" s="203"/>
    </row>
    <row r="34" spans="1:5" ht="15.75" customHeight="1">
      <c r="A34" s="200" t="s">
        <v>242</v>
      </c>
      <c r="B34" s="201"/>
      <c r="C34" s="201"/>
      <c r="D34" s="202"/>
      <c r="E34" s="203"/>
    </row>
    <row r="35" spans="1:5" ht="15.75" customHeight="1" thickBot="1">
      <c r="A35" s="204" t="s">
        <v>243</v>
      </c>
      <c r="B35" s="205"/>
      <c r="C35" s="205"/>
      <c r="D35" s="206"/>
      <c r="E35" s="207"/>
    </row>
    <row r="36" spans="1:5" ht="15.75" customHeight="1" thickBot="1">
      <c r="A36" s="814" t="s">
        <v>40</v>
      </c>
      <c r="B36" s="815"/>
      <c r="C36" s="208"/>
      <c r="D36" s="209">
        <f>SUM(D3:D35)</f>
        <v>0</v>
      </c>
      <c r="E36" s="210">
        <f>SUM(E3:E35)</f>
        <v>6150000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4/2018. (V.31.)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SheetLayoutView="120" workbookViewId="0" topLeftCell="A25">
      <selection activeCell="D61" sqref="D61"/>
    </sheetView>
  </sheetViews>
  <sheetFormatPr defaultColWidth="12.00390625" defaultRowHeight="12.75"/>
  <cols>
    <col min="1" max="1" width="67.125" style="597" customWidth="1"/>
    <col min="2" max="2" width="6.125" style="598" customWidth="1"/>
    <col min="3" max="4" width="12.125" style="597" customWidth="1"/>
    <col min="5" max="5" width="12.125" style="613" customWidth="1"/>
    <col min="6" max="16384" width="12.00390625" style="597" customWidth="1"/>
  </cols>
  <sheetData>
    <row r="1" spans="1:5" ht="49.5" customHeight="1">
      <c r="A1" s="817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18"/>
      <c r="C1" s="818"/>
      <c r="D1" s="818"/>
      <c r="E1" s="818"/>
    </row>
    <row r="2" spans="3:5" ht="16.5" thickBot="1">
      <c r="C2" s="819" t="e">
        <f>'6. tájékoztató tábla'!E1</f>
        <v>#REF!</v>
      </c>
      <c r="D2" s="819"/>
      <c r="E2" s="819"/>
    </row>
    <row r="3" spans="1:5" ht="15.75" customHeight="1">
      <c r="A3" s="820" t="s">
        <v>244</v>
      </c>
      <c r="B3" s="823" t="s">
        <v>245</v>
      </c>
      <c r="C3" s="826" t="s">
        <v>246</v>
      </c>
      <c r="D3" s="826" t="s">
        <v>247</v>
      </c>
      <c r="E3" s="828" t="s">
        <v>248</v>
      </c>
    </row>
    <row r="4" spans="1:5" ht="11.25" customHeight="1">
      <c r="A4" s="821"/>
      <c r="B4" s="824"/>
      <c r="C4" s="827"/>
      <c r="D4" s="827"/>
      <c r="E4" s="829"/>
    </row>
    <row r="5" spans="1:5" ht="15.75">
      <c r="A5" s="822"/>
      <c r="B5" s="825"/>
      <c r="C5" s="830" t="s">
        <v>249</v>
      </c>
      <c r="D5" s="830"/>
      <c r="E5" s="831"/>
    </row>
    <row r="6" spans="1:5" s="602" customFormat="1" ht="16.5" thickBot="1">
      <c r="A6" s="599" t="s">
        <v>646</v>
      </c>
      <c r="B6" s="600" t="s">
        <v>409</v>
      </c>
      <c r="C6" s="600" t="s">
        <v>410</v>
      </c>
      <c r="D6" s="600" t="s">
        <v>411</v>
      </c>
      <c r="E6" s="601" t="s">
        <v>412</v>
      </c>
    </row>
    <row r="7" spans="1:5" s="605" customFormat="1" ht="15.75">
      <c r="A7" s="603" t="s">
        <v>584</v>
      </c>
      <c r="B7" s="604" t="s">
        <v>250</v>
      </c>
      <c r="C7" s="676">
        <v>2275772</v>
      </c>
      <c r="D7" s="676">
        <v>595701</v>
      </c>
      <c r="E7" s="677"/>
    </row>
    <row r="8" spans="1:5" s="605" customFormat="1" ht="15.75">
      <c r="A8" s="606" t="s">
        <v>585</v>
      </c>
      <c r="B8" s="223" t="s">
        <v>251</v>
      </c>
      <c r="C8" s="678">
        <f>+C9+C14+C19+C24+C29</f>
        <v>2700430842</v>
      </c>
      <c r="D8" s="678">
        <f>+D9+D14+D19+D24+D29</f>
        <v>1964783373</v>
      </c>
      <c r="E8" s="679">
        <f>+E9+E14+E19+E24+E29</f>
        <v>0</v>
      </c>
    </row>
    <row r="9" spans="1:5" s="605" customFormat="1" ht="15.75">
      <c r="A9" s="606" t="s">
        <v>586</v>
      </c>
      <c r="B9" s="223" t="s">
        <v>252</v>
      </c>
      <c r="C9" s="678">
        <f>+C10+C11+C12+C13</f>
        <v>2374127397</v>
      </c>
      <c r="D9" s="678">
        <f>+D10+D11+D12+D13</f>
        <v>1784546402</v>
      </c>
      <c r="E9" s="679">
        <f>+E10+E11+E12+E13</f>
        <v>0</v>
      </c>
    </row>
    <row r="10" spans="1:5" s="605" customFormat="1" ht="15.75">
      <c r="A10" s="607" t="s">
        <v>587</v>
      </c>
      <c r="B10" s="223" t="s">
        <v>253</v>
      </c>
      <c r="C10" s="680">
        <v>11739000</v>
      </c>
      <c r="D10" s="680">
        <v>11739000</v>
      </c>
      <c r="E10" s="681"/>
    </row>
    <row r="11" spans="1:5" s="605" customFormat="1" ht="26.25" customHeight="1">
      <c r="A11" s="607" t="s">
        <v>588</v>
      </c>
      <c r="B11" s="223" t="s">
        <v>254</v>
      </c>
      <c r="C11" s="682"/>
      <c r="D11" s="682"/>
      <c r="E11" s="683"/>
    </row>
    <row r="12" spans="1:5" s="605" customFormat="1" ht="22.5">
      <c r="A12" s="607" t="s">
        <v>589</v>
      </c>
      <c r="B12" s="223" t="s">
        <v>255</v>
      </c>
      <c r="C12" s="682">
        <v>2273100748</v>
      </c>
      <c r="D12" s="682">
        <v>1684457277</v>
      </c>
      <c r="E12" s="683"/>
    </row>
    <row r="13" spans="1:5" s="605" customFormat="1" ht="15.75">
      <c r="A13" s="607" t="s">
        <v>590</v>
      </c>
      <c r="B13" s="223" t="s">
        <v>256</v>
      </c>
      <c r="C13" s="682">
        <v>89287649</v>
      </c>
      <c r="D13" s="682">
        <v>88350125</v>
      </c>
      <c r="E13" s="683"/>
    </row>
    <row r="14" spans="1:5" s="605" customFormat="1" ht="15.75">
      <c r="A14" s="606" t="s">
        <v>591</v>
      </c>
      <c r="B14" s="223" t="s">
        <v>257</v>
      </c>
      <c r="C14" s="684">
        <f>+C15+C16+C17+C18</f>
        <v>225533856</v>
      </c>
      <c r="D14" s="684">
        <f>+D15+D16+D17+D18</f>
        <v>79467382</v>
      </c>
      <c r="E14" s="685">
        <f>+E15+E16+E17+E18</f>
        <v>0</v>
      </c>
    </row>
    <row r="15" spans="1:5" s="605" customFormat="1" ht="15.75">
      <c r="A15" s="607" t="s">
        <v>592</v>
      </c>
      <c r="B15" s="223" t="s">
        <v>258</v>
      </c>
      <c r="C15" s="682"/>
      <c r="D15" s="682"/>
      <c r="E15" s="683"/>
    </row>
    <row r="16" spans="1:5" s="605" customFormat="1" ht="22.5">
      <c r="A16" s="607" t="s">
        <v>593</v>
      </c>
      <c r="B16" s="223" t="s">
        <v>16</v>
      </c>
      <c r="C16" s="682"/>
      <c r="D16" s="682"/>
      <c r="E16" s="683"/>
    </row>
    <row r="17" spans="1:5" s="605" customFormat="1" ht="15.75">
      <c r="A17" s="607" t="s">
        <v>594</v>
      </c>
      <c r="B17" s="223" t="s">
        <v>17</v>
      </c>
      <c r="C17" s="682">
        <v>143904261</v>
      </c>
      <c r="D17" s="682">
        <v>76187935</v>
      </c>
      <c r="E17" s="683"/>
    </row>
    <row r="18" spans="1:5" s="605" customFormat="1" ht="15.75">
      <c r="A18" s="607" t="s">
        <v>595</v>
      </c>
      <c r="B18" s="223" t="s">
        <v>18</v>
      </c>
      <c r="C18" s="682">
        <v>81629595</v>
      </c>
      <c r="D18" s="682">
        <v>3279447</v>
      </c>
      <c r="E18" s="683"/>
    </row>
    <row r="19" spans="1:5" s="605" customFormat="1" ht="15.75">
      <c r="A19" s="606" t="s">
        <v>596</v>
      </c>
      <c r="B19" s="223" t="s">
        <v>19</v>
      </c>
      <c r="C19" s="684">
        <f>+C20+C21+C22+C23</f>
        <v>0</v>
      </c>
      <c r="D19" s="684">
        <f>+D20+D21+D22+D23</f>
        <v>0</v>
      </c>
      <c r="E19" s="685">
        <f>+E20+E21+E22+E23</f>
        <v>0</v>
      </c>
    </row>
    <row r="20" spans="1:5" s="605" customFormat="1" ht="15.75">
      <c r="A20" s="607" t="s">
        <v>597</v>
      </c>
      <c r="B20" s="223" t="s">
        <v>20</v>
      </c>
      <c r="C20" s="682"/>
      <c r="D20" s="682"/>
      <c r="E20" s="683"/>
    </row>
    <row r="21" spans="1:5" s="605" customFormat="1" ht="15.75">
      <c r="A21" s="607" t="s">
        <v>598</v>
      </c>
      <c r="B21" s="223" t="s">
        <v>21</v>
      </c>
      <c r="C21" s="682"/>
      <c r="D21" s="682"/>
      <c r="E21" s="683"/>
    </row>
    <row r="22" spans="1:5" s="605" customFormat="1" ht="15.75">
      <c r="A22" s="607" t="s">
        <v>599</v>
      </c>
      <c r="B22" s="223" t="s">
        <v>22</v>
      </c>
      <c r="C22" s="682"/>
      <c r="D22" s="682"/>
      <c r="E22" s="683"/>
    </row>
    <row r="23" spans="1:5" s="605" customFormat="1" ht="15.75">
      <c r="A23" s="607" t="s">
        <v>600</v>
      </c>
      <c r="B23" s="223" t="s">
        <v>23</v>
      </c>
      <c r="C23" s="682"/>
      <c r="D23" s="682"/>
      <c r="E23" s="683"/>
    </row>
    <row r="24" spans="1:5" s="605" customFormat="1" ht="15.75">
      <c r="A24" s="606" t="s">
        <v>601</v>
      </c>
      <c r="B24" s="223" t="s">
        <v>24</v>
      </c>
      <c r="C24" s="684">
        <f>+C25+C26+C27+C28</f>
        <v>100769589</v>
      </c>
      <c r="D24" s="684">
        <f>+D25+D26+D27+D28</f>
        <v>100769589</v>
      </c>
      <c r="E24" s="685">
        <f>+E25+E26+E27+E28</f>
        <v>0</v>
      </c>
    </row>
    <row r="25" spans="1:5" s="605" customFormat="1" ht="15.75">
      <c r="A25" s="607" t="s">
        <v>602</v>
      </c>
      <c r="B25" s="223" t="s">
        <v>25</v>
      </c>
      <c r="C25" s="682"/>
      <c r="D25" s="682"/>
      <c r="E25" s="683"/>
    </row>
    <row r="26" spans="1:5" s="605" customFormat="1" ht="15.75">
      <c r="A26" s="607" t="s">
        <v>603</v>
      </c>
      <c r="B26" s="223" t="s">
        <v>26</v>
      </c>
      <c r="C26" s="682"/>
      <c r="D26" s="682"/>
      <c r="E26" s="683"/>
    </row>
    <row r="27" spans="1:5" s="605" customFormat="1" ht="15.75">
      <c r="A27" s="607" t="s">
        <v>604</v>
      </c>
      <c r="B27" s="223" t="s">
        <v>27</v>
      </c>
      <c r="C27" s="682">
        <v>82845806</v>
      </c>
      <c r="D27" s="682">
        <v>82845806</v>
      </c>
      <c r="E27" s="683"/>
    </row>
    <row r="28" spans="1:5" s="605" customFormat="1" ht="15.75">
      <c r="A28" s="607" t="s">
        <v>605</v>
      </c>
      <c r="B28" s="223" t="s">
        <v>28</v>
      </c>
      <c r="C28" s="682">
        <v>17923783</v>
      </c>
      <c r="D28" s="682">
        <v>17923783</v>
      </c>
      <c r="E28" s="683"/>
    </row>
    <row r="29" spans="1:5" s="605" customFormat="1" ht="15.75">
      <c r="A29" s="606" t="s">
        <v>606</v>
      </c>
      <c r="B29" s="223" t="s">
        <v>29</v>
      </c>
      <c r="C29" s="684">
        <f>+C30+C31+C32+C33</f>
        <v>0</v>
      </c>
      <c r="D29" s="684">
        <f>+D30+D31+D32+D33</f>
        <v>0</v>
      </c>
      <c r="E29" s="685">
        <f>+E30+E31+E32+E33</f>
        <v>0</v>
      </c>
    </row>
    <row r="30" spans="1:5" s="605" customFormat="1" ht="15.75">
      <c r="A30" s="607" t="s">
        <v>607</v>
      </c>
      <c r="B30" s="223" t="s">
        <v>30</v>
      </c>
      <c r="C30" s="682"/>
      <c r="D30" s="682"/>
      <c r="E30" s="683"/>
    </row>
    <row r="31" spans="1:5" s="605" customFormat="1" ht="22.5">
      <c r="A31" s="607" t="s">
        <v>608</v>
      </c>
      <c r="B31" s="223" t="s">
        <v>31</v>
      </c>
      <c r="C31" s="682"/>
      <c r="D31" s="682"/>
      <c r="E31" s="683"/>
    </row>
    <row r="32" spans="1:5" s="605" customFormat="1" ht="15.75">
      <c r="A32" s="607" t="s">
        <v>609</v>
      </c>
      <c r="B32" s="223" t="s">
        <v>32</v>
      </c>
      <c r="C32" s="682"/>
      <c r="D32" s="682"/>
      <c r="E32" s="683"/>
    </row>
    <row r="33" spans="1:5" s="605" customFormat="1" ht="15.75">
      <c r="A33" s="607" t="s">
        <v>610</v>
      </c>
      <c r="B33" s="223" t="s">
        <v>33</v>
      </c>
      <c r="C33" s="682"/>
      <c r="D33" s="682"/>
      <c r="E33" s="683"/>
    </row>
    <row r="34" spans="1:5" s="605" customFormat="1" ht="15.75">
      <c r="A34" s="606" t="s">
        <v>611</v>
      </c>
      <c r="B34" s="223" t="s">
        <v>34</v>
      </c>
      <c r="C34" s="684">
        <f>+C35+C40+C45</f>
        <v>10638000</v>
      </c>
      <c r="D34" s="684">
        <f>+D35+D40+D45</f>
        <v>10628000</v>
      </c>
      <c r="E34" s="685">
        <f>+E35+E40+E45</f>
        <v>0</v>
      </c>
    </row>
    <row r="35" spans="1:5" s="605" customFormat="1" ht="15.75">
      <c r="A35" s="606" t="s">
        <v>612</v>
      </c>
      <c r="B35" s="223" t="s">
        <v>35</v>
      </c>
      <c r="C35" s="684">
        <f>+C36+C37+C38+C39</f>
        <v>10638000</v>
      </c>
      <c r="D35" s="684">
        <f>+D36+D37+D38+D39</f>
        <v>10628000</v>
      </c>
      <c r="E35" s="685">
        <f>+E36+E37+E38+E39</f>
        <v>0</v>
      </c>
    </row>
    <row r="36" spans="1:5" s="605" customFormat="1" ht="15.75">
      <c r="A36" s="607" t="s">
        <v>613</v>
      </c>
      <c r="B36" s="223" t="s">
        <v>90</v>
      </c>
      <c r="C36" s="682"/>
      <c r="D36" s="682"/>
      <c r="E36" s="683"/>
    </row>
    <row r="37" spans="1:5" s="605" customFormat="1" ht="15.75">
      <c r="A37" s="607" t="s">
        <v>614</v>
      </c>
      <c r="B37" s="223" t="s">
        <v>184</v>
      </c>
      <c r="C37" s="682"/>
      <c r="D37" s="682"/>
      <c r="E37" s="683"/>
    </row>
    <row r="38" spans="1:5" s="605" customFormat="1" ht="15.75">
      <c r="A38" s="607" t="s">
        <v>615</v>
      </c>
      <c r="B38" s="223" t="s">
        <v>242</v>
      </c>
      <c r="C38" s="682">
        <v>10638000</v>
      </c>
      <c r="D38" s="682">
        <v>10628000</v>
      </c>
      <c r="E38" s="683"/>
    </row>
    <row r="39" spans="1:5" s="605" customFormat="1" ht="15.75">
      <c r="A39" s="607" t="s">
        <v>616</v>
      </c>
      <c r="B39" s="223" t="s">
        <v>243</v>
      </c>
      <c r="C39" s="682"/>
      <c r="D39" s="682"/>
      <c r="E39" s="683"/>
    </row>
    <row r="40" spans="1:5" s="605" customFormat="1" ht="15.75">
      <c r="A40" s="606" t="s">
        <v>617</v>
      </c>
      <c r="B40" s="223" t="s">
        <v>259</v>
      </c>
      <c r="C40" s="684">
        <f>+C41+C42+C43+C44</f>
        <v>0</v>
      </c>
      <c r="D40" s="684">
        <f>+D41+D42+D43+D44</f>
        <v>0</v>
      </c>
      <c r="E40" s="685">
        <f>+E41+E42+E43+E44</f>
        <v>0</v>
      </c>
    </row>
    <row r="41" spans="1:5" s="605" customFormat="1" ht="15.75">
      <c r="A41" s="607" t="s">
        <v>618</v>
      </c>
      <c r="B41" s="223" t="s">
        <v>260</v>
      </c>
      <c r="C41" s="682"/>
      <c r="D41" s="682"/>
      <c r="E41" s="683"/>
    </row>
    <row r="42" spans="1:5" s="605" customFormat="1" ht="22.5">
      <c r="A42" s="607" t="s">
        <v>619</v>
      </c>
      <c r="B42" s="223" t="s">
        <v>261</v>
      </c>
      <c r="C42" s="682"/>
      <c r="D42" s="682"/>
      <c r="E42" s="683"/>
    </row>
    <row r="43" spans="1:5" s="605" customFormat="1" ht="15.75">
      <c r="A43" s="607" t="s">
        <v>620</v>
      </c>
      <c r="B43" s="223" t="s">
        <v>262</v>
      </c>
      <c r="C43" s="682"/>
      <c r="D43" s="682"/>
      <c r="E43" s="683"/>
    </row>
    <row r="44" spans="1:5" s="605" customFormat="1" ht="15.75">
      <c r="A44" s="607" t="s">
        <v>621</v>
      </c>
      <c r="B44" s="223" t="s">
        <v>263</v>
      </c>
      <c r="C44" s="682"/>
      <c r="D44" s="682"/>
      <c r="E44" s="683"/>
    </row>
    <row r="45" spans="1:5" s="605" customFormat="1" ht="15.75">
      <c r="A45" s="606" t="s">
        <v>622</v>
      </c>
      <c r="B45" s="223" t="s">
        <v>264</v>
      </c>
      <c r="C45" s="684">
        <f>+C46+C47+C48+C49</f>
        <v>0</v>
      </c>
      <c r="D45" s="684">
        <f>+D46+D47+D48+D49</f>
        <v>0</v>
      </c>
      <c r="E45" s="685">
        <f>+E46+E47+E48+E49</f>
        <v>0</v>
      </c>
    </row>
    <row r="46" spans="1:5" s="605" customFormat="1" ht="15.75">
      <c r="A46" s="607" t="s">
        <v>623</v>
      </c>
      <c r="B46" s="223" t="s">
        <v>265</v>
      </c>
      <c r="C46" s="682"/>
      <c r="D46" s="682"/>
      <c r="E46" s="683"/>
    </row>
    <row r="47" spans="1:5" s="605" customFormat="1" ht="22.5">
      <c r="A47" s="607" t="s">
        <v>624</v>
      </c>
      <c r="B47" s="223" t="s">
        <v>266</v>
      </c>
      <c r="C47" s="682"/>
      <c r="D47" s="682"/>
      <c r="E47" s="683"/>
    </row>
    <row r="48" spans="1:5" s="605" customFormat="1" ht="15.75">
      <c r="A48" s="607" t="s">
        <v>625</v>
      </c>
      <c r="B48" s="223" t="s">
        <v>267</v>
      </c>
      <c r="C48" s="682"/>
      <c r="D48" s="682"/>
      <c r="E48" s="683"/>
    </row>
    <row r="49" spans="1:5" s="605" customFormat="1" ht="15.75">
      <c r="A49" s="607" t="s">
        <v>626</v>
      </c>
      <c r="B49" s="223" t="s">
        <v>268</v>
      </c>
      <c r="C49" s="682"/>
      <c r="D49" s="682"/>
      <c r="E49" s="683"/>
    </row>
    <row r="50" spans="1:5" s="605" customFormat="1" ht="15.75">
      <c r="A50" s="606" t="s">
        <v>627</v>
      </c>
      <c r="B50" s="223" t="s">
        <v>269</v>
      </c>
      <c r="C50" s="682"/>
      <c r="D50" s="682"/>
      <c r="E50" s="683"/>
    </row>
    <row r="51" spans="1:5" s="605" customFormat="1" ht="21">
      <c r="A51" s="606" t="s">
        <v>628</v>
      </c>
      <c r="B51" s="223" t="s">
        <v>270</v>
      </c>
      <c r="C51" s="684">
        <f>+C7+C8+C34+C50</f>
        <v>2713344614</v>
      </c>
      <c r="D51" s="684">
        <f>+D7+D8+D34+D50</f>
        <v>1976007074</v>
      </c>
      <c r="E51" s="685">
        <f>+E7+E8+E34+E50</f>
        <v>0</v>
      </c>
    </row>
    <row r="52" spans="1:5" s="605" customFormat="1" ht="15.75">
      <c r="A52" s="606" t="s">
        <v>629</v>
      </c>
      <c r="B52" s="223" t="s">
        <v>271</v>
      </c>
      <c r="C52" s="682">
        <v>1370167</v>
      </c>
      <c r="D52" s="682">
        <v>1370167</v>
      </c>
      <c r="E52" s="683"/>
    </row>
    <row r="53" spans="1:5" s="605" customFormat="1" ht="15.75">
      <c r="A53" s="606" t="s">
        <v>630</v>
      </c>
      <c r="B53" s="223" t="s">
        <v>272</v>
      </c>
      <c r="C53" s="682"/>
      <c r="D53" s="682"/>
      <c r="E53" s="683"/>
    </row>
    <row r="54" spans="1:5" s="605" customFormat="1" ht="15.75">
      <c r="A54" s="606" t="s">
        <v>631</v>
      </c>
      <c r="B54" s="223" t="s">
        <v>273</v>
      </c>
      <c r="C54" s="684">
        <f>+C52+C53</f>
        <v>1370167</v>
      </c>
      <c r="D54" s="684">
        <f>+D52+D53</f>
        <v>1370167</v>
      </c>
      <c r="E54" s="685">
        <f>+E52+E53</f>
        <v>0</v>
      </c>
    </row>
    <row r="55" spans="1:5" s="605" customFormat="1" ht="15.75">
      <c r="A55" s="606" t="s">
        <v>632</v>
      </c>
      <c r="B55" s="223" t="s">
        <v>274</v>
      </c>
      <c r="C55" s="682"/>
      <c r="D55" s="682"/>
      <c r="E55" s="683"/>
    </row>
    <row r="56" spans="1:5" s="605" customFormat="1" ht="15.75">
      <c r="A56" s="606" t="s">
        <v>633</v>
      </c>
      <c r="B56" s="223" t="s">
        <v>275</v>
      </c>
      <c r="C56" s="682"/>
      <c r="D56" s="682"/>
      <c r="E56" s="683"/>
    </row>
    <row r="57" spans="1:5" s="605" customFormat="1" ht="15.75">
      <c r="A57" s="606" t="s">
        <v>634</v>
      </c>
      <c r="B57" s="223" t="s">
        <v>276</v>
      </c>
      <c r="C57" s="682">
        <v>327448699</v>
      </c>
      <c r="D57" s="682">
        <v>327448699</v>
      </c>
      <c r="E57" s="683"/>
    </row>
    <row r="58" spans="1:5" s="605" customFormat="1" ht="15.75">
      <c r="A58" s="606" t="s">
        <v>635</v>
      </c>
      <c r="B58" s="223" t="s">
        <v>277</v>
      </c>
      <c r="C58" s="682"/>
      <c r="D58" s="682"/>
      <c r="E58" s="683"/>
    </row>
    <row r="59" spans="1:5" s="605" customFormat="1" ht="15.75">
      <c r="A59" s="606" t="s">
        <v>636</v>
      </c>
      <c r="B59" s="223" t="s">
        <v>278</v>
      </c>
      <c r="C59" s="684">
        <f>+C55+C56+C57+C58</f>
        <v>327448699</v>
      </c>
      <c r="D59" s="684">
        <f>+D55+D56+D57+D58</f>
        <v>327448699</v>
      </c>
      <c r="E59" s="685">
        <f>+E55+E56+E57+E58</f>
        <v>0</v>
      </c>
    </row>
    <row r="60" spans="1:5" s="605" customFormat="1" ht="15.75">
      <c r="A60" s="606" t="s">
        <v>637</v>
      </c>
      <c r="B60" s="223" t="s">
        <v>279</v>
      </c>
      <c r="C60" s="682">
        <v>5963733</v>
      </c>
      <c r="D60" s="682">
        <v>5963733</v>
      </c>
      <c r="E60" s="683"/>
    </row>
    <row r="61" spans="1:5" s="605" customFormat="1" ht="15.75">
      <c r="A61" s="606" t="s">
        <v>638</v>
      </c>
      <c r="B61" s="223" t="s">
        <v>280</v>
      </c>
      <c r="C61" s="682"/>
      <c r="D61" s="682"/>
      <c r="E61" s="683"/>
    </row>
    <row r="62" spans="1:5" s="605" customFormat="1" ht="15.75">
      <c r="A62" s="606" t="s">
        <v>639</v>
      </c>
      <c r="B62" s="223" t="s">
        <v>281</v>
      </c>
      <c r="C62" s="682"/>
      <c r="D62" s="682"/>
      <c r="E62" s="683"/>
    </row>
    <row r="63" spans="1:5" s="605" customFormat="1" ht="15.75">
      <c r="A63" s="606" t="s">
        <v>640</v>
      </c>
      <c r="B63" s="223" t="s">
        <v>282</v>
      </c>
      <c r="C63" s="684">
        <f>+C60+C61+C62</f>
        <v>5963733</v>
      </c>
      <c r="D63" s="684">
        <f>+D60+D61+D62</f>
        <v>5963733</v>
      </c>
      <c r="E63" s="685">
        <f>+E60+E61+E62</f>
        <v>0</v>
      </c>
    </row>
    <row r="64" spans="1:5" s="605" customFormat="1" ht="15.75">
      <c r="A64" s="606" t="s">
        <v>641</v>
      </c>
      <c r="B64" s="223" t="s">
        <v>283</v>
      </c>
      <c r="C64" s="682"/>
      <c r="D64" s="682"/>
      <c r="E64" s="683"/>
    </row>
    <row r="65" spans="1:5" s="605" customFormat="1" ht="21">
      <c r="A65" s="606" t="s">
        <v>642</v>
      </c>
      <c r="B65" s="223" t="s">
        <v>284</v>
      </c>
      <c r="C65" s="682">
        <v>19825</v>
      </c>
      <c r="D65" s="682">
        <v>19825</v>
      </c>
      <c r="E65" s="683"/>
    </row>
    <row r="66" spans="1:5" s="605" customFormat="1" ht="15.75">
      <c r="A66" s="606" t="s">
        <v>643</v>
      </c>
      <c r="B66" s="223" t="s">
        <v>285</v>
      </c>
      <c r="C66" s="684">
        <f>+C64+C65</f>
        <v>19825</v>
      </c>
      <c r="D66" s="684">
        <f>+D64+D65</f>
        <v>19825</v>
      </c>
      <c r="E66" s="685">
        <f>+E64+E65</f>
        <v>0</v>
      </c>
    </row>
    <row r="67" spans="1:5" s="605" customFormat="1" ht="15.75">
      <c r="A67" s="606" t="s">
        <v>644</v>
      </c>
      <c r="B67" s="223" t="s">
        <v>286</v>
      </c>
      <c r="C67" s="682"/>
      <c r="D67" s="682"/>
      <c r="E67" s="683"/>
    </row>
    <row r="68" spans="1:5" s="605" customFormat="1" ht="16.5" thickBot="1">
      <c r="A68" s="608" t="s">
        <v>645</v>
      </c>
      <c r="B68" s="227" t="s">
        <v>287</v>
      </c>
      <c r="C68" s="686">
        <f>+C51+C54+C59+C63+C66+C67</f>
        <v>3048147038</v>
      </c>
      <c r="D68" s="686">
        <f>+D51+D54+D59+D63+D66+D67</f>
        <v>2310809498</v>
      </c>
      <c r="E68" s="687">
        <f>+E51+E54+E59+E63+E66+E67</f>
        <v>0</v>
      </c>
    </row>
    <row r="69" spans="1:5" ht="15.75">
      <c r="A69" s="609"/>
      <c r="C69" s="610"/>
      <c r="D69" s="610"/>
      <c r="E69" s="611"/>
    </row>
    <row r="70" spans="1:5" ht="15.75">
      <c r="A70" s="609"/>
      <c r="C70" s="610"/>
      <c r="D70" s="610"/>
      <c r="E70" s="611"/>
    </row>
    <row r="71" spans="1:5" ht="15.75">
      <c r="A71" s="612"/>
      <c r="C71" s="610"/>
      <c r="D71" s="610"/>
      <c r="E71" s="611"/>
    </row>
    <row r="72" spans="1:5" ht="15.75">
      <c r="A72" s="816"/>
      <c r="B72" s="816"/>
      <c r="C72" s="816"/>
      <c r="D72" s="816"/>
      <c r="E72" s="816"/>
    </row>
    <row r="73" spans="1:5" ht="15.75">
      <c r="A73" s="816"/>
      <c r="B73" s="816"/>
      <c r="C73" s="816"/>
      <c r="D73" s="816"/>
      <c r="E73" s="816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dőlt"Vaja Város Önkormányzat&amp;R&amp;"Times New Roman,Félkövér dőlt"7.1. tájékoztató tábla a 4/2018. (V.31.) önkormányzati rendelethez</oddHeader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91">
      <selection activeCell="G100" sqref="G100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05" t="s">
        <v>4</v>
      </c>
      <c r="B1" s="705"/>
      <c r="C1" s="705"/>
      <c r="D1" s="705"/>
      <c r="E1" s="705"/>
    </row>
    <row r="2" spans="1:5" ht="15.75" customHeight="1" thickBot="1">
      <c r="A2" s="45" t="s">
        <v>110</v>
      </c>
      <c r="B2" s="45"/>
      <c r="C2" s="373"/>
      <c r="D2" s="373"/>
      <c r="E2" s="373" t="str">
        <f>'1.1.sz.mell.'!E2</f>
        <v>Forintban!</v>
      </c>
    </row>
    <row r="3" spans="1:5" ht="15.75" customHeight="1">
      <c r="A3" s="706" t="s">
        <v>58</v>
      </c>
      <c r="B3" s="703" t="s">
        <v>6</v>
      </c>
      <c r="C3" s="699" t="str">
        <f>+'1.1.sz.mell.'!C3:E3</f>
        <v>2017. évi</v>
      </c>
      <c r="D3" s="699"/>
      <c r="E3" s="700"/>
    </row>
    <row r="4" spans="1:5" ht="37.5" customHeight="1" thickBot="1">
      <c r="A4" s="707"/>
      <c r="B4" s="702"/>
      <c r="C4" s="47" t="s">
        <v>175</v>
      </c>
      <c r="D4" s="47" t="s">
        <v>180</v>
      </c>
      <c r="E4" s="48" t="s">
        <v>181</v>
      </c>
    </row>
    <row r="5" spans="1:5" s="387" customFormat="1" ht="12" customHeight="1" thickBot="1">
      <c r="A5" s="351" t="s">
        <v>408</v>
      </c>
      <c r="B5" s="352" t="s">
        <v>409</v>
      </c>
      <c r="C5" s="352" t="s">
        <v>410</v>
      </c>
      <c r="D5" s="352" t="s">
        <v>411</v>
      </c>
      <c r="E5" s="398" t="s">
        <v>412</v>
      </c>
    </row>
    <row r="6" spans="1:5" s="388" customFormat="1" ht="12" customHeight="1" thickBot="1">
      <c r="A6" s="346" t="s">
        <v>7</v>
      </c>
      <c r="B6" s="347" t="s">
        <v>303</v>
      </c>
      <c r="C6" s="378">
        <f>SUM(C7:C12)</f>
        <v>244106852</v>
      </c>
      <c r="D6" s="378">
        <f>SUM(D7:D12)</f>
        <v>284765119</v>
      </c>
      <c r="E6" s="361">
        <f>SUM(E7:E12)</f>
        <v>351424599</v>
      </c>
    </row>
    <row r="7" spans="1:5" s="388" customFormat="1" ht="12" customHeight="1">
      <c r="A7" s="341" t="s">
        <v>70</v>
      </c>
      <c r="B7" s="389" t="s">
        <v>304</v>
      </c>
      <c r="C7" s="380">
        <v>87307433</v>
      </c>
      <c r="D7" s="380">
        <v>88307433</v>
      </c>
      <c r="E7" s="363">
        <v>88307433</v>
      </c>
    </row>
    <row r="8" spans="1:5" s="388" customFormat="1" ht="12" customHeight="1">
      <c r="A8" s="340" t="s">
        <v>71</v>
      </c>
      <c r="B8" s="390" t="s">
        <v>305</v>
      </c>
      <c r="C8" s="379">
        <v>83502900</v>
      </c>
      <c r="D8" s="379">
        <v>88188492</v>
      </c>
      <c r="E8" s="362">
        <v>88188492</v>
      </c>
    </row>
    <row r="9" spans="1:5" s="388" customFormat="1" ht="12" customHeight="1">
      <c r="A9" s="340" t="s">
        <v>72</v>
      </c>
      <c r="B9" s="390" t="s">
        <v>306</v>
      </c>
      <c r="C9" s="379">
        <v>69057999</v>
      </c>
      <c r="D9" s="379">
        <v>79091759</v>
      </c>
      <c r="E9" s="362">
        <v>145751239</v>
      </c>
    </row>
    <row r="10" spans="1:5" s="388" customFormat="1" ht="12" customHeight="1">
      <c r="A10" s="340" t="s">
        <v>73</v>
      </c>
      <c r="B10" s="390" t="s">
        <v>307</v>
      </c>
      <c r="C10" s="379">
        <v>4238520</v>
      </c>
      <c r="D10" s="379">
        <v>4347265</v>
      </c>
      <c r="E10" s="362">
        <v>4347265</v>
      </c>
    </row>
    <row r="11" spans="1:5" s="388" customFormat="1" ht="12" customHeight="1">
      <c r="A11" s="340" t="s">
        <v>106</v>
      </c>
      <c r="B11" s="390" t="s">
        <v>308</v>
      </c>
      <c r="C11" s="379"/>
      <c r="D11" s="379">
        <v>24830170</v>
      </c>
      <c r="E11" s="362">
        <v>24830170</v>
      </c>
    </row>
    <row r="12" spans="1:5" s="388" customFormat="1" ht="12" customHeight="1" thickBot="1">
      <c r="A12" s="342" t="s">
        <v>74</v>
      </c>
      <c r="B12" s="391" t="s">
        <v>309</v>
      </c>
      <c r="C12" s="381"/>
      <c r="D12" s="381"/>
      <c r="E12" s="364"/>
    </row>
    <row r="13" spans="1:5" s="388" customFormat="1" ht="12" customHeight="1" thickBot="1">
      <c r="A13" s="346" t="s">
        <v>8</v>
      </c>
      <c r="B13" s="368" t="s">
        <v>310</v>
      </c>
      <c r="C13" s="378">
        <f>SUM(C14:C18)</f>
        <v>437665000</v>
      </c>
      <c r="D13" s="378">
        <f>SUM(D14:D18)</f>
        <v>349834979</v>
      </c>
      <c r="E13" s="361">
        <f>SUM(E14:E18)</f>
        <v>318200337</v>
      </c>
    </row>
    <row r="14" spans="1:5" s="388" customFormat="1" ht="12" customHeight="1">
      <c r="A14" s="341" t="s">
        <v>76</v>
      </c>
      <c r="B14" s="389" t="s">
        <v>311</v>
      </c>
      <c r="C14" s="380"/>
      <c r="D14" s="380"/>
      <c r="E14" s="363"/>
    </row>
    <row r="15" spans="1:5" s="388" customFormat="1" ht="12" customHeight="1">
      <c r="A15" s="340" t="s">
        <v>77</v>
      </c>
      <c r="B15" s="390" t="s">
        <v>312</v>
      </c>
      <c r="C15" s="379"/>
      <c r="D15" s="379"/>
      <c r="E15" s="362"/>
    </row>
    <row r="16" spans="1:5" s="388" customFormat="1" ht="12" customHeight="1">
      <c r="A16" s="340" t="s">
        <v>78</v>
      </c>
      <c r="B16" s="390" t="s">
        <v>313</v>
      </c>
      <c r="C16" s="379"/>
      <c r="D16" s="379"/>
      <c r="E16" s="362"/>
    </row>
    <row r="17" spans="1:5" s="388" customFormat="1" ht="12" customHeight="1">
      <c r="A17" s="340" t="s">
        <v>79</v>
      </c>
      <c r="B17" s="390" t="s">
        <v>314</v>
      </c>
      <c r="C17" s="379"/>
      <c r="D17" s="379"/>
      <c r="E17" s="362"/>
    </row>
    <row r="18" spans="1:5" s="388" customFormat="1" ht="12" customHeight="1">
      <c r="A18" s="340" t="s">
        <v>80</v>
      </c>
      <c r="B18" s="390" t="s">
        <v>315</v>
      </c>
      <c r="C18" s="379">
        <v>437665000</v>
      </c>
      <c r="D18" s="379">
        <v>349834979</v>
      </c>
      <c r="E18" s="362">
        <v>318200337</v>
      </c>
    </row>
    <row r="19" spans="1:5" s="388" customFormat="1" ht="12" customHeight="1" thickBot="1">
      <c r="A19" s="342" t="s">
        <v>87</v>
      </c>
      <c r="B19" s="391" t="s">
        <v>316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347" t="s">
        <v>317</v>
      </c>
      <c r="C20" s="378">
        <f>SUM(C21:C25)</f>
        <v>787393000</v>
      </c>
      <c r="D20" s="378">
        <f>SUM(D21:D25)</f>
        <v>837393000</v>
      </c>
      <c r="E20" s="361">
        <f>SUM(E21:E25)</f>
        <v>594052853</v>
      </c>
    </row>
    <row r="21" spans="1:5" s="388" customFormat="1" ht="12" customHeight="1">
      <c r="A21" s="341" t="s">
        <v>59</v>
      </c>
      <c r="B21" s="389" t="s">
        <v>318</v>
      </c>
      <c r="C21" s="380"/>
      <c r="D21" s="380">
        <v>50000000</v>
      </c>
      <c r="E21" s="363">
        <v>50000000</v>
      </c>
    </row>
    <row r="22" spans="1:5" s="388" customFormat="1" ht="12" customHeight="1">
      <c r="A22" s="340" t="s">
        <v>60</v>
      </c>
      <c r="B22" s="390" t="s">
        <v>319</v>
      </c>
      <c r="C22" s="379"/>
      <c r="D22" s="379">
        <v>0</v>
      </c>
      <c r="E22" s="362"/>
    </row>
    <row r="23" spans="1:5" s="388" customFormat="1" ht="12" customHeight="1">
      <c r="A23" s="340" t="s">
        <v>61</v>
      </c>
      <c r="B23" s="390" t="s">
        <v>320</v>
      </c>
      <c r="C23" s="379"/>
      <c r="D23" s="379">
        <v>0</v>
      </c>
      <c r="E23" s="362"/>
    </row>
    <row r="24" spans="1:5" s="388" customFormat="1" ht="12" customHeight="1">
      <c r="A24" s="340" t="s">
        <v>62</v>
      </c>
      <c r="B24" s="390" t="s">
        <v>321</v>
      </c>
      <c r="C24" s="379"/>
      <c r="D24" s="379">
        <v>0</v>
      </c>
      <c r="E24" s="362"/>
    </row>
    <row r="25" spans="1:5" s="388" customFormat="1" ht="12" customHeight="1">
      <c r="A25" s="340" t="s">
        <v>120</v>
      </c>
      <c r="B25" s="390" t="s">
        <v>322</v>
      </c>
      <c r="C25" s="379">
        <v>787393000</v>
      </c>
      <c r="D25" s="379">
        <v>787393000</v>
      </c>
      <c r="E25" s="362">
        <v>544052853</v>
      </c>
    </row>
    <row r="26" spans="1:5" s="388" customFormat="1" ht="12" customHeight="1" thickBot="1">
      <c r="A26" s="342" t="s">
        <v>121</v>
      </c>
      <c r="B26" s="391" t="s">
        <v>323</v>
      </c>
      <c r="C26" s="381"/>
      <c r="D26" s="381"/>
      <c r="E26" s="364"/>
    </row>
    <row r="27" spans="1:5" s="388" customFormat="1" ht="12" customHeight="1" thickBot="1">
      <c r="A27" s="346" t="s">
        <v>122</v>
      </c>
      <c r="B27" s="347" t="s">
        <v>719</v>
      </c>
      <c r="C27" s="384">
        <f>SUM(C28:C33)</f>
        <v>158900000</v>
      </c>
      <c r="D27" s="384">
        <f>SUM(D28:D33)</f>
        <v>158900000</v>
      </c>
      <c r="E27" s="397">
        <f>SUM(E28:E33)</f>
        <v>127551947</v>
      </c>
    </row>
    <row r="28" spans="1:5" s="388" customFormat="1" ht="12" customHeight="1">
      <c r="A28" s="341" t="s">
        <v>324</v>
      </c>
      <c r="B28" s="389" t="s">
        <v>723</v>
      </c>
      <c r="C28" s="380">
        <v>18000000</v>
      </c>
      <c r="D28" s="380">
        <v>18000000</v>
      </c>
      <c r="E28" s="363">
        <v>17622052</v>
      </c>
    </row>
    <row r="29" spans="1:5" s="388" customFormat="1" ht="12" customHeight="1">
      <c r="A29" s="340" t="s">
        <v>325</v>
      </c>
      <c r="B29" s="390" t="s">
        <v>724</v>
      </c>
      <c r="C29" s="379">
        <v>2000000</v>
      </c>
      <c r="D29" s="379">
        <v>2000000</v>
      </c>
      <c r="E29" s="362">
        <v>2101965</v>
      </c>
    </row>
    <row r="30" spans="1:5" s="388" customFormat="1" ht="12" customHeight="1">
      <c r="A30" s="340" t="s">
        <v>326</v>
      </c>
      <c r="B30" s="390" t="s">
        <v>725</v>
      </c>
      <c r="C30" s="379">
        <v>130000000</v>
      </c>
      <c r="D30" s="379">
        <v>130000000</v>
      </c>
      <c r="E30" s="362">
        <v>99134516</v>
      </c>
    </row>
    <row r="31" spans="1:5" s="388" customFormat="1" ht="12" customHeight="1">
      <c r="A31" s="340" t="s">
        <v>720</v>
      </c>
      <c r="B31" s="390" t="s">
        <v>726</v>
      </c>
      <c r="C31" s="379">
        <v>1600000</v>
      </c>
      <c r="D31" s="379">
        <v>1600000</v>
      </c>
      <c r="E31" s="362">
        <v>1450000</v>
      </c>
    </row>
    <row r="32" spans="1:5" s="388" customFormat="1" ht="12" customHeight="1">
      <c r="A32" s="340" t="s">
        <v>721</v>
      </c>
      <c r="B32" s="390" t="s">
        <v>327</v>
      </c>
      <c r="C32" s="379">
        <v>6300000</v>
      </c>
      <c r="D32" s="379">
        <v>6300000</v>
      </c>
      <c r="E32" s="362">
        <v>6313001</v>
      </c>
    </row>
    <row r="33" spans="1:5" s="388" customFormat="1" ht="12" customHeight="1" thickBot="1">
      <c r="A33" s="342" t="s">
        <v>722</v>
      </c>
      <c r="B33" s="370" t="s">
        <v>328</v>
      </c>
      <c r="C33" s="381">
        <v>1000000</v>
      </c>
      <c r="D33" s="381">
        <v>1000000</v>
      </c>
      <c r="E33" s="364">
        <v>930413</v>
      </c>
    </row>
    <row r="34" spans="1:5" s="388" customFormat="1" ht="12" customHeight="1" thickBot="1">
      <c r="A34" s="346" t="s">
        <v>11</v>
      </c>
      <c r="B34" s="347" t="s">
        <v>329</v>
      </c>
      <c r="C34" s="378">
        <f>SUM(C35:C44)</f>
        <v>47422668</v>
      </c>
      <c r="D34" s="378">
        <f>SUM(D35:D44)</f>
        <v>61790668</v>
      </c>
      <c r="E34" s="361">
        <f>SUM(E35:E44)</f>
        <v>90788917</v>
      </c>
    </row>
    <row r="35" spans="1:5" s="388" customFormat="1" ht="12" customHeight="1">
      <c r="A35" s="341" t="s">
        <v>63</v>
      </c>
      <c r="B35" s="389" t="s">
        <v>330</v>
      </c>
      <c r="C35" s="380"/>
      <c r="D35" s="380">
        <v>3800000</v>
      </c>
      <c r="E35" s="363">
        <v>4892243</v>
      </c>
    </row>
    <row r="36" spans="1:5" s="388" customFormat="1" ht="12" customHeight="1">
      <c r="A36" s="340" t="s">
        <v>64</v>
      </c>
      <c r="B36" s="390" t="s">
        <v>331</v>
      </c>
      <c r="C36" s="379">
        <v>21500000</v>
      </c>
      <c r="D36" s="379">
        <v>26000000</v>
      </c>
      <c r="E36" s="362">
        <v>28604361</v>
      </c>
    </row>
    <row r="37" spans="1:5" s="388" customFormat="1" ht="12" customHeight="1">
      <c r="A37" s="340" t="s">
        <v>65</v>
      </c>
      <c r="B37" s="390" t="s">
        <v>332</v>
      </c>
      <c r="C37" s="379"/>
      <c r="D37" s="379">
        <v>210000</v>
      </c>
      <c r="E37" s="362">
        <v>213328</v>
      </c>
    </row>
    <row r="38" spans="1:5" s="388" customFormat="1" ht="12" customHeight="1">
      <c r="A38" s="340" t="s">
        <v>124</v>
      </c>
      <c r="B38" s="390" t="s">
        <v>333</v>
      </c>
      <c r="C38" s="379">
        <v>5522668</v>
      </c>
      <c r="D38" s="379">
        <v>5522668</v>
      </c>
      <c r="E38" s="362">
        <v>2237841</v>
      </c>
    </row>
    <row r="39" spans="1:5" s="388" customFormat="1" ht="12" customHeight="1">
      <c r="A39" s="340" t="s">
        <v>125</v>
      </c>
      <c r="B39" s="390" t="s">
        <v>334</v>
      </c>
      <c r="C39" s="379">
        <v>8150000</v>
      </c>
      <c r="D39" s="379">
        <v>9870000</v>
      </c>
      <c r="E39" s="362">
        <v>40650781</v>
      </c>
    </row>
    <row r="40" spans="1:5" s="388" customFormat="1" ht="12" customHeight="1">
      <c r="A40" s="340" t="s">
        <v>126</v>
      </c>
      <c r="B40" s="390" t="s">
        <v>335</v>
      </c>
      <c r="C40" s="379">
        <v>7670000</v>
      </c>
      <c r="D40" s="379">
        <v>11174000</v>
      </c>
      <c r="E40" s="362">
        <v>10998045</v>
      </c>
    </row>
    <row r="41" spans="1:5" s="388" customFormat="1" ht="12" customHeight="1">
      <c r="A41" s="340" t="s">
        <v>127</v>
      </c>
      <c r="B41" s="390" t="s">
        <v>336</v>
      </c>
      <c r="C41" s="379">
        <v>4500000</v>
      </c>
      <c r="D41" s="379">
        <v>4500000</v>
      </c>
      <c r="E41" s="362">
        <v>1371000</v>
      </c>
    </row>
    <row r="42" spans="1:5" s="388" customFormat="1" ht="12" customHeight="1">
      <c r="A42" s="340" t="s">
        <v>128</v>
      </c>
      <c r="B42" s="390" t="s">
        <v>337</v>
      </c>
      <c r="C42" s="379">
        <v>80</v>
      </c>
      <c r="D42" s="379">
        <v>10000</v>
      </c>
      <c r="E42" s="362">
        <v>1517</v>
      </c>
    </row>
    <row r="43" spans="1:5" s="388" customFormat="1" ht="12" customHeight="1">
      <c r="A43" s="340" t="s">
        <v>338</v>
      </c>
      <c r="B43" s="390" t="s">
        <v>339</v>
      </c>
      <c r="C43" s="382"/>
      <c r="D43" s="382"/>
      <c r="E43" s="365">
        <v>679594</v>
      </c>
    </row>
    <row r="44" spans="1:5" s="388" customFormat="1" ht="12" customHeight="1" thickBot="1">
      <c r="A44" s="342" t="s">
        <v>340</v>
      </c>
      <c r="B44" s="391" t="s">
        <v>341</v>
      </c>
      <c r="C44" s="383">
        <v>79920</v>
      </c>
      <c r="D44" s="383">
        <v>704000</v>
      </c>
      <c r="E44" s="366">
        <v>1140207</v>
      </c>
    </row>
    <row r="45" spans="1:5" s="388" customFormat="1" ht="12" customHeight="1" thickBot="1">
      <c r="A45" s="346" t="s">
        <v>12</v>
      </c>
      <c r="B45" s="347" t="s">
        <v>342</v>
      </c>
      <c r="C45" s="378">
        <f>SUM(C46:C50)</f>
        <v>0</v>
      </c>
      <c r="D45" s="378">
        <f>SUM(D46:D50)</f>
        <v>16710500</v>
      </c>
      <c r="E45" s="361">
        <f>SUM(E46:E50)</f>
        <v>10730000</v>
      </c>
    </row>
    <row r="46" spans="1:5" s="388" customFormat="1" ht="12" customHeight="1">
      <c r="A46" s="341" t="s">
        <v>66</v>
      </c>
      <c r="B46" s="389" t="s">
        <v>343</v>
      </c>
      <c r="C46" s="399"/>
      <c r="D46" s="399"/>
      <c r="E46" s="367"/>
    </row>
    <row r="47" spans="1:5" s="388" customFormat="1" ht="12" customHeight="1">
      <c r="A47" s="340" t="s">
        <v>67</v>
      </c>
      <c r="B47" s="390" t="s">
        <v>344</v>
      </c>
      <c r="C47" s="382"/>
      <c r="D47" s="382">
        <v>16710500</v>
      </c>
      <c r="E47" s="365">
        <v>10730000</v>
      </c>
    </row>
    <row r="48" spans="1:5" s="388" customFormat="1" ht="12" customHeight="1">
      <c r="A48" s="340" t="s">
        <v>345</v>
      </c>
      <c r="B48" s="390" t="s">
        <v>346</v>
      </c>
      <c r="C48" s="382"/>
      <c r="D48" s="382"/>
      <c r="E48" s="365"/>
    </row>
    <row r="49" spans="1:5" s="388" customFormat="1" ht="12" customHeight="1">
      <c r="A49" s="340" t="s">
        <v>347</v>
      </c>
      <c r="B49" s="390" t="s">
        <v>348</v>
      </c>
      <c r="C49" s="382"/>
      <c r="D49" s="382"/>
      <c r="E49" s="365"/>
    </row>
    <row r="50" spans="1:5" s="388" customFormat="1" ht="12" customHeight="1" thickBot="1">
      <c r="A50" s="342" t="s">
        <v>349</v>
      </c>
      <c r="B50" s="391" t="s">
        <v>350</v>
      </c>
      <c r="C50" s="383"/>
      <c r="D50" s="383"/>
      <c r="E50" s="366"/>
    </row>
    <row r="51" spans="1:5" s="388" customFormat="1" ht="17.25" customHeight="1" thickBot="1">
      <c r="A51" s="346" t="s">
        <v>129</v>
      </c>
      <c r="B51" s="347" t="s">
        <v>351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68</v>
      </c>
      <c r="B52" s="389" t="s">
        <v>352</v>
      </c>
      <c r="C52" s="380"/>
      <c r="D52" s="380"/>
      <c r="E52" s="363"/>
    </row>
    <row r="53" spans="1:5" s="388" customFormat="1" ht="12" customHeight="1">
      <c r="A53" s="340" t="s">
        <v>69</v>
      </c>
      <c r="B53" s="390" t="s">
        <v>353</v>
      </c>
      <c r="C53" s="379"/>
      <c r="D53" s="379"/>
      <c r="E53" s="362"/>
    </row>
    <row r="54" spans="1:5" s="388" customFormat="1" ht="12" customHeight="1">
      <c r="A54" s="340" t="s">
        <v>354</v>
      </c>
      <c r="B54" s="390" t="s">
        <v>355</v>
      </c>
      <c r="C54" s="379"/>
      <c r="D54" s="379"/>
      <c r="E54" s="362"/>
    </row>
    <row r="55" spans="1:5" s="388" customFormat="1" ht="12" customHeight="1" thickBot="1">
      <c r="A55" s="342" t="s">
        <v>356</v>
      </c>
      <c r="B55" s="391" t="s">
        <v>357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358</v>
      </c>
      <c r="C56" s="378">
        <f>SUM(C57:C59)</f>
        <v>0</v>
      </c>
      <c r="D56" s="378">
        <f>SUM(D57:D59)</f>
        <v>0</v>
      </c>
      <c r="E56" s="361">
        <f>SUM(E57:E59)</f>
        <v>102063</v>
      </c>
    </row>
    <row r="57" spans="1:5" s="388" customFormat="1" ht="12" customHeight="1">
      <c r="A57" s="341" t="s">
        <v>130</v>
      </c>
      <c r="B57" s="389" t="s">
        <v>359</v>
      </c>
      <c r="C57" s="382"/>
      <c r="D57" s="382"/>
      <c r="E57" s="365"/>
    </row>
    <row r="58" spans="1:5" s="388" customFormat="1" ht="12" customHeight="1">
      <c r="A58" s="340" t="s">
        <v>131</v>
      </c>
      <c r="B58" s="390" t="s">
        <v>360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361</v>
      </c>
      <c r="C59" s="382"/>
      <c r="D59" s="382"/>
      <c r="E59" s="365">
        <v>102063</v>
      </c>
    </row>
    <row r="60" spans="1:5" s="388" customFormat="1" ht="12" customHeight="1" thickBot="1">
      <c r="A60" s="342" t="s">
        <v>362</v>
      </c>
      <c r="B60" s="391" t="s">
        <v>363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364</v>
      </c>
      <c r="C61" s="384">
        <f>+C6+C13+C20+C27+C34+C45+C51+C56</f>
        <v>1675487520</v>
      </c>
      <c r="D61" s="384">
        <f>+D6+D13+D20+D27+D34+D45+D51+D56</f>
        <v>1709394266</v>
      </c>
      <c r="E61" s="397">
        <f>+E6+E13+E20+E27+E34+E45+E51+E56</f>
        <v>1492850716</v>
      </c>
    </row>
    <row r="62" spans="1:5" s="388" customFormat="1" ht="12" customHeight="1" thickBot="1">
      <c r="A62" s="400" t="s">
        <v>365</v>
      </c>
      <c r="B62" s="368" t="s">
        <v>366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367</v>
      </c>
      <c r="B63" s="389" t="s">
        <v>368</v>
      </c>
      <c r="C63" s="382"/>
      <c r="D63" s="382"/>
      <c r="E63" s="365"/>
    </row>
    <row r="64" spans="1:5" s="388" customFormat="1" ht="12" customHeight="1">
      <c r="A64" s="340" t="s">
        <v>369</v>
      </c>
      <c r="B64" s="390" t="s">
        <v>370</v>
      </c>
      <c r="C64" s="382"/>
      <c r="D64" s="382"/>
      <c r="E64" s="365"/>
    </row>
    <row r="65" spans="1:5" s="388" customFormat="1" ht="12" customHeight="1" thickBot="1">
      <c r="A65" s="342" t="s">
        <v>371</v>
      </c>
      <c r="B65" s="326" t="s">
        <v>413</v>
      </c>
      <c r="C65" s="382"/>
      <c r="D65" s="382"/>
      <c r="E65" s="365"/>
    </row>
    <row r="66" spans="1:5" s="388" customFormat="1" ht="12" customHeight="1" thickBot="1">
      <c r="A66" s="400" t="s">
        <v>373</v>
      </c>
      <c r="B66" s="368" t="s">
        <v>374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107</v>
      </c>
      <c r="B67" s="688" t="s">
        <v>375</v>
      </c>
      <c r="C67" s="382"/>
      <c r="D67" s="382"/>
      <c r="E67" s="365"/>
    </row>
    <row r="68" spans="1:5" s="388" customFormat="1" ht="12" customHeight="1">
      <c r="A68" s="340" t="s">
        <v>108</v>
      </c>
      <c r="B68" s="688" t="s">
        <v>737</v>
      </c>
      <c r="C68" s="382"/>
      <c r="D68" s="382"/>
      <c r="E68" s="365"/>
    </row>
    <row r="69" spans="1:5" s="388" customFormat="1" ht="12" customHeight="1">
      <c r="A69" s="340" t="s">
        <v>376</v>
      </c>
      <c r="B69" s="688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689" t="s">
        <v>738</v>
      </c>
      <c r="C70" s="382"/>
      <c r="D70" s="382"/>
      <c r="E70" s="365"/>
    </row>
    <row r="71" spans="1:5" s="388" customFormat="1" ht="12" customHeight="1" thickBot="1">
      <c r="A71" s="400" t="s">
        <v>379</v>
      </c>
      <c r="B71" s="368" t="s">
        <v>380</v>
      </c>
      <c r="C71" s="378">
        <f>+C72+C73</f>
        <v>0</v>
      </c>
      <c r="D71" s="378">
        <f>+D72+D73</f>
        <v>12256133</v>
      </c>
      <c r="E71" s="361">
        <f>+E72+E73</f>
        <v>12256133</v>
      </c>
    </row>
    <row r="72" spans="1:5" s="388" customFormat="1" ht="12" customHeight="1">
      <c r="A72" s="341" t="s">
        <v>381</v>
      </c>
      <c r="B72" s="389" t="s">
        <v>382</v>
      </c>
      <c r="C72" s="382"/>
      <c r="D72" s="382">
        <v>12256133</v>
      </c>
      <c r="E72" s="365">
        <v>12256133</v>
      </c>
    </row>
    <row r="73" spans="1:5" s="388" customFormat="1" ht="12" customHeight="1" thickBot="1">
      <c r="A73" s="342" t="s">
        <v>383</v>
      </c>
      <c r="B73" s="391" t="s">
        <v>384</v>
      </c>
      <c r="C73" s="382"/>
      <c r="D73" s="382"/>
      <c r="E73" s="365"/>
    </row>
    <row r="74" spans="1:5" s="388" customFormat="1" ht="12" customHeight="1" thickBot="1">
      <c r="A74" s="400" t="s">
        <v>385</v>
      </c>
      <c r="B74" s="368" t="s">
        <v>386</v>
      </c>
      <c r="C74" s="378">
        <f>+C75+C76+C77</f>
        <v>0</v>
      </c>
      <c r="D74" s="378">
        <f>+D75+D76+D77</f>
        <v>11258754</v>
      </c>
      <c r="E74" s="361">
        <f>+E75+E76+E77</f>
        <v>11258754</v>
      </c>
    </row>
    <row r="75" spans="1:5" s="388" customFormat="1" ht="12" customHeight="1">
      <c r="A75" s="341" t="s">
        <v>387</v>
      </c>
      <c r="B75" s="389" t="s">
        <v>388</v>
      </c>
      <c r="C75" s="382"/>
      <c r="D75" s="382">
        <v>11258754</v>
      </c>
      <c r="E75" s="365">
        <v>11258754</v>
      </c>
    </row>
    <row r="76" spans="1:5" s="388" customFormat="1" ht="12" customHeight="1">
      <c r="A76" s="340" t="s">
        <v>389</v>
      </c>
      <c r="B76" s="390" t="s">
        <v>390</v>
      </c>
      <c r="C76" s="382"/>
      <c r="D76" s="382"/>
      <c r="E76" s="365"/>
    </row>
    <row r="77" spans="1:5" s="388" customFormat="1" ht="12" customHeight="1" thickBot="1">
      <c r="A77" s="342" t="s">
        <v>391</v>
      </c>
      <c r="B77" s="690" t="s">
        <v>739</v>
      </c>
      <c r="C77" s="382"/>
      <c r="D77" s="382"/>
      <c r="E77" s="365"/>
    </row>
    <row r="78" spans="1:5" s="388" customFormat="1" ht="12" customHeight="1" thickBot="1">
      <c r="A78" s="400" t="s">
        <v>392</v>
      </c>
      <c r="B78" s="368" t="s">
        <v>393</v>
      </c>
      <c r="C78" s="378">
        <f>+C79+C80+C81+C82</f>
        <v>0</v>
      </c>
      <c r="D78" s="378">
        <f>+D79+D80+D81+D82</f>
        <v>0</v>
      </c>
      <c r="E78" s="361">
        <f>+E79+E80+E81+E82</f>
        <v>0</v>
      </c>
    </row>
    <row r="79" spans="1:5" s="388" customFormat="1" ht="12" customHeight="1">
      <c r="A79" s="392" t="s">
        <v>394</v>
      </c>
      <c r="B79" s="389" t="s">
        <v>395</v>
      </c>
      <c r="C79" s="382"/>
      <c r="D79" s="382"/>
      <c r="E79" s="365"/>
    </row>
    <row r="80" spans="1:5" s="388" customFormat="1" ht="12" customHeight="1">
      <c r="A80" s="393" t="s">
        <v>396</v>
      </c>
      <c r="B80" s="390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 thickBot="1">
      <c r="A82" s="401" t="s">
        <v>400</v>
      </c>
      <c r="B82" s="370" t="s">
        <v>401</v>
      </c>
      <c r="C82" s="382"/>
      <c r="D82" s="382"/>
      <c r="E82" s="365"/>
    </row>
    <row r="83" spans="1:5" s="388" customFormat="1" ht="12" customHeight="1" thickBot="1">
      <c r="A83" s="400" t="s">
        <v>402</v>
      </c>
      <c r="B83" s="368" t="s">
        <v>403</v>
      </c>
      <c r="C83" s="403"/>
      <c r="D83" s="403"/>
      <c r="E83" s="404"/>
    </row>
    <row r="84" spans="1:5" s="388" customFormat="1" ht="12" customHeight="1" thickBot="1">
      <c r="A84" s="400" t="s">
        <v>404</v>
      </c>
      <c r="B84" s="324" t="s">
        <v>405</v>
      </c>
      <c r="C84" s="384">
        <f>+C62+C66+C71+C74+C78+C83</f>
        <v>0</v>
      </c>
      <c r="D84" s="384">
        <f>+D62+D66+D71+D74+D78+D83</f>
        <v>23514887</v>
      </c>
      <c r="E84" s="397">
        <f>+E62+E66+E71+E74+E78+E83</f>
        <v>23514887</v>
      </c>
    </row>
    <row r="85" spans="1:5" s="388" customFormat="1" ht="12" customHeight="1" thickBot="1">
      <c r="A85" s="402" t="s">
        <v>406</v>
      </c>
      <c r="B85" s="327" t="s">
        <v>407</v>
      </c>
      <c r="C85" s="384">
        <f>+C61+C84</f>
        <v>1675487520</v>
      </c>
      <c r="D85" s="384">
        <f>+D61+D84</f>
        <v>1732909153</v>
      </c>
      <c r="E85" s="397">
        <f>+E61+E84</f>
        <v>1516365603</v>
      </c>
    </row>
    <row r="86" spans="1:5" s="388" customFormat="1" ht="12" customHeight="1">
      <c r="A86" s="322"/>
      <c r="B86" s="322"/>
      <c r="C86" s="323"/>
      <c r="D86" s="323"/>
      <c r="E86" s="323"/>
    </row>
    <row r="87" spans="1:5" ht="16.5" customHeight="1">
      <c r="A87" s="705" t="s">
        <v>36</v>
      </c>
      <c r="B87" s="705"/>
      <c r="C87" s="705"/>
      <c r="D87" s="705"/>
      <c r="E87" s="705"/>
    </row>
    <row r="88" spans="1:5" s="394" customFormat="1" ht="16.5" customHeight="1" thickBot="1">
      <c r="A88" s="46" t="s">
        <v>111</v>
      </c>
      <c r="B88" s="46"/>
      <c r="C88" s="355"/>
      <c r="D88" s="355"/>
      <c r="E88" s="355" t="str">
        <f>E2</f>
        <v>Forintban!</v>
      </c>
    </row>
    <row r="89" spans="1:5" s="394" customFormat="1" ht="16.5" customHeight="1">
      <c r="A89" s="706" t="s">
        <v>58</v>
      </c>
      <c r="B89" s="703" t="s">
        <v>174</v>
      </c>
      <c r="C89" s="699" t="str">
        <f>+C3</f>
        <v>2017. évi</v>
      </c>
      <c r="D89" s="699"/>
      <c r="E89" s="700"/>
    </row>
    <row r="90" spans="1:5" ht="37.5" customHeight="1" thickBot="1">
      <c r="A90" s="707"/>
      <c r="B90" s="702"/>
      <c r="C90" s="47" t="s">
        <v>175</v>
      </c>
      <c r="D90" s="47" t="s">
        <v>180</v>
      </c>
      <c r="E90" s="48" t="s">
        <v>181</v>
      </c>
    </row>
    <row r="91" spans="1:5" s="387" customFormat="1" ht="12" customHeight="1" thickBot="1">
      <c r="A91" s="351" t="s">
        <v>408</v>
      </c>
      <c r="B91" s="352" t="s">
        <v>409</v>
      </c>
      <c r="C91" s="352" t="s">
        <v>410</v>
      </c>
      <c r="D91" s="352" t="s">
        <v>411</v>
      </c>
      <c r="E91" s="353" t="s">
        <v>412</v>
      </c>
    </row>
    <row r="92" spans="1:5" ht="12" customHeight="1" thickBot="1">
      <c r="A92" s="348" t="s">
        <v>7</v>
      </c>
      <c r="B92" s="350" t="s">
        <v>414</v>
      </c>
      <c r="C92" s="377">
        <f>SUM(C93:C97)</f>
        <v>867853000</v>
      </c>
      <c r="D92" s="377">
        <f>SUM(D93:D97)</f>
        <v>943806976</v>
      </c>
      <c r="E92" s="332">
        <f>SUM(E93:E97)</f>
        <v>905651432</v>
      </c>
    </row>
    <row r="93" spans="1:5" ht="12" customHeight="1">
      <c r="A93" s="343" t="s">
        <v>70</v>
      </c>
      <c r="B93" s="336" t="s">
        <v>37</v>
      </c>
      <c r="C93" s="77">
        <v>557456000</v>
      </c>
      <c r="D93" s="77">
        <v>499458046</v>
      </c>
      <c r="E93" s="331">
        <v>494451092</v>
      </c>
    </row>
    <row r="94" spans="1:5" ht="12" customHeight="1">
      <c r="A94" s="340" t="s">
        <v>71</v>
      </c>
      <c r="B94" s="334" t="s">
        <v>132</v>
      </c>
      <c r="C94" s="379">
        <v>90649000</v>
      </c>
      <c r="D94" s="379">
        <v>88536033</v>
      </c>
      <c r="E94" s="362">
        <v>87012133</v>
      </c>
    </row>
    <row r="95" spans="1:5" ht="12" customHeight="1">
      <c r="A95" s="340" t="s">
        <v>72</v>
      </c>
      <c r="B95" s="334" t="s">
        <v>99</v>
      </c>
      <c r="C95" s="381">
        <v>219748000</v>
      </c>
      <c r="D95" s="381">
        <v>355250110</v>
      </c>
      <c r="E95" s="364">
        <v>323625420</v>
      </c>
    </row>
    <row r="96" spans="1:5" ht="12" customHeight="1">
      <c r="A96" s="340" t="s">
        <v>73</v>
      </c>
      <c r="B96" s="337" t="s">
        <v>133</v>
      </c>
      <c r="C96" s="381"/>
      <c r="D96" s="381"/>
      <c r="E96" s="364"/>
    </row>
    <row r="97" spans="1:5" ht="12" customHeight="1">
      <c r="A97" s="340" t="s">
        <v>82</v>
      </c>
      <c r="B97" s="345" t="s">
        <v>134</v>
      </c>
      <c r="C97" s="381"/>
      <c r="D97" s="381">
        <v>562787</v>
      </c>
      <c r="E97" s="364">
        <v>562787</v>
      </c>
    </row>
    <row r="98" spans="1:5" ht="12" customHeight="1">
      <c r="A98" s="340" t="s">
        <v>74</v>
      </c>
      <c r="B98" s="334" t="s">
        <v>415</v>
      </c>
      <c r="C98" s="381"/>
      <c r="D98" s="381"/>
      <c r="E98" s="364"/>
    </row>
    <row r="99" spans="1:5" ht="12" customHeight="1">
      <c r="A99" s="340" t="s">
        <v>75</v>
      </c>
      <c r="B99" s="357" t="s">
        <v>416</v>
      </c>
      <c r="C99" s="381"/>
      <c r="D99" s="381"/>
      <c r="E99" s="364"/>
    </row>
    <row r="100" spans="1:5" ht="12" customHeight="1">
      <c r="A100" s="340" t="s">
        <v>83</v>
      </c>
      <c r="B100" s="358" t="s">
        <v>417</v>
      </c>
      <c r="C100" s="381"/>
      <c r="D100" s="381"/>
      <c r="E100" s="364"/>
    </row>
    <row r="101" spans="1:5" ht="12" customHeight="1">
      <c r="A101" s="340" t="s">
        <v>84</v>
      </c>
      <c r="B101" s="358" t="s">
        <v>418</v>
      </c>
      <c r="C101" s="381"/>
      <c r="D101" s="381"/>
      <c r="E101" s="364"/>
    </row>
    <row r="102" spans="1:5" ht="12" customHeight="1">
      <c r="A102" s="340" t="s">
        <v>85</v>
      </c>
      <c r="B102" s="357" t="s">
        <v>419</v>
      </c>
      <c r="C102" s="381"/>
      <c r="D102" s="381"/>
      <c r="E102" s="364"/>
    </row>
    <row r="103" spans="1:5" ht="12" customHeight="1">
      <c r="A103" s="340" t="s">
        <v>86</v>
      </c>
      <c r="B103" s="357" t="s">
        <v>420</v>
      </c>
      <c r="C103" s="381"/>
      <c r="D103" s="381"/>
      <c r="E103" s="364"/>
    </row>
    <row r="104" spans="1:5" ht="12" customHeight="1">
      <c r="A104" s="340" t="s">
        <v>88</v>
      </c>
      <c r="B104" s="358" t="s">
        <v>421</v>
      </c>
      <c r="C104" s="381"/>
      <c r="D104" s="381"/>
      <c r="E104" s="364"/>
    </row>
    <row r="105" spans="1:5" ht="12" customHeight="1">
      <c r="A105" s="339" t="s">
        <v>135</v>
      </c>
      <c r="B105" s="359" t="s">
        <v>422</v>
      </c>
      <c r="C105" s="381"/>
      <c r="D105" s="381"/>
      <c r="E105" s="364"/>
    </row>
    <row r="106" spans="1:5" ht="12" customHeight="1">
      <c r="A106" s="340" t="s">
        <v>423</v>
      </c>
      <c r="B106" s="359" t="s">
        <v>424</v>
      </c>
      <c r="C106" s="381"/>
      <c r="D106" s="381"/>
      <c r="E106" s="364"/>
    </row>
    <row r="107" spans="1:5" ht="12" customHeight="1" thickBot="1">
      <c r="A107" s="344" t="s">
        <v>425</v>
      </c>
      <c r="B107" s="360" t="s">
        <v>426</v>
      </c>
      <c r="C107" s="78"/>
      <c r="D107" s="78"/>
      <c r="E107" s="325"/>
    </row>
    <row r="108" spans="1:5" ht="12" customHeight="1" thickBot="1">
      <c r="A108" s="346" t="s">
        <v>8</v>
      </c>
      <c r="B108" s="349" t="s">
        <v>427</v>
      </c>
      <c r="C108" s="378">
        <f>+C109+C111+C113</f>
        <v>787634000</v>
      </c>
      <c r="D108" s="378">
        <f>+D109+D111+D113</f>
        <v>717630734</v>
      </c>
      <c r="E108" s="361">
        <f>+E109+E111+E113</f>
        <v>167650670</v>
      </c>
    </row>
    <row r="109" spans="1:5" ht="12" customHeight="1">
      <c r="A109" s="341" t="s">
        <v>76</v>
      </c>
      <c r="B109" s="334" t="s">
        <v>155</v>
      </c>
      <c r="C109" s="380">
        <v>598979000</v>
      </c>
      <c r="D109" s="380">
        <v>521975734</v>
      </c>
      <c r="E109" s="363">
        <v>163553467</v>
      </c>
    </row>
    <row r="110" spans="1:5" ht="12" customHeight="1">
      <c r="A110" s="341" t="s">
        <v>77</v>
      </c>
      <c r="B110" s="338" t="s">
        <v>428</v>
      </c>
      <c r="C110" s="380"/>
      <c r="D110" s="380">
        <v>0</v>
      </c>
      <c r="E110" s="363"/>
    </row>
    <row r="111" spans="1:5" ht="15.75">
      <c r="A111" s="341" t="s">
        <v>78</v>
      </c>
      <c r="B111" s="338" t="s">
        <v>136</v>
      </c>
      <c r="C111" s="379">
        <v>188055000</v>
      </c>
      <c r="D111" s="379">
        <v>193055000</v>
      </c>
      <c r="E111" s="362">
        <v>1497203</v>
      </c>
    </row>
    <row r="112" spans="1:5" ht="12" customHeight="1">
      <c r="A112" s="341" t="s">
        <v>79</v>
      </c>
      <c r="B112" s="338" t="s">
        <v>429</v>
      </c>
      <c r="C112" s="379"/>
      <c r="D112" s="379">
        <v>0</v>
      </c>
      <c r="E112" s="362"/>
    </row>
    <row r="113" spans="1:5" ht="12" customHeight="1">
      <c r="A113" s="341" t="s">
        <v>80</v>
      </c>
      <c r="B113" s="370" t="s">
        <v>157</v>
      </c>
      <c r="C113" s="379">
        <v>600000</v>
      </c>
      <c r="D113" s="379">
        <v>2600000</v>
      </c>
      <c r="E113" s="362">
        <v>2600000</v>
      </c>
    </row>
    <row r="114" spans="1:5" ht="21.75" customHeight="1">
      <c r="A114" s="341" t="s">
        <v>87</v>
      </c>
      <c r="B114" s="369" t="s">
        <v>430</v>
      </c>
      <c r="C114" s="379"/>
      <c r="D114" s="379"/>
      <c r="E114" s="362"/>
    </row>
    <row r="115" spans="1:5" ht="24" customHeight="1">
      <c r="A115" s="341" t="s">
        <v>89</v>
      </c>
      <c r="B115" s="385" t="s">
        <v>431</v>
      </c>
      <c r="C115" s="379"/>
      <c r="D115" s="379"/>
      <c r="E115" s="362"/>
    </row>
    <row r="116" spans="1:5" ht="12" customHeight="1">
      <c r="A116" s="341" t="s">
        <v>137</v>
      </c>
      <c r="B116" s="358" t="s">
        <v>418</v>
      </c>
      <c r="C116" s="379"/>
      <c r="D116" s="379"/>
      <c r="E116" s="362"/>
    </row>
    <row r="117" spans="1:5" ht="12" customHeight="1">
      <c r="A117" s="341" t="s">
        <v>138</v>
      </c>
      <c r="B117" s="358" t="s">
        <v>432</v>
      </c>
      <c r="C117" s="379"/>
      <c r="D117" s="379"/>
      <c r="E117" s="362"/>
    </row>
    <row r="118" spans="1:5" ht="12" customHeight="1">
      <c r="A118" s="341" t="s">
        <v>139</v>
      </c>
      <c r="B118" s="358" t="s">
        <v>433</v>
      </c>
      <c r="C118" s="379"/>
      <c r="D118" s="379"/>
      <c r="E118" s="362"/>
    </row>
    <row r="119" spans="1:5" s="405" customFormat="1" ht="12" customHeight="1">
      <c r="A119" s="341" t="s">
        <v>434</v>
      </c>
      <c r="B119" s="358" t="s">
        <v>421</v>
      </c>
      <c r="C119" s="379"/>
      <c r="D119" s="379"/>
      <c r="E119" s="362"/>
    </row>
    <row r="120" spans="1:5" ht="12" customHeight="1">
      <c r="A120" s="341" t="s">
        <v>435</v>
      </c>
      <c r="B120" s="358" t="s">
        <v>436</v>
      </c>
      <c r="C120" s="379"/>
      <c r="D120" s="379"/>
      <c r="E120" s="362"/>
    </row>
    <row r="121" spans="1:5" ht="12" customHeight="1" thickBot="1">
      <c r="A121" s="339" t="s">
        <v>437</v>
      </c>
      <c r="B121" s="358" t="s">
        <v>438</v>
      </c>
      <c r="C121" s="381">
        <v>600000</v>
      </c>
      <c r="D121" s="381">
        <v>2600000</v>
      </c>
      <c r="E121" s="364">
        <v>2600000</v>
      </c>
    </row>
    <row r="122" spans="1:5" ht="12" customHeight="1" thickBot="1">
      <c r="A122" s="346" t="s">
        <v>9</v>
      </c>
      <c r="B122" s="354" t="s">
        <v>439</v>
      </c>
      <c r="C122" s="378">
        <f>+C123+C124</f>
        <v>4000000</v>
      </c>
      <c r="D122" s="378">
        <f>+D123+D124</f>
        <v>0</v>
      </c>
      <c r="E122" s="361">
        <f>+E123+E124</f>
        <v>0</v>
      </c>
    </row>
    <row r="123" spans="1:5" ht="12" customHeight="1">
      <c r="A123" s="341" t="s">
        <v>59</v>
      </c>
      <c r="B123" s="335" t="s">
        <v>45</v>
      </c>
      <c r="C123" s="380">
        <v>3000000</v>
      </c>
      <c r="D123" s="380"/>
      <c r="E123" s="363"/>
    </row>
    <row r="124" spans="1:5" ht="12" customHeight="1" thickBot="1">
      <c r="A124" s="342" t="s">
        <v>60</v>
      </c>
      <c r="B124" s="338" t="s">
        <v>46</v>
      </c>
      <c r="C124" s="381">
        <v>1000000</v>
      </c>
      <c r="D124" s="381"/>
      <c r="E124" s="364"/>
    </row>
    <row r="125" spans="1:5" ht="12" customHeight="1" thickBot="1">
      <c r="A125" s="346" t="s">
        <v>10</v>
      </c>
      <c r="B125" s="354" t="s">
        <v>440</v>
      </c>
      <c r="C125" s="378">
        <f>+C92+C108+C122</f>
        <v>1659487000</v>
      </c>
      <c r="D125" s="378">
        <f>+D92+D108+D122</f>
        <v>1661437710</v>
      </c>
      <c r="E125" s="361">
        <f>+E92+E108+E122</f>
        <v>1073302102</v>
      </c>
    </row>
    <row r="126" spans="1:5" ht="12" customHeight="1" thickBot="1">
      <c r="A126" s="346" t="s">
        <v>11</v>
      </c>
      <c r="B126" s="354" t="s">
        <v>441</v>
      </c>
      <c r="C126" s="378">
        <f>+C127+C128+C129</f>
        <v>0</v>
      </c>
      <c r="D126" s="378">
        <f>+D127+D128+D129</f>
        <v>10137457</v>
      </c>
      <c r="E126" s="361">
        <f>+E127+E128+E129</f>
        <v>0</v>
      </c>
    </row>
    <row r="127" spans="1:5" ht="12" customHeight="1">
      <c r="A127" s="341" t="s">
        <v>63</v>
      </c>
      <c r="B127" s="335" t="s">
        <v>442</v>
      </c>
      <c r="C127" s="379"/>
      <c r="D127" s="379"/>
      <c r="E127" s="362"/>
    </row>
    <row r="128" spans="1:5" ht="12" customHeight="1">
      <c r="A128" s="341" t="s">
        <v>64</v>
      </c>
      <c r="B128" s="335" t="s">
        <v>443</v>
      </c>
      <c r="C128" s="379"/>
      <c r="D128" s="379"/>
      <c r="E128" s="362"/>
    </row>
    <row r="129" spans="1:5" ht="12" customHeight="1" thickBot="1">
      <c r="A129" s="339" t="s">
        <v>65</v>
      </c>
      <c r="B129" s="333" t="s">
        <v>444</v>
      </c>
      <c r="C129" s="379"/>
      <c r="D129" s="379">
        <v>10137457</v>
      </c>
      <c r="E129" s="362"/>
    </row>
    <row r="130" spans="1:5" ht="12" customHeight="1" thickBot="1">
      <c r="A130" s="346" t="s">
        <v>12</v>
      </c>
      <c r="B130" s="354" t="s">
        <v>445</v>
      </c>
      <c r="C130" s="378">
        <f>+C131+C132+C134+C133</f>
        <v>0</v>
      </c>
      <c r="D130" s="378">
        <f>+D131+D132+D134+D133</f>
        <v>0</v>
      </c>
      <c r="E130" s="361">
        <f>+E131+E132+E134+E133</f>
        <v>0</v>
      </c>
    </row>
    <row r="131" spans="1:5" ht="12" customHeight="1">
      <c r="A131" s="341" t="s">
        <v>66</v>
      </c>
      <c r="B131" s="335" t="s">
        <v>446</v>
      </c>
      <c r="C131" s="379"/>
      <c r="D131" s="379"/>
      <c r="E131" s="362"/>
    </row>
    <row r="132" spans="1:5" ht="12" customHeight="1">
      <c r="A132" s="341" t="s">
        <v>67</v>
      </c>
      <c r="B132" s="335" t="s">
        <v>447</v>
      </c>
      <c r="C132" s="379"/>
      <c r="D132" s="379"/>
      <c r="E132" s="362"/>
    </row>
    <row r="133" spans="1:5" ht="12" customHeight="1">
      <c r="A133" s="341" t="s">
        <v>345</v>
      </c>
      <c r="B133" s="335" t="s">
        <v>448</v>
      </c>
      <c r="C133" s="379"/>
      <c r="D133" s="379"/>
      <c r="E133" s="362"/>
    </row>
    <row r="134" spans="1:5" ht="12" customHeight="1" thickBot="1">
      <c r="A134" s="339" t="s">
        <v>347</v>
      </c>
      <c r="B134" s="333" t="s">
        <v>449</v>
      </c>
      <c r="C134" s="379"/>
      <c r="D134" s="379"/>
      <c r="E134" s="362"/>
    </row>
    <row r="135" spans="1:5" ht="12" customHeight="1" thickBot="1">
      <c r="A135" s="346" t="s">
        <v>13</v>
      </c>
      <c r="B135" s="354" t="s">
        <v>450</v>
      </c>
      <c r="C135" s="384">
        <f>+C136+C137+C138+C139</f>
        <v>0</v>
      </c>
      <c r="D135" s="384">
        <f>+D136+D137+D138+D139</f>
        <v>22436497</v>
      </c>
      <c r="E135" s="397">
        <f>+E136+E137+E138+E139</f>
        <v>11177743</v>
      </c>
    </row>
    <row r="136" spans="1:5" ht="12" customHeight="1">
      <c r="A136" s="341" t="s">
        <v>68</v>
      </c>
      <c r="B136" s="335" t="s">
        <v>451</v>
      </c>
      <c r="C136" s="379"/>
      <c r="D136" s="379"/>
      <c r="E136" s="362"/>
    </row>
    <row r="137" spans="1:5" ht="12" customHeight="1">
      <c r="A137" s="341" t="s">
        <v>69</v>
      </c>
      <c r="B137" s="335" t="s">
        <v>452</v>
      </c>
      <c r="C137" s="379"/>
      <c r="D137" s="379">
        <v>22436497</v>
      </c>
      <c r="E137" s="362">
        <v>11177743</v>
      </c>
    </row>
    <row r="138" spans="1:5" ht="12" customHeight="1">
      <c r="A138" s="341" t="s">
        <v>354</v>
      </c>
      <c r="B138" s="335" t="s">
        <v>453</v>
      </c>
      <c r="C138" s="379"/>
      <c r="D138" s="379"/>
      <c r="E138" s="362"/>
    </row>
    <row r="139" spans="1:5" ht="12" customHeight="1" thickBot="1">
      <c r="A139" s="339" t="s">
        <v>356</v>
      </c>
      <c r="B139" s="333" t="s">
        <v>454</v>
      </c>
      <c r="C139" s="379"/>
      <c r="D139" s="379"/>
      <c r="E139" s="362"/>
    </row>
    <row r="140" spans="1:9" ht="15" customHeight="1" thickBot="1">
      <c r="A140" s="346" t="s">
        <v>14</v>
      </c>
      <c r="B140" s="354" t="s">
        <v>455</v>
      </c>
      <c r="C140" s="79">
        <f>+C141+C142+C143+C144</f>
        <v>0</v>
      </c>
      <c r="D140" s="79">
        <f>+D141+D142+D143+D144</f>
        <v>0</v>
      </c>
      <c r="E140" s="330">
        <f>+E141+E142+E143+E144</f>
        <v>0</v>
      </c>
      <c r="F140" s="395"/>
      <c r="G140" s="396"/>
      <c r="H140" s="396"/>
      <c r="I140" s="396"/>
    </row>
    <row r="141" spans="1:5" s="388" customFormat="1" ht="12.75" customHeight="1">
      <c r="A141" s="341" t="s">
        <v>130</v>
      </c>
      <c r="B141" s="335" t="s">
        <v>456</v>
      </c>
      <c r="C141" s="379"/>
      <c r="D141" s="379"/>
      <c r="E141" s="362"/>
    </row>
    <row r="142" spans="1:5" ht="12.75" customHeight="1">
      <c r="A142" s="341" t="s">
        <v>131</v>
      </c>
      <c r="B142" s="335" t="s">
        <v>457</v>
      </c>
      <c r="C142" s="379"/>
      <c r="D142" s="379"/>
      <c r="E142" s="362"/>
    </row>
    <row r="143" spans="1:5" ht="12.75" customHeight="1">
      <c r="A143" s="341" t="s">
        <v>156</v>
      </c>
      <c r="B143" s="335" t="s">
        <v>458</v>
      </c>
      <c r="C143" s="379"/>
      <c r="D143" s="379"/>
      <c r="E143" s="362"/>
    </row>
    <row r="144" spans="1:5" ht="12.75" customHeight="1" thickBot="1">
      <c r="A144" s="341" t="s">
        <v>362</v>
      </c>
      <c r="B144" s="335" t="s">
        <v>459</v>
      </c>
      <c r="C144" s="379"/>
      <c r="D144" s="379"/>
      <c r="E144" s="362"/>
    </row>
    <row r="145" spans="1:5" ht="16.5" thickBot="1">
      <c r="A145" s="346" t="s">
        <v>15</v>
      </c>
      <c r="B145" s="354" t="s">
        <v>460</v>
      </c>
      <c r="C145" s="328">
        <f>+C126+C130+C135+C140</f>
        <v>0</v>
      </c>
      <c r="D145" s="328">
        <f>+D126+D130+D135+D140</f>
        <v>32573954</v>
      </c>
      <c r="E145" s="329">
        <f>+E126+E130+E135+E140</f>
        <v>11177743</v>
      </c>
    </row>
    <row r="146" spans="1:5" ht="16.5" thickBot="1">
      <c r="A146" s="371" t="s">
        <v>16</v>
      </c>
      <c r="B146" s="374" t="s">
        <v>461</v>
      </c>
      <c r="C146" s="328">
        <f>+C125+C145</f>
        <v>1659487000</v>
      </c>
      <c r="D146" s="328">
        <f>+D125+D145</f>
        <v>1694011664</v>
      </c>
      <c r="E146" s="329">
        <f>+E125+E145</f>
        <v>1084479845</v>
      </c>
    </row>
    <row r="148" spans="1:5" ht="18.75" customHeight="1">
      <c r="A148" s="704" t="s">
        <v>462</v>
      </c>
      <c r="B148" s="704"/>
      <c r="C148" s="704"/>
      <c r="D148" s="704"/>
      <c r="E148" s="704"/>
    </row>
    <row r="149" spans="1:5" ht="13.5" customHeight="1" thickBot="1">
      <c r="A149" s="356" t="s">
        <v>112</v>
      </c>
      <c r="B149" s="356"/>
      <c r="C149" s="386"/>
      <c r="E149" s="373" t="str">
        <f>E88</f>
        <v>Forintban!</v>
      </c>
    </row>
    <row r="150" spans="1:5" ht="21.75" thickBot="1">
      <c r="A150" s="346">
        <v>1</v>
      </c>
      <c r="B150" s="349" t="s">
        <v>463</v>
      </c>
      <c r="C150" s="372">
        <f>+C61-C125</f>
        <v>16000520</v>
      </c>
      <c r="D150" s="372">
        <f>+D61-D125</f>
        <v>47956556</v>
      </c>
      <c r="E150" s="372">
        <f>+E61-E125</f>
        <v>419548614</v>
      </c>
    </row>
    <row r="151" spans="1:5" ht="21.75" thickBot="1">
      <c r="A151" s="346" t="s">
        <v>8</v>
      </c>
      <c r="B151" s="349" t="s">
        <v>464</v>
      </c>
      <c r="C151" s="372">
        <f>+C84-C145</f>
        <v>0</v>
      </c>
      <c r="D151" s="372">
        <f>+D84-D145</f>
        <v>-9059067</v>
      </c>
      <c r="E151" s="372">
        <f>+E84-E145</f>
        <v>12337144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5" customFormat="1" ht="12.75" customHeight="1">
      <c r="C161" s="376"/>
      <c r="D161" s="376"/>
      <c r="E161" s="376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2017. ÉVI ZÁRSZÁMADÁS
KÖTELEZŐ FELADATAINAK MÉRLEGE 
&amp;R&amp;"Times New Roman CE,Félkövér dőlt"&amp;11 1.2. melléklet a 4/2018. (V.31.)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4">
      <selection activeCell="A22" sqref="A22"/>
    </sheetView>
  </sheetViews>
  <sheetFormatPr defaultColWidth="9.00390625" defaultRowHeight="12.75"/>
  <cols>
    <col min="1" max="1" width="71.125" style="215" customWidth="1"/>
    <col min="2" max="2" width="6.125" style="230" customWidth="1"/>
    <col min="3" max="3" width="18.00390625" style="614" customWidth="1"/>
    <col min="4" max="16384" width="9.375" style="614" customWidth="1"/>
  </cols>
  <sheetData>
    <row r="1" spans="1:3" ht="32.25" customHeight="1">
      <c r="A1" s="833" t="s">
        <v>288</v>
      </c>
      <c r="B1" s="833"/>
      <c r="C1" s="833"/>
    </row>
    <row r="2" spans="1:3" ht="15.75">
      <c r="A2" s="834" t="str">
        <f>+CONCATENATE(LEFT(ÖSSZEFÜGGÉSEK!A4,4),". év")</f>
        <v>2017. év</v>
      </c>
      <c r="B2" s="834"/>
      <c r="C2" s="834"/>
    </row>
    <row r="4" spans="2:3" ht="13.5" thickBot="1">
      <c r="B4" s="835" t="e">
        <f>'6. tájékoztató tábla'!E1</f>
        <v>#REF!</v>
      </c>
      <c r="C4" s="835"/>
    </row>
    <row r="5" spans="1:3" s="216" customFormat="1" ht="31.5" customHeight="1">
      <c r="A5" s="836" t="s">
        <v>289</v>
      </c>
      <c r="B5" s="838" t="s">
        <v>245</v>
      </c>
      <c r="C5" s="840" t="s">
        <v>290</v>
      </c>
    </row>
    <row r="6" spans="1:3" s="216" customFormat="1" ht="12.75">
      <c r="A6" s="837"/>
      <c r="B6" s="839"/>
      <c r="C6" s="841"/>
    </row>
    <row r="7" spans="1:3" s="220" customFormat="1" ht="13.5" thickBot="1">
      <c r="A7" s="217" t="s">
        <v>408</v>
      </c>
      <c r="B7" s="218" t="s">
        <v>409</v>
      </c>
      <c r="C7" s="219" t="s">
        <v>410</v>
      </c>
    </row>
    <row r="8" spans="1:3" ht="15.75" customHeight="1">
      <c r="A8" s="606" t="s">
        <v>647</v>
      </c>
      <c r="B8" s="221" t="s">
        <v>250</v>
      </c>
      <c r="C8" s="222">
        <v>2027798170</v>
      </c>
    </row>
    <row r="9" spans="1:3" ht="15.75" customHeight="1">
      <c r="A9" s="606" t="s">
        <v>648</v>
      </c>
      <c r="B9" s="223" t="s">
        <v>251</v>
      </c>
      <c r="C9" s="222"/>
    </row>
    <row r="10" spans="1:3" ht="15.75" customHeight="1">
      <c r="A10" s="606" t="s">
        <v>649</v>
      </c>
      <c r="B10" s="223" t="s">
        <v>252</v>
      </c>
      <c r="C10" s="222"/>
    </row>
    <row r="11" spans="1:3" ht="15.75" customHeight="1">
      <c r="A11" s="606" t="s">
        <v>650</v>
      </c>
      <c r="B11" s="223" t="s">
        <v>253</v>
      </c>
      <c r="C11" s="224">
        <v>-349420490</v>
      </c>
    </row>
    <row r="12" spans="1:3" ht="15.75" customHeight="1">
      <c r="A12" s="606" t="s">
        <v>651</v>
      </c>
      <c r="B12" s="223" t="s">
        <v>254</v>
      </c>
      <c r="C12" s="224"/>
    </row>
    <row r="13" spans="1:3" ht="15.75" customHeight="1">
      <c r="A13" s="606" t="s">
        <v>652</v>
      </c>
      <c r="B13" s="223" t="s">
        <v>255</v>
      </c>
      <c r="C13" s="224">
        <v>422134523</v>
      </c>
    </row>
    <row r="14" spans="1:3" ht="15.75" customHeight="1">
      <c r="A14" s="606" t="s">
        <v>653</v>
      </c>
      <c r="B14" s="223" t="s">
        <v>256</v>
      </c>
      <c r="C14" s="225">
        <f>+C8+C9+C10+C11+C12+C13</f>
        <v>2100512203</v>
      </c>
    </row>
    <row r="15" spans="1:3" ht="15.75" customHeight="1">
      <c r="A15" s="606" t="s">
        <v>716</v>
      </c>
      <c r="B15" s="223" t="s">
        <v>257</v>
      </c>
      <c r="C15" s="615">
        <v>40567960</v>
      </c>
    </row>
    <row r="16" spans="1:3" ht="15.75" customHeight="1">
      <c r="A16" s="606" t="s">
        <v>654</v>
      </c>
      <c r="B16" s="223" t="s">
        <v>258</v>
      </c>
      <c r="C16" s="224">
        <v>15391797</v>
      </c>
    </row>
    <row r="17" spans="1:3" ht="15.75" customHeight="1">
      <c r="A17" s="606" t="s">
        <v>655</v>
      </c>
      <c r="B17" s="223" t="s">
        <v>16</v>
      </c>
      <c r="C17" s="224"/>
    </row>
    <row r="18" spans="1:3" ht="15.75" customHeight="1">
      <c r="A18" s="606" t="s">
        <v>656</v>
      </c>
      <c r="B18" s="223" t="s">
        <v>17</v>
      </c>
      <c r="C18" s="225">
        <f>+C15+C16+C17</f>
        <v>55959757</v>
      </c>
    </row>
    <row r="19" spans="1:3" s="616" customFormat="1" ht="15.75" customHeight="1">
      <c r="A19" s="606" t="s">
        <v>657</v>
      </c>
      <c r="B19" s="223" t="s">
        <v>18</v>
      </c>
      <c r="C19" s="224"/>
    </row>
    <row r="20" spans="1:3" ht="15.75" customHeight="1">
      <c r="A20" s="606" t="s">
        <v>658</v>
      </c>
      <c r="B20" s="223" t="s">
        <v>19</v>
      </c>
      <c r="C20" s="224">
        <v>154337538</v>
      </c>
    </row>
    <row r="21" spans="1:3" ht="15.75" customHeight="1" thickBot="1">
      <c r="A21" s="226" t="s">
        <v>659</v>
      </c>
      <c r="B21" s="227" t="s">
        <v>20</v>
      </c>
      <c r="C21" s="228">
        <f>+C14+C18+C19+C20</f>
        <v>2310809498</v>
      </c>
    </row>
    <row r="22" spans="1:5" ht="15.75">
      <c r="A22" s="609"/>
      <c r="B22" s="612"/>
      <c r="C22" s="610"/>
      <c r="D22" s="610"/>
      <c r="E22" s="610"/>
    </row>
    <row r="23" spans="1:5" ht="15.75">
      <c r="A23" s="609"/>
      <c r="B23" s="612"/>
      <c r="C23" s="610"/>
      <c r="D23" s="610"/>
      <c r="E23" s="610"/>
    </row>
    <row r="24" spans="1:5" ht="15.75">
      <c r="A24" s="612"/>
      <c r="B24" s="612"/>
      <c r="C24" s="610"/>
      <c r="D24" s="610"/>
      <c r="E24" s="610"/>
    </row>
    <row r="25" spans="1:5" ht="15.75">
      <c r="A25" s="832"/>
      <c r="B25" s="832"/>
      <c r="C25" s="832"/>
      <c r="D25" s="617"/>
      <c r="E25" s="617"/>
    </row>
    <row r="26" spans="1:5" ht="15.75">
      <c r="A26" s="832"/>
      <c r="B26" s="832"/>
      <c r="C26" s="832"/>
      <c r="D26" s="617"/>
      <c r="E26" s="617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dőlt"Vaja Város Önkormányzat&amp;R&amp;"Times New Roman CE,Félkövér dőlt"7.2. tájékoztató tábla a 4/2018. (V.31.)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4">
      <selection activeCell="A10" sqref="A10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42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43"/>
      <c r="C1" s="843"/>
      <c r="D1" s="843"/>
    </row>
    <row r="2" ht="16.5" thickBot="1"/>
    <row r="3" spans="1:4" ht="43.5" customHeight="1" thickBot="1">
      <c r="A3" s="620" t="s">
        <v>51</v>
      </c>
      <c r="B3" s="321" t="s">
        <v>245</v>
      </c>
      <c r="C3" s="621" t="s">
        <v>291</v>
      </c>
      <c r="D3" s="622" t="s">
        <v>732</v>
      </c>
    </row>
    <row r="4" spans="1:4" ht="16.5" thickBot="1">
      <c r="A4" s="231" t="s">
        <v>408</v>
      </c>
      <c r="B4" s="232" t="s">
        <v>409</v>
      </c>
      <c r="C4" s="232" t="s">
        <v>410</v>
      </c>
      <c r="D4" s="233" t="s">
        <v>411</v>
      </c>
    </row>
    <row r="5" spans="1:4" ht="15.75" customHeight="1">
      <c r="A5" s="242" t="s">
        <v>685</v>
      </c>
      <c r="B5" s="235" t="s">
        <v>7</v>
      </c>
      <c r="C5" s="236"/>
      <c r="D5" s="237"/>
    </row>
    <row r="6" spans="1:4" ht="15.75" customHeight="1">
      <c r="A6" s="242" t="s">
        <v>686</v>
      </c>
      <c r="B6" s="239" t="s">
        <v>8</v>
      </c>
      <c r="C6" s="240"/>
      <c r="D6" s="241"/>
    </row>
    <row r="7" spans="1:4" ht="15.75" customHeight="1">
      <c r="A7" s="242" t="s">
        <v>687</v>
      </c>
      <c r="B7" s="239" t="s">
        <v>9</v>
      </c>
      <c r="C7" s="240"/>
      <c r="D7" s="241"/>
    </row>
    <row r="8" spans="1:4" ht="15.75" customHeight="1" thickBot="1">
      <c r="A8" s="243" t="s">
        <v>688</v>
      </c>
      <c r="B8" s="244" t="s">
        <v>10</v>
      </c>
      <c r="C8" s="245"/>
      <c r="D8" s="246"/>
    </row>
    <row r="9" spans="1:4" ht="15.75" customHeight="1" thickBot="1">
      <c r="A9" s="624" t="s">
        <v>689</v>
      </c>
      <c r="B9" s="625" t="s">
        <v>11</v>
      </c>
      <c r="C9" s="626"/>
      <c r="D9" s="627">
        <f>+D10+D11+D12+D13</f>
        <v>140500000</v>
      </c>
    </row>
    <row r="10" spans="1:4" ht="15.75" customHeight="1">
      <c r="A10" s="623" t="s">
        <v>797</v>
      </c>
      <c r="B10" s="235" t="s">
        <v>12</v>
      </c>
      <c r="C10" s="236">
        <v>1</v>
      </c>
      <c r="D10" s="237">
        <v>140500000</v>
      </c>
    </row>
    <row r="11" spans="1:4" ht="15.75" customHeight="1">
      <c r="A11" s="242" t="s">
        <v>690</v>
      </c>
      <c r="B11" s="239" t="s">
        <v>13</v>
      </c>
      <c r="C11" s="240"/>
      <c r="D11" s="241"/>
    </row>
    <row r="12" spans="1:4" ht="15.75" customHeight="1">
      <c r="A12" s="242" t="s">
        <v>691</v>
      </c>
      <c r="B12" s="239" t="s">
        <v>14</v>
      </c>
      <c r="C12" s="240"/>
      <c r="D12" s="241"/>
    </row>
    <row r="13" spans="1:4" ht="15.75" customHeight="1" thickBot="1">
      <c r="A13" s="243" t="s">
        <v>692</v>
      </c>
      <c r="B13" s="244" t="s">
        <v>15</v>
      </c>
      <c r="C13" s="245"/>
      <c r="D13" s="246"/>
    </row>
    <row r="14" spans="1:4" ht="15.75" customHeight="1" thickBot="1">
      <c r="A14" s="624" t="s">
        <v>693</v>
      </c>
      <c r="B14" s="625" t="s">
        <v>16</v>
      </c>
      <c r="C14" s="626"/>
      <c r="D14" s="627">
        <f>+D15+D16+D17</f>
        <v>0</v>
      </c>
    </row>
    <row r="15" spans="1:4" ht="15.75" customHeight="1">
      <c r="A15" s="623" t="s">
        <v>694</v>
      </c>
      <c r="B15" s="235" t="s">
        <v>17</v>
      </c>
      <c r="C15" s="236"/>
      <c r="D15" s="237"/>
    </row>
    <row r="16" spans="1:4" ht="15.75" customHeight="1">
      <c r="A16" s="242" t="s">
        <v>695</v>
      </c>
      <c r="B16" s="239" t="s">
        <v>18</v>
      </c>
      <c r="C16" s="240"/>
      <c r="D16" s="241"/>
    </row>
    <row r="17" spans="1:4" ht="15.75" customHeight="1" thickBot="1">
      <c r="A17" s="243" t="s">
        <v>696</v>
      </c>
      <c r="B17" s="244" t="s">
        <v>19</v>
      </c>
      <c r="C17" s="245"/>
      <c r="D17" s="246"/>
    </row>
    <row r="18" spans="1:4" ht="15.75" customHeight="1" thickBot="1">
      <c r="A18" s="624" t="s">
        <v>702</v>
      </c>
      <c r="B18" s="625" t="s">
        <v>20</v>
      </c>
      <c r="C18" s="626"/>
      <c r="D18" s="627">
        <f>+D19+D20+D21</f>
        <v>0</v>
      </c>
    </row>
    <row r="19" spans="1:4" ht="15.75" customHeight="1">
      <c r="A19" s="623" t="s">
        <v>697</v>
      </c>
      <c r="B19" s="235" t="s">
        <v>21</v>
      </c>
      <c r="C19" s="236"/>
      <c r="D19" s="237"/>
    </row>
    <row r="20" spans="1:4" ht="15.75" customHeight="1">
      <c r="A20" s="242" t="s">
        <v>698</v>
      </c>
      <c r="B20" s="239" t="s">
        <v>22</v>
      </c>
      <c r="C20" s="240"/>
      <c r="D20" s="241"/>
    </row>
    <row r="21" spans="1:4" ht="15.75" customHeight="1">
      <c r="A21" s="242" t="s">
        <v>699</v>
      </c>
      <c r="B21" s="239" t="s">
        <v>23</v>
      </c>
      <c r="C21" s="240"/>
      <c r="D21" s="241"/>
    </row>
    <row r="22" spans="1:4" ht="15.75" customHeight="1">
      <c r="A22" s="242" t="s">
        <v>700</v>
      </c>
      <c r="B22" s="239" t="s">
        <v>24</v>
      </c>
      <c r="C22" s="240"/>
      <c r="D22" s="241"/>
    </row>
    <row r="23" spans="1:4" ht="15.75" customHeight="1">
      <c r="A23" s="242"/>
      <c r="B23" s="239" t="s">
        <v>25</v>
      </c>
      <c r="C23" s="240"/>
      <c r="D23" s="241"/>
    </row>
    <row r="24" spans="1:4" ht="15.75" customHeight="1">
      <c r="A24" s="242"/>
      <c r="B24" s="239" t="s">
        <v>26</v>
      </c>
      <c r="C24" s="240"/>
      <c r="D24" s="241"/>
    </row>
    <row r="25" spans="1:4" ht="15.75" customHeight="1">
      <c r="A25" s="242"/>
      <c r="B25" s="239" t="s">
        <v>27</v>
      </c>
      <c r="C25" s="240"/>
      <c r="D25" s="241"/>
    </row>
    <row r="26" spans="1:4" ht="15.75" customHeight="1">
      <c r="A26" s="242"/>
      <c r="B26" s="239" t="s">
        <v>28</v>
      </c>
      <c r="C26" s="240"/>
      <c r="D26" s="241"/>
    </row>
    <row r="27" spans="1:4" ht="15.75" customHeight="1">
      <c r="A27" s="242"/>
      <c r="B27" s="239" t="s">
        <v>29</v>
      </c>
      <c r="C27" s="240"/>
      <c r="D27" s="241"/>
    </row>
    <row r="28" spans="1:4" ht="15.75" customHeight="1">
      <c r="A28" s="242"/>
      <c r="B28" s="239" t="s">
        <v>30</v>
      </c>
      <c r="C28" s="240"/>
      <c r="D28" s="241"/>
    </row>
    <row r="29" spans="1:4" ht="15.75" customHeight="1">
      <c r="A29" s="242"/>
      <c r="B29" s="239" t="s">
        <v>31</v>
      </c>
      <c r="C29" s="240"/>
      <c r="D29" s="241"/>
    </row>
    <row r="30" spans="1:4" ht="15.75" customHeight="1">
      <c r="A30" s="242"/>
      <c r="B30" s="239" t="s">
        <v>32</v>
      </c>
      <c r="C30" s="240"/>
      <c r="D30" s="241"/>
    </row>
    <row r="31" spans="1:4" ht="15.75" customHeight="1">
      <c r="A31" s="242"/>
      <c r="B31" s="239" t="s">
        <v>33</v>
      </c>
      <c r="C31" s="240"/>
      <c r="D31" s="241"/>
    </row>
    <row r="32" spans="1:4" ht="15.75" customHeight="1">
      <c r="A32" s="242"/>
      <c r="B32" s="239" t="s">
        <v>34</v>
      </c>
      <c r="C32" s="240"/>
      <c r="D32" s="241"/>
    </row>
    <row r="33" spans="1:4" ht="15.75" customHeight="1">
      <c r="A33" s="242"/>
      <c r="B33" s="239" t="s">
        <v>35</v>
      </c>
      <c r="C33" s="240"/>
      <c r="D33" s="241"/>
    </row>
    <row r="34" spans="1:4" ht="15.75" customHeight="1">
      <c r="A34" s="242"/>
      <c r="B34" s="239" t="s">
        <v>90</v>
      </c>
      <c r="C34" s="240"/>
      <c r="D34" s="241"/>
    </row>
    <row r="35" spans="1:4" ht="15.75" customHeight="1">
      <c r="A35" s="242"/>
      <c r="B35" s="239" t="s">
        <v>184</v>
      </c>
      <c r="C35" s="240"/>
      <c r="D35" s="241"/>
    </row>
    <row r="36" spans="1:4" ht="15.75" customHeight="1">
      <c r="A36" s="242"/>
      <c r="B36" s="239" t="s">
        <v>242</v>
      </c>
      <c r="C36" s="240"/>
      <c r="D36" s="241"/>
    </row>
    <row r="37" spans="1:4" ht="15.75" customHeight="1" thickBot="1">
      <c r="A37" s="243"/>
      <c r="B37" s="244" t="s">
        <v>243</v>
      </c>
      <c r="C37" s="245"/>
      <c r="D37" s="246"/>
    </row>
    <row r="38" spans="1:6" ht="15.75" customHeight="1" thickBot="1">
      <c r="A38" s="844" t="s">
        <v>701</v>
      </c>
      <c r="B38" s="845"/>
      <c r="C38" s="247"/>
      <c r="D38" s="627">
        <f>+D5+D6+D7+D8+D9+D14+D18+D22+D23+D24+D25+D26+D27+D28+D29+D30+D31+D32+D33+D34+D35+D36+D37</f>
        <v>140500000</v>
      </c>
      <c r="F38" s="248"/>
    </row>
    <row r="39" ht="15.75">
      <c r="A39" s="628" t="s">
        <v>703</v>
      </c>
    </row>
    <row r="40" spans="1:4" ht="15.75">
      <c r="A40" s="212"/>
      <c r="B40" s="213"/>
      <c r="C40" s="846"/>
      <c r="D40" s="846"/>
    </row>
    <row r="41" spans="1:4" ht="15.75">
      <c r="A41" s="212"/>
      <c r="B41" s="213"/>
      <c r="C41" s="214"/>
      <c r="D41" s="214"/>
    </row>
    <row r="42" spans="1:4" ht="15.75">
      <c r="A42" s="213"/>
      <c r="B42" s="213"/>
      <c r="C42" s="846"/>
      <c r="D42" s="846"/>
    </row>
    <row r="43" spans="1:2" ht="15.75">
      <c r="A43" s="229"/>
      <c r="B43" s="229"/>
    </row>
    <row r="44" spans="1:3" ht="15.75">
      <c r="A44" s="229"/>
      <c r="B44" s="229"/>
      <c r="C44" s="229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dőlt"Vaja Város Önkormányzat&amp;R&amp;"Times New Roman,Félkövér dőlt"7.3. tájékoztató tábla a 4/2018. (V.31.)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D10" sqref="D10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47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48"/>
      <c r="C1" s="848"/>
      <c r="D1" s="848"/>
    </row>
    <row r="2" ht="16.5" thickBot="1"/>
    <row r="3" spans="1:4" ht="64.5" thickBot="1">
      <c r="A3" s="629" t="s">
        <v>51</v>
      </c>
      <c r="B3" s="321" t="s">
        <v>245</v>
      </c>
      <c r="C3" s="630" t="s">
        <v>704</v>
      </c>
      <c r="D3" s="631" t="s">
        <v>732</v>
      </c>
    </row>
    <row r="4" spans="1:4" ht="16.5" thickBot="1">
      <c r="A4" s="249" t="s">
        <v>408</v>
      </c>
      <c r="B4" s="250" t="s">
        <v>409</v>
      </c>
      <c r="C4" s="250" t="s">
        <v>410</v>
      </c>
      <c r="D4" s="251" t="s">
        <v>411</v>
      </c>
    </row>
    <row r="5" spans="1:4" ht="15.75" customHeight="1">
      <c r="A5" s="238" t="s">
        <v>705</v>
      </c>
      <c r="B5" s="235" t="s">
        <v>7</v>
      </c>
      <c r="C5" s="236" t="s">
        <v>786</v>
      </c>
      <c r="D5" s="237">
        <v>11258754</v>
      </c>
    </row>
    <row r="6" spans="1:4" ht="15.75" customHeight="1">
      <c r="A6" s="238" t="s">
        <v>706</v>
      </c>
      <c r="B6" s="239" t="s">
        <v>8</v>
      </c>
      <c r="C6" s="240"/>
      <c r="D6" s="241"/>
    </row>
    <row r="7" spans="1:4" ht="15.75" customHeight="1" thickBot="1">
      <c r="A7" s="632" t="s">
        <v>707</v>
      </c>
      <c r="B7" s="244" t="s">
        <v>9</v>
      </c>
      <c r="C7" s="245"/>
      <c r="D7" s="246"/>
    </row>
    <row r="8" spans="1:4" ht="15.75" customHeight="1" thickBot="1">
      <c r="A8" s="624" t="s">
        <v>708</v>
      </c>
      <c r="B8" s="625" t="s">
        <v>10</v>
      </c>
      <c r="C8" s="626"/>
      <c r="D8" s="627">
        <f>+D5+D6+D7</f>
        <v>11258754</v>
      </c>
    </row>
    <row r="9" spans="1:4" ht="15.75" customHeight="1">
      <c r="A9" s="234" t="s">
        <v>709</v>
      </c>
      <c r="B9" s="235" t="s">
        <v>11</v>
      </c>
      <c r="C9" s="236"/>
      <c r="D9" s="237"/>
    </row>
    <row r="10" spans="1:4" ht="15.75" customHeight="1">
      <c r="A10" s="238" t="s">
        <v>710</v>
      </c>
      <c r="B10" s="239" t="s">
        <v>12</v>
      </c>
      <c r="C10" s="240"/>
      <c r="D10" s="241"/>
    </row>
    <row r="11" spans="1:4" ht="15.75" customHeight="1">
      <c r="A11" s="238" t="s">
        <v>711</v>
      </c>
      <c r="B11" s="239" t="s">
        <v>13</v>
      </c>
      <c r="C11" s="240"/>
      <c r="D11" s="241"/>
    </row>
    <row r="12" spans="1:4" ht="15.75" customHeight="1">
      <c r="A12" s="238" t="s">
        <v>712</v>
      </c>
      <c r="B12" s="239" t="s">
        <v>14</v>
      </c>
      <c r="C12" s="240"/>
      <c r="D12" s="241"/>
    </row>
    <row r="13" spans="1:4" ht="15.75" customHeight="1" thickBot="1">
      <c r="A13" s="632" t="s">
        <v>713</v>
      </c>
      <c r="B13" s="244" t="s">
        <v>15</v>
      </c>
      <c r="C13" s="245"/>
      <c r="D13" s="246"/>
    </row>
    <row r="14" spans="1:4" ht="15.75" customHeight="1" thickBot="1">
      <c r="A14" s="624" t="s">
        <v>714</v>
      </c>
      <c r="B14" s="625" t="s">
        <v>16</v>
      </c>
      <c r="C14" s="633"/>
      <c r="D14" s="627">
        <f>+D9+D10+D11+D12+D13</f>
        <v>0</v>
      </c>
    </row>
    <row r="15" spans="1:4" ht="15.75" customHeight="1">
      <c r="A15" s="234"/>
      <c r="B15" s="235" t="s">
        <v>17</v>
      </c>
      <c r="C15" s="236"/>
      <c r="D15" s="237"/>
    </row>
    <row r="16" spans="1:4" ht="15.75" customHeight="1">
      <c r="A16" s="238"/>
      <c r="B16" s="239" t="s">
        <v>18</v>
      </c>
      <c r="C16" s="240"/>
      <c r="D16" s="241"/>
    </row>
    <row r="17" spans="1:4" ht="15.75" customHeight="1">
      <c r="A17" s="238"/>
      <c r="B17" s="239" t="s">
        <v>19</v>
      </c>
      <c r="C17" s="240"/>
      <c r="D17" s="241"/>
    </row>
    <row r="18" spans="1:4" ht="15.75" customHeight="1">
      <c r="A18" s="238"/>
      <c r="B18" s="239" t="s">
        <v>20</v>
      </c>
      <c r="C18" s="240"/>
      <c r="D18" s="241"/>
    </row>
    <row r="19" spans="1:4" ht="15.75" customHeight="1">
      <c r="A19" s="238"/>
      <c r="B19" s="239" t="s">
        <v>21</v>
      </c>
      <c r="C19" s="240"/>
      <c r="D19" s="241"/>
    </row>
    <row r="20" spans="1:4" ht="15.75" customHeight="1">
      <c r="A20" s="238"/>
      <c r="B20" s="239" t="s">
        <v>22</v>
      </c>
      <c r="C20" s="240"/>
      <c r="D20" s="241"/>
    </row>
    <row r="21" spans="1:4" ht="15.75" customHeight="1">
      <c r="A21" s="238"/>
      <c r="B21" s="239" t="s">
        <v>23</v>
      </c>
      <c r="C21" s="240"/>
      <c r="D21" s="241"/>
    </row>
    <row r="22" spans="1:4" ht="15.75" customHeight="1">
      <c r="A22" s="238"/>
      <c r="B22" s="239" t="s">
        <v>24</v>
      </c>
      <c r="C22" s="240"/>
      <c r="D22" s="241"/>
    </row>
    <row r="23" spans="1:4" ht="15.75" customHeight="1">
      <c r="A23" s="238"/>
      <c r="B23" s="239" t="s">
        <v>25</v>
      </c>
      <c r="C23" s="240"/>
      <c r="D23" s="241"/>
    </row>
    <row r="24" spans="1:4" ht="15.75" customHeight="1">
      <c r="A24" s="238"/>
      <c r="B24" s="239" t="s">
        <v>26</v>
      </c>
      <c r="C24" s="240"/>
      <c r="D24" s="241"/>
    </row>
    <row r="25" spans="1:4" ht="15.75" customHeight="1">
      <c r="A25" s="238"/>
      <c r="B25" s="239" t="s">
        <v>27</v>
      </c>
      <c r="C25" s="240"/>
      <c r="D25" s="241"/>
    </row>
    <row r="26" spans="1:4" ht="15.75" customHeight="1">
      <c r="A26" s="238"/>
      <c r="B26" s="239" t="s">
        <v>28</v>
      </c>
      <c r="C26" s="240"/>
      <c r="D26" s="241"/>
    </row>
    <row r="27" spans="1:4" ht="15.75" customHeight="1">
      <c r="A27" s="238"/>
      <c r="B27" s="239" t="s">
        <v>29</v>
      </c>
      <c r="C27" s="240"/>
      <c r="D27" s="241"/>
    </row>
    <row r="28" spans="1:4" ht="15.75" customHeight="1">
      <c r="A28" s="238"/>
      <c r="B28" s="239" t="s">
        <v>30</v>
      </c>
      <c r="C28" s="240"/>
      <c r="D28" s="241"/>
    </row>
    <row r="29" spans="1:4" ht="15.75" customHeight="1">
      <c r="A29" s="238"/>
      <c r="B29" s="239" t="s">
        <v>31</v>
      </c>
      <c r="C29" s="240"/>
      <c r="D29" s="241"/>
    </row>
    <row r="30" spans="1:4" ht="15.75" customHeight="1">
      <c r="A30" s="238"/>
      <c r="B30" s="239" t="s">
        <v>32</v>
      </c>
      <c r="C30" s="240"/>
      <c r="D30" s="241"/>
    </row>
    <row r="31" spans="1:4" ht="15.75" customHeight="1">
      <c r="A31" s="238"/>
      <c r="B31" s="239" t="s">
        <v>33</v>
      </c>
      <c r="C31" s="240"/>
      <c r="D31" s="241"/>
    </row>
    <row r="32" spans="1:4" ht="15.75" customHeight="1">
      <c r="A32" s="238"/>
      <c r="B32" s="239" t="s">
        <v>34</v>
      </c>
      <c r="C32" s="240"/>
      <c r="D32" s="241"/>
    </row>
    <row r="33" spans="1:4" ht="15.75" customHeight="1">
      <c r="A33" s="238"/>
      <c r="B33" s="239" t="s">
        <v>35</v>
      </c>
      <c r="C33" s="240"/>
      <c r="D33" s="241"/>
    </row>
    <row r="34" spans="1:4" ht="15.75" customHeight="1">
      <c r="A34" s="238"/>
      <c r="B34" s="239" t="s">
        <v>90</v>
      </c>
      <c r="C34" s="240"/>
      <c r="D34" s="241"/>
    </row>
    <row r="35" spans="1:4" ht="15.75" customHeight="1">
      <c r="A35" s="238"/>
      <c r="B35" s="239" t="s">
        <v>184</v>
      </c>
      <c r="C35" s="240"/>
      <c r="D35" s="241"/>
    </row>
    <row r="36" spans="1:4" ht="15.75" customHeight="1">
      <c r="A36" s="238"/>
      <c r="B36" s="239" t="s">
        <v>242</v>
      </c>
      <c r="C36" s="240"/>
      <c r="D36" s="241"/>
    </row>
    <row r="37" spans="1:4" ht="15.75" customHeight="1" thickBot="1">
      <c r="A37" s="252"/>
      <c r="B37" s="253" t="s">
        <v>243</v>
      </c>
      <c r="C37" s="254"/>
      <c r="D37" s="255"/>
    </row>
    <row r="38" spans="1:6" ht="15.75" customHeight="1" thickBot="1">
      <c r="A38" s="849" t="s">
        <v>715</v>
      </c>
      <c r="B38" s="850"/>
      <c r="C38" s="247"/>
      <c r="D38" s="627">
        <f>+D8+D14+SUM(D15:D37)</f>
        <v>11258754</v>
      </c>
      <c r="F38" s="256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dőlt"Vaja Város Önkormányzat&amp;R&amp;"Times New Roman,Félkövér dőlt"7.4. tájékoztató tábla a 4/2018. (V.31.)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B4" sqref="B4"/>
    </sheetView>
  </sheetViews>
  <sheetFormatPr defaultColWidth="9.00390625" defaultRowHeight="12.75"/>
  <cols>
    <col min="1" max="1" width="9.375" style="281" customWidth="1"/>
    <col min="2" max="2" width="58.375" style="281" customWidth="1"/>
    <col min="3" max="5" width="25.00390625" style="281" customWidth="1"/>
    <col min="6" max="6" width="5.50390625" style="281" customWidth="1"/>
    <col min="7" max="16384" width="9.375" style="281" customWidth="1"/>
  </cols>
  <sheetData>
    <row r="1" spans="1:6" ht="12.75">
      <c r="A1" s="282"/>
      <c r="F1" s="854" t="s">
        <v>820</v>
      </c>
    </row>
    <row r="2" spans="1:6" ht="33" customHeight="1">
      <c r="A2" s="851" t="str">
        <f>+CONCATENATE("A Vaja Város B5Vajai VárosÖnkormányzat tulajdonában álló gazdálkodó szervezetek működéséből származó",CHAR(10),"kötelezettségek és részesedések alakulása a ",LEFT(ÖSSZEFÜGGÉSEK!A4,4),". évben")</f>
        <v>A Vaja Város B5Vajai VárosÖnkormányzat tulajdonában álló gazdálkodó szervezetek működéséből származó
kötelezettségek és részesedések alakulása a 2017. évben</v>
      </c>
      <c r="B2" s="851"/>
      <c r="C2" s="851"/>
      <c r="D2" s="851"/>
      <c r="E2" s="851"/>
      <c r="F2" s="854"/>
    </row>
    <row r="3" spans="1:6" ht="16.5" thickBot="1">
      <c r="A3" s="283"/>
      <c r="F3" s="854"/>
    </row>
    <row r="4" spans="1:6" ht="79.5" thickBot="1">
      <c r="A4" s="284" t="s">
        <v>245</v>
      </c>
      <c r="B4" s="285" t="s">
        <v>292</v>
      </c>
      <c r="C4" s="285" t="s">
        <v>293</v>
      </c>
      <c r="D4" s="285" t="s">
        <v>294</v>
      </c>
      <c r="E4" s="286" t="s">
        <v>295</v>
      </c>
      <c r="F4" s="854"/>
    </row>
    <row r="5" spans="1:6" ht="15.75">
      <c r="A5" s="287" t="s">
        <v>7</v>
      </c>
      <c r="B5" s="291" t="s">
        <v>750</v>
      </c>
      <c r="C5" s="294">
        <v>1</v>
      </c>
      <c r="D5" s="297">
        <v>10000000</v>
      </c>
      <c r="E5" s="301">
        <v>7230000</v>
      </c>
      <c r="F5" s="854"/>
    </row>
    <row r="6" spans="1:6" ht="15.75">
      <c r="A6" s="288" t="s">
        <v>8</v>
      </c>
      <c r="B6" s="292"/>
      <c r="C6" s="295"/>
      <c r="D6" s="298"/>
      <c r="E6" s="302"/>
      <c r="F6" s="854"/>
    </row>
    <row r="7" spans="1:6" ht="15.75">
      <c r="A7" s="288" t="s">
        <v>9</v>
      </c>
      <c r="B7" s="292"/>
      <c r="C7" s="295"/>
      <c r="D7" s="298"/>
      <c r="E7" s="302"/>
      <c r="F7" s="854"/>
    </row>
    <row r="8" spans="1:6" ht="15.75">
      <c r="A8" s="288" t="s">
        <v>10</v>
      </c>
      <c r="B8" s="292"/>
      <c r="C8" s="295"/>
      <c r="D8" s="298"/>
      <c r="E8" s="302"/>
      <c r="F8" s="854"/>
    </row>
    <row r="9" spans="1:6" ht="15.75">
      <c r="A9" s="288" t="s">
        <v>11</v>
      </c>
      <c r="B9" s="292"/>
      <c r="C9" s="295"/>
      <c r="D9" s="298"/>
      <c r="E9" s="302"/>
      <c r="F9" s="854"/>
    </row>
    <row r="10" spans="1:6" ht="15.75">
      <c r="A10" s="288" t="s">
        <v>12</v>
      </c>
      <c r="B10" s="292"/>
      <c r="C10" s="295"/>
      <c r="D10" s="298"/>
      <c r="E10" s="302"/>
      <c r="F10" s="854"/>
    </row>
    <row r="11" spans="1:6" ht="15.75">
      <c r="A11" s="288" t="s">
        <v>13</v>
      </c>
      <c r="B11" s="292"/>
      <c r="C11" s="295"/>
      <c r="D11" s="298"/>
      <c r="E11" s="302"/>
      <c r="F11" s="854"/>
    </row>
    <row r="12" spans="1:6" ht="15.75">
      <c r="A12" s="288" t="s">
        <v>14</v>
      </c>
      <c r="B12" s="292"/>
      <c r="C12" s="295"/>
      <c r="D12" s="298"/>
      <c r="E12" s="302"/>
      <c r="F12" s="854"/>
    </row>
    <row r="13" spans="1:6" ht="15.75">
      <c r="A13" s="288" t="s">
        <v>15</v>
      </c>
      <c r="B13" s="292"/>
      <c r="C13" s="295"/>
      <c r="D13" s="298"/>
      <c r="E13" s="302"/>
      <c r="F13" s="854"/>
    </row>
    <row r="14" spans="1:6" ht="15.75">
      <c r="A14" s="288" t="s">
        <v>16</v>
      </c>
      <c r="B14" s="292"/>
      <c r="C14" s="295"/>
      <c r="D14" s="298"/>
      <c r="E14" s="302"/>
      <c r="F14" s="854"/>
    </row>
    <row r="15" spans="1:6" ht="15.75">
      <c r="A15" s="288" t="s">
        <v>17</v>
      </c>
      <c r="B15" s="292"/>
      <c r="C15" s="295"/>
      <c r="D15" s="298"/>
      <c r="E15" s="302"/>
      <c r="F15" s="854"/>
    </row>
    <row r="16" spans="1:6" ht="15.75">
      <c r="A16" s="288" t="s">
        <v>18</v>
      </c>
      <c r="B16" s="292"/>
      <c r="C16" s="295"/>
      <c r="D16" s="298"/>
      <c r="E16" s="302"/>
      <c r="F16" s="854"/>
    </row>
    <row r="17" spans="1:6" ht="15.75">
      <c r="A17" s="288" t="s">
        <v>19</v>
      </c>
      <c r="B17" s="292"/>
      <c r="C17" s="295"/>
      <c r="D17" s="298"/>
      <c r="E17" s="302"/>
      <c r="F17" s="854"/>
    </row>
    <row r="18" spans="1:6" ht="15.75">
      <c r="A18" s="288" t="s">
        <v>20</v>
      </c>
      <c r="B18" s="292"/>
      <c r="C18" s="295"/>
      <c r="D18" s="298"/>
      <c r="E18" s="302"/>
      <c r="F18" s="854"/>
    </row>
    <row r="19" spans="1:6" ht="15.75">
      <c r="A19" s="288" t="s">
        <v>21</v>
      </c>
      <c r="B19" s="292"/>
      <c r="C19" s="295"/>
      <c r="D19" s="298"/>
      <c r="E19" s="302"/>
      <c r="F19" s="854"/>
    </row>
    <row r="20" spans="1:6" ht="15.75">
      <c r="A20" s="288" t="s">
        <v>22</v>
      </c>
      <c r="B20" s="292"/>
      <c r="C20" s="295"/>
      <c r="D20" s="298"/>
      <c r="E20" s="302"/>
      <c r="F20" s="854"/>
    </row>
    <row r="21" spans="1:6" ht="16.5" thickBot="1">
      <c r="A21" s="289" t="s">
        <v>23</v>
      </c>
      <c r="B21" s="293"/>
      <c r="C21" s="296"/>
      <c r="D21" s="299"/>
      <c r="E21" s="303"/>
      <c r="F21" s="854"/>
    </row>
    <row r="22" spans="1:6" ht="16.5" thickBot="1">
      <c r="A22" s="852" t="s">
        <v>296</v>
      </c>
      <c r="B22" s="853"/>
      <c r="C22" s="290"/>
      <c r="D22" s="300">
        <f>IF(SUM(D5:D21)=0,"",SUM(D5:D21))</f>
        <v>10000000</v>
      </c>
      <c r="E22" s="304">
        <f>IF(SUM(E5:E21)=0,"",SUM(E5:E21))</f>
        <v>7230000</v>
      </c>
      <c r="F22" s="854"/>
    </row>
    <row r="23" ht="15.75">
      <c r="A23" s="283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view="pageLayout" workbookViewId="0" topLeftCell="A1">
      <selection activeCell="B4" sqref="B4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2"/>
      <c r="B1" s="22"/>
      <c r="C1" s="696" t="s">
        <v>821</v>
      </c>
    </row>
    <row r="2" spans="1:3" ht="14.25">
      <c r="A2" s="257"/>
      <c r="B2" s="257"/>
      <c r="C2" s="257"/>
    </row>
    <row r="3" spans="1:3" ht="33.75" customHeight="1">
      <c r="A3" s="855" t="s">
        <v>297</v>
      </c>
      <c r="B3" s="855"/>
      <c r="C3" s="855"/>
    </row>
    <row r="4" ht="13.5" thickBot="1">
      <c r="C4" s="258"/>
    </row>
    <row r="5" spans="1:3" s="262" customFormat="1" ht="43.5" customHeight="1" thickBot="1">
      <c r="A5" s="259" t="s">
        <v>5</v>
      </c>
      <c r="B5" s="260" t="s">
        <v>51</v>
      </c>
      <c r="C5" s="261" t="s">
        <v>733</v>
      </c>
    </row>
    <row r="6" spans="1:3" ht="28.5" customHeight="1">
      <c r="A6" s="263" t="s">
        <v>7</v>
      </c>
      <c r="B6" s="264" t="str">
        <f>+CONCATENATE("Pénzkészlet ",LEFT(ÖSSZEFÜGGÉSEK!A4,4),". január 1-jén",CHAR(10),"ebből:")</f>
        <v>Pénzkészlet 2017. január 1-jén
ebből:</v>
      </c>
      <c r="C6" s="265">
        <f>C7+C8</f>
        <v>28506539</v>
      </c>
    </row>
    <row r="7" spans="1:3" ht="18" customHeight="1">
      <c r="A7" s="266" t="s">
        <v>8</v>
      </c>
      <c r="B7" s="267" t="s">
        <v>298</v>
      </c>
      <c r="C7" s="268">
        <v>28506539</v>
      </c>
    </row>
    <row r="8" spans="1:3" ht="18" customHeight="1">
      <c r="A8" s="266" t="s">
        <v>9</v>
      </c>
      <c r="B8" s="267" t="s">
        <v>299</v>
      </c>
      <c r="C8" s="268"/>
    </row>
    <row r="9" spans="1:3" ht="18" customHeight="1">
      <c r="A9" s="266" t="s">
        <v>10</v>
      </c>
      <c r="B9" s="269" t="s">
        <v>300</v>
      </c>
      <c r="C9" s="268">
        <v>1516365603</v>
      </c>
    </row>
    <row r="10" spans="1:3" ht="18" customHeight="1">
      <c r="A10" s="270" t="s">
        <v>11</v>
      </c>
      <c r="B10" s="271" t="s">
        <v>301</v>
      </c>
      <c r="C10" s="272">
        <v>1218590880</v>
      </c>
    </row>
    <row r="11" spans="1:3" ht="18" customHeight="1" thickBot="1">
      <c r="A11" s="276" t="s">
        <v>12</v>
      </c>
      <c r="B11" s="635" t="s">
        <v>727</v>
      </c>
      <c r="C11" s="278">
        <v>1167437</v>
      </c>
    </row>
    <row r="12" spans="1:3" ht="25.5" customHeight="1">
      <c r="A12" s="273" t="s">
        <v>13</v>
      </c>
      <c r="B12" s="274" t="str">
        <f>+CONCATENATE("Záró pénzkészlet ",LEFT(ÖSSZEFÜGGÉSEK!A4,4),". december 31-én",CHAR(10),"ebből:")</f>
        <v>Záró pénzkészlet 2017. december 31-én
ebből:</v>
      </c>
      <c r="C12" s="275">
        <f>C6+C9-C10+C11</f>
        <v>327448699</v>
      </c>
    </row>
    <row r="13" spans="1:3" ht="18" customHeight="1">
      <c r="A13" s="266" t="s">
        <v>14</v>
      </c>
      <c r="B13" s="267" t="s">
        <v>298</v>
      </c>
      <c r="C13" s="268">
        <v>327448699</v>
      </c>
    </row>
    <row r="14" spans="1:3" ht="18" customHeight="1" thickBot="1">
      <c r="A14" s="276" t="s">
        <v>15</v>
      </c>
      <c r="B14" s="277" t="s">
        <v>299</v>
      </c>
      <c r="C14" s="278"/>
    </row>
  </sheetData>
  <sheetProtection sheet="1" objects="1" scenarios="1"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">
      <selection activeCell="D98" sqref="D98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05" t="s">
        <v>4</v>
      </c>
      <c r="B1" s="705"/>
      <c r="C1" s="705"/>
      <c r="D1" s="705"/>
      <c r="E1" s="705"/>
    </row>
    <row r="2" spans="1:5" ht="15.75" customHeight="1" thickBot="1">
      <c r="A2" s="45" t="s">
        <v>110</v>
      </c>
      <c r="B2" s="45"/>
      <c r="C2" s="373"/>
      <c r="D2" s="373"/>
      <c r="E2" s="373" t="str">
        <f>'1.2.sz.mell.'!E2</f>
        <v>Forintban!</v>
      </c>
    </row>
    <row r="3" spans="1:5" ht="15.75" customHeight="1">
      <c r="A3" s="706" t="s">
        <v>58</v>
      </c>
      <c r="B3" s="703" t="s">
        <v>6</v>
      </c>
      <c r="C3" s="699" t="str">
        <f>+'1.1.sz.mell.'!C3:E3</f>
        <v>2017. évi</v>
      </c>
      <c r="D3" s="699"/>
      <c r="E3" s="700"/>
    </row>
    <row r="4" spans="1:5" ht="37.5" customHeight="1" thickBot="1">
      <c r="A4" s="707"/>
      <c r="B4" s="702"/>
      <c r="C4" s="47" t="s">
        <v>175</v>
      </c>
      <c r="D4" s="47" t="s">
        <v>180</v>
      </c>
      <c r="E4" s="48" t="s">
        <v>181</v>
      </c>
    </row>
    <row r="5" spans="1:5" s="387" customFormat="1" ht="12" customHeight="1" thickBot="1">
      <c r="A5" s="351" t="s">
        <v>408</v>
      </c>
      <c r="B5" s="352" t="s">
        <v>409</v>
      </c>
      <c r="C5" s="352" t="s">
        <v>410</v>
      </c>
      <c r="D5" s="352" t="s">
        <v>411</v>
      </c>
      <c r="E5" s="398" t="s">
        <v>412</v>
      </c>
    </row>
    <row r="6" spans="1:5" s="388" customFormat="1" ht="12" customHeight="1" thickBot="1">
      <c r="A6" s="346" t="s">
        <v>7</v>
      </c>
      <c r="B6" s="347" t="s">
        <v>303</v>
      </c>
      <c r="C6" s="378">
        <f>SUM(C7:C12)</f>
        <v>42484480</v>
      </c>
      <c r="D6" s="378">
        <f>SUM(D7:D12)</f>
        <v>42484480</v>
      </c>
      <c r="E6" s="361">
        <f>SUM(E7:E12)</f>
        <v>0</v>
      </c>
    </row>
    <row r="7" spans="1:5" s="388" customFormat="1" ht="12" customHeight="1">
      <c r="A7" s="341" t="s">
        <v>70</v>
      </c>
      <c r="B7" s="389" t="s">
        <v>304</v>
      </c>
      <c r="C7" s="380"/>
      <c r="D7" s="380"/>
      <c r="E7" s="363"/>
    </row>
    <row r="8" spans="1:5" s="388" customFormat="1" ht="12" customHeight="1">
      <c r="A8" s="340" t="s">
        <v>71</v>
      </c>
      <c r="B8" s="390" t="s">
        <v>305</v>
      </c>
      <c r="C8" s="379"/>
      <c r="D8" s="379"/>
      <c r="E8" s="362"/>
    </row>
    <row r="9" spans="1:5" s="388" customFormat="1" ht="12" customHeight="1">
      <c r="A9" s="340" t="s">
        <v>72</v>
      </c>
      <c r="B9" s="390" t="s">
        <v>306</v>
      </c>
      <c r="C9" s="379">
        <v>42484480</v>
      </c>
      <c r="D9" s="379">
        <v>42484480</v>
      </c>
      <c r="E9" s="362"/>
    </row>
    <row r="10" spans="1:5" s="388" customFormat="1" ht="12" customHeight="1">
      <c r="A10" s="340" t="s">
        <v>73</v>
      </c>
      <c r="B10" s="390" t="s">
        <v>307</v>
      </c>
      <c r="C10" s="379"/>
      <c r="D10" s="379"/>
      <c r="E10" s="362"/>
    </row>
    <row r="11" spans="1:5" s="388" customFormat="1" ht="12" customHeight="1">
      <c r="A11" s="340" t="s">
        <v>106</v>
      </c>
      <c r="B11" s="390" t="s">
        <v>308</v>
      </c>
      <c r="C11" s="379"/>
      <c r="D11" s="379"/>
      <c r="E11" s="362"/>
    </row>
    <row r="12" spans="1:5" s="388" customFormat="1" ht="12" customHeight="1" thickBot="1">
      <c r="A12" s="342" t="s">
        <v>74</v>
      </c>
      <c r="B12" s="391" t="s">
        <v>309</v>
      </c>
      <c r="C12" s="381"/>
      <c r="D12" s="381"/>
      <c r="E12" s="364"/>
    </row>
    <row r="13" spans="1:5" s="388" customFormat="1" ht="12" customHeight="1" thickBot="1">
      <c r="A13" s="346" t="s">
        <v>8</v>
      </c>
      <c r="B13" s="368" t="s">
        <v>310</v>
      </c>
      <c r="C13" s="378">
        <f>SUM(C14:C18)</f>
        <v>0</v>
      </c>
      <c r="D13" s="378">
        <f>SUM(D14:D18)</f>
        <v>0</v>
      </c>
      <c r="E13" s="361">
        <f>SUM(E14:E18)</f>
        <v>0</v>
      </c>
    </row>
    <row r="14" spans="1:5" s="388" customFormat="1" ht="12" customHeight="1">
      <c r="A14" s="341" t="s">
        <v>76</v>
      </c>
      <c r="B14" s="389" t="s">
        <v>311</v>
      </c>
      <c r="C14" s="380"/>
      <c r="D14" s="380"/>
      <c r="E14" s="363"/>
    </row>
    <row r="15" spans="1:5" s="388" customFormat="1" ht="12" customHeight="1">
      <c r="A15" s="340" t="s">
        <v>77</v>
      </c>
      <c r="B15" s="390" t="s">
        <v>312</v>
      </c>
      <c r="C15" s="379"/>
      <c r="D15" s="379"/>
      <c r="E15" s="362"/>
    </row>
    <row r="16" spans="1:5" s="388" customFormat="1" ht="12" customHeight="1">
      <c r="A16" s="340" t="s">
        <v>78</v>
      </c>
      <c r="B16" s="390" t="s">
        <v>313</v>
      </c>
      <c r="C16" s="379"/>
      <c r="D16" s="379"/>
      <c r="E16" s="362"/>
    </row>
    <row r="17" spans="1:5" s="388" customFormat="1" ht="12" customHeight="1">
      <c r="A17" s="340" t="s">
        <v>79</v>
      </c>
      <c r="B17" s="390" t="s">
        <v>314</v>
      </c>
      <c r="C17" s="379"/>
      <c r="D17" s="379"/>
      <c r="E17" s="362"/>
    </row>
    <row r="18" spans="1:5" s="388" customFormat="1" ht="12" customHeight="1">
      <c r="A18" s="340" t="s">
        <v>80</v>
      </c>
      <c r="B18" s="390" t="s">
        <v>315</v>
      </c>
      <c r="C18" s="379"/>
      <c r="D18" s="379"/>
      <c r="E18" s="362"/>
    </row>
    <row r="19" spans="1:5" s="388" customFormat="1" ht="12" customHeight="1" thickBot="1">
      <c r="A19" s="342" t="s">
        <v>87</v>
      </c>
      <c r="B19" s="391" t="s">
        <v>316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347" t="s">
        <v>317</v>
      </c>
      <c r="C20" s="378">
        <f>SUM(C21:C25)</f>
        <v>0</v>
      </c>
      <c r="D20" s="378">
        <f>SUM(D21:D25)</f>
        <v>0</v>
      </c>
      <c r="E20" s="361">
        <f>SUM(E21:E25)</f>
        <v>0</v>
      </c>
    </row>
    <row r="21" spans="1:5" s="388" customFormat="1" ht="12" customHeight="1">
      <c r="A21" s="341" t="s">
        <v>59</v>
      </c>
      <c r="B21" s="389" t="s">
        <v>318</v>
      </c>
      <c r="C21" s="380"/>
      <c r="D21" s="380"/>
      <c r="E21" s="363"/>
    </row>
    <row r="22" spans="1:5" s="388" customFormat="1" ht="12" customHeight="1">
      <c r="A22" s="340" t="s">
        <v>60</v>
      </c>
      <c r="B22" s="390" t="s">
        <v>319</v>
      </c>
      <c r="C22" s="379"/>
      <c r="D22" s="379"/>
      <c r="E22" s="362"/>
    </row>
    <row r="23" spans="1:5" s="388" customFormat="1" ht="12" customHeight="1">
      <c r="A23" s="340" t="s">
        <v>61</v>
      </c>
      <c r="B23" s="390" t="s">
        <v>320</v>
      </c>
      <c r="C23" s="379"/>
      <c r="D23" s="379"/>
      <c r="E23" s="362"/>
    </row>
    <row r="24" spans="1:5" s="388" customFormat="1" ht="12" customHeight="1">
      <c r="A24" s="340" t="s">
        <v>62</v>
      </c>
      <c r="B24" s="390" t="s">
        <v>321</v>
      </c>
      <c r="C24" s="379"/>
      <c r="D24" s="379"/>
      <c r="E24" s="362"/>
    </row>
    <row r="25" spans="1:5" s="388" customFormat="1" ht="12" customHeight="1">
      <c r="A25" s="340" t="s">
        <v>120</v>
      </c>
      <c r="B25" s="390" t="s">
        <v>322</v>
      </c>
      <c r="C25" s="379"/>
      <c r="D25" s="379"/>
      <c r="E25" s="362"/>
    </row>
    <row r="26" spans="1:5" s="388" customFormat="1" ht="12" customHeight="1" thickBot="1">
      <c r="A26" s="342" t="s">
        <v>121</v>
      </c>
      <c r="B26" s="391" t="s">
        <v>323</v>
      </c>
      <c r="C26" s="381"/>
      <c r="D26" s="381"/>
      <c r="E26" s="364"/>
    </row>
    <row r="27" spans="1:5" s="388" customFormat="1" ht="12" customHeight="1" thickBot="1">
      <c r="A27" s="346" t="s">
        <v>122</v>
      </c>
      <c r="B27" s="347" t="s">
        <v>719</v>
      </c>
      <c r="C27" s="384">
        <f>SUM(C28:C33)</f>
        <v>0</v>
      </c>
      <c r="D27" s="384">
        <f>SUM(D28:D33)</f>
        <v>0</v>
      </c>
      <c r="E27" s="397">
        <f>SUM(E28:E33)</f>
        <v>0</v>
      </c>
    </row>
    <row r="28" spans="1:5" s="388" customFormat="1" ht="12" customHeight="1">
      <c r="A28" s="341" t="s">
        <v>324</v>
      </c>
      <c r="B28" s="389" t="s">
        <v>723</v>
      </c>
      <c r="C28" s="380"/>
      <c r="D28" s="380">
        <f>+D29+D30</f>
        <v>0</v>
      </c>
      <c r="E28" s="363">
        <f>+E29+E30</f>
        <v>0</v>
      </c>
    </row>
    <row r="29" spans="1:5" s="388" customFormat="1" ht="12" customHeight="1">
      <c r="A29" s="340" t="s">
        <v>325</v>
      </c>
      <c r="B29" s="390" t="s">
        <v>724</v>
      </c>
      <c r="C29" s="379"/>
      <c r="D29" s="379"/>
      <c r="E29" s="362"/>
    </row>
    <row r="30" spans="1:5" s="388" customFormat="1" ht="12" customHeight="1">
      <c r="A30" s="340" t="s">
        <v>326</v>
      </c>
      <c r="B30" s="390" t="s">
        <v>725</v>
      </c>
      <c r="C30" s="379"/>
      <c r="D30" s="379"/>
      <c r="E30" s="362"/>
    </row>
    <row r="31" spans="1:5" s="388" customFormat="1" ht="12" customHeight="1">
      <c r="A31" s="340" t="s">
        <v>720</v>
      </c>
      <c r="B31" s="390" t="s">
        <v>726</v>
      </c>
      <c r="C31" s="379"/>
      <c r="D31" s="379"/>
      <c r="E31" s="362"/>
    </row>
    <row r="32" spans="1:5" s="388" customFormat="1" ht="12" customHeight="1">
      <c r="A32" s="340" t="s">
        <v>721</v>
      </c>
      <c r="B32" s="390" t="s">
        <v>327</v>
      </c>
      <c r="C32" s="379"/>
      <c r="D32" s="379"/>
      <c r="E32" s="362"/>
    </row>
    <row r="33" spans="1:5" s="388" customFormat="1" ht="12" customHeight="1" thickBot="1">
      <c r="A33" s="342" t="s">
        <v>722</v>
      </c>
      <c r="B33" s="370" t="s">
        <v>328</v>
      </c>
      <c r="C33" s="381"/>
      <c r="D33" s="381"/>
      <c r="E33" s="364"/>
    </row>
    <row r="34" spans="1:5" s="388" customFormat="1" ht="12" customHeight="1" thickBot="1">
      <c r="A34" s="346" t="s">
        <v>11</v>
      </c>
      <c r="B34" s="347" t="s">
        <v>329</v>
      </c>
      <c r="C34" s="378">
        <f>SUM(C35:C44)</f>
        <v>33550000</v>
      </c>
      <c r="D34" s="378">
        <f>SUM(D35:D44)</f>
        <v>33550000</v>
      </c>
      <c r="E34" s="361">
        <f>SUM(E35:E44)</f>
        <v>33752511</v>
      </c>
    </row>
    <row r="35" spans="1:5" s="388" customFormat="1" ht="12" customHeight="1">
      <c r="A35" s="341" t="s">
        <v>63</v>
      </c>
      <c r="B35" s="389" t="s">
        <v>330</v>
      </c>
      <c r="C35" s="380"/>
      <c r="D35" s="380"/>
      <c r="E35" s="363"/>
    </row>
    <row r="36" spans="1:5" s="388" customFormat="1" ht="12" customHeight="1">
      <c r="A36" s="340" t="s">
        <v>64</v>
      </c>
      <c r="B36" s="390" t="s">
        <v>331</v>
      </c>
      <c r="C36" s="379"/>
      <c r="D36" s="379"/>
      <c r="E36" s="362"/>
    </row>
    <row r="37" spans="1:5" s="388" customFormat="1" ht="12" customHeight="1">
      <c r="A37" s="340" t="s">
        <v>65</v>
      </c>
      <c r="B37" s="390" t="s">
        <v>332</v>
      </c>
      <c r="C37" s="379"/>
      <c r="D37" s="379"/>
      <c r="E37" s="362"/>
    </row>
    <row r="38" spans="1:5" s="388" customFormat="1" ht="12" customHeight="1">
      <c r="A38" s="340" t="s">
        <v>124</v>
      </c>
      <c r="B38" s="390" t="s">
        <v>333</v>
      </c>
      <c r="C38" s="379"/>
      <c r="D38" s="379"/>
      <c r="E38" s="362"/>
    </row>
    <row r="39" spans="1:5" s="388" customFormat="1" ht="12" customHeight="1">
      <c r="A39" s="340" t="s">
        <v>125</v>
      </c>
      <c r="B39" s="390" t="s">
        <v>334</v>
      </c>
      <c r="C39" s="379">
        <v>33550000</v>
      </c>
      <c r="D39" s="379">
        <v>33550000</v>
      </c>
      <c r="E39" s="362">
        <v>33752505</v>
      </c>
    </row>
    <row r="40" spans="1:5" s="388" customFormat="1" ht="12" customHeight="1">
      <c r="A40" s="340" t="s">
        <v>126</v>
      </c>
      <c r="B40" s="390" t="s">
        <v>335</v>
      </c>
      <c r="C40" s="379"/>
      <c r="D40" s="379"/>
      <c r="E40" s="362"/>
    </row>
    <row r="41" spans="1:5" s="388" customFormat="1" ht="12" customHeight="1">
      <c r="A41" s="340" t="s">
        <v>127</v>
      </c>
      <c r="B41" s="390" t="s">
        <v>336</v>
      </c>
      <c r="C41" s="379"/>
      <c r="D41" s="379"/>
      <c r="E41" s="362"/>
    </row>
    <row r="42" spans="1:5" s="388" customFormat="1" ht="12" customHeight="1">
      <c r="A42" s="340" t="s">
        <v>128</v>
      </c>
      <c r="B42" s="390" t="s">
        <v>337</v>
      </c>
      <c r="C42" s="379"/>
      <c r="D42" s="379"/>
      <c r="E42" s="362">
        <v>6</v>
      </c>
    </row>
    <row r="43" spans="1:5" s="388" customFormat="1" ht="12" customHeight="1">
      <c r="A43" s="340" t="s">
        <v>338</v>
      </c>
      <c r="B43" s="390" t="s">
        <v>339</v>
      </c>
      <c r="C43" s="382"/>
      <c r="D43" s="382"/>
      <c r="E43" s="365"/>
    </row>
    <row r="44" spans="1:5" s="388" customFormat="1" ht="12" customHeight="1" thickBot="1">
      <c r="A44" s="342" t="s">
        <v>340</v>
      </c>
      <c r="B44" s="391" t="s">
        <v>341</v>
      </c>
      <c r="C44" s="383"/>
      <c r="D44" s="383"/>
      <c r="E44" s="366"/>
    </row>
    <row r="45" spans="1:5" s="388" customFormat="1" ht="12" customHeight="1" thickBot="1">
      <c r="A45" s="346" t="s">
        <v>12</v>
      </c>
      <c r="B45" s="347" t="s">
        <v>342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66</v>
      </c>
      <c r="B46" s="389" t="s">
        <v>343</v>
      </c>
      <c r="C46" s="399"/>
      <c r="D46" s="399"/>
      <c r="E46" s="367"/>
    </row>
    <row r="47" spans="1:5" s="388" customFormat="1" ht="12" customHeight="1">
      <c r="A47" s="340" t="s">
        <v>67</v>
      </c>
      <c r="B47" s="390" t="s">
        <v>344</v>
      </c>
      <c r="C47" s="382"/>
      <c r="D47" s="382"/>
      <c r="E47" s="365"/>
    </row>
    <row r="48" spans="1:5" s="388" customFormat="1" ht="12" customHeight="1">
      <c r="A48" s="340" t="s">
        <v>345</v>
      </c>
      <c r="B48" s="390" t="s">
        <v>346</v>
      </c>
      <c r="C48" s="382"/>
      <c r="D48" s="382"/>
      <c r="E48" s="365"/>
    </row>
    <row r="49" spans="1:5" s="388" customFormat="1" ht="12" customHeight="1">
      <c r="A49" s="340" t="s">
        <v>347</v>
      </c>
      <c r="B49" s="390" t="s">
        <v>348</v>
      </c>
      <c r="C49" s="382"/>
      <c r="D49" s="382"/>
      <c r="E49" s="365"/>
    </row>
    <row r="50" spans="1:5" s="388" customFormat="1" ht="12" customHeight="1" thickBot="1">
      <c r="A50" s="342" t="s">
        <v>349</v>
      </c>
      <c r="B50" s="391" t="s">
        <v>350</v>
      </c>
      <c r="C50" s="383"/>
      <c r="D50" s="383"/>
      <c r="E50" s="366"/>
    </row>
    <row r="51" spans="1:5" s="388" customFormat="1" ht="17.25" customHeight="1" thickBot="1">
      <c r="A51" s="346" t="s">
        <v>129</v>
      </c>
      <c r="B51" s="347" t="s">
        <v>351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68</v>
      </c>
      <c r="B52" s="389" t="s">
        <v>352</v>
      </c>
      <c r="C52" s="380"/>
      <c r="D52" s="380"/>
      <c r="E52" s="363"/>
    </row>
    <row r="53" spans="1:5" s="388" customFormat="1" ht="12" customHeight="1">
      <c r="A53" s="340" t="s">
        <v>69</v>
      </c>
      <c r="B53" s="390" t="s">
        <v>353</v>
      </c>
      <c r="C53" s="379"/>
      <c r="D53" s="379"/>
      <c r="E53" s="362"/>
    </row>
    <row r="54" spans="1:5" s="388" customFormat="1" ht="12" customHeight="1">
      <c r="A54" s="340" t="s">
        <v>354</v>
      </c>
      <c r="B54" s="390" t="s">
        <v>355</v>
      </c>
      <c r="C54" s="379"/>
      <c r="D54" s="379"/>
      <c r="E54" s="362"/>
    </row>
    <row r="55" spans="1:5" s="388" customFormat="1" ht="12" customHeight="1" thickBot="1">
      <c r="A55" s="342" t="s">
        <v>356</v>
      </c>
      <c r="B55" s="391" t="s">
        <v>357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358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" customHeight="1">
      <c r="A57" s="341" t="s">
        <v>130</v>
      </c>
      <c r="B57" s="389" t="s">
        <v>359</v>
      </c>
      <c r="C57" s="382"/>
      <c r="D57" s="382"/>
      <c r="E57" s="365"/>
    </row>
    <row r="58" spans="1:5" s="388" customFormat="1" ht="12" customHeight="1">
      <c r="A58" s="340" t="s">
        <v>131</v>
      </c>
      <c r="B58" s="390" t="s">
        <v>360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361</v>
      </c>
      <c r="C59" s="382"/>
      <c r="D59" s="382"/>
      <c r="E59" s="365"/>
    </row>
    <row r="60" spans="1:5" s="388" customFormat="1" ht="12" customHeight="1" thickBot="1">
      <c r="A60" s="342" t="s">
        <v>362</v>
      </c>
      <c r="B60" s="391" t="s">
        <v>363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364</v>
      </c>
      <c r="C61" s="384">
        <f>+C6+C13+C20+C27+C34+C45+C51+C56</f>
        <v>76034480</v>
      </c>
      <c r="D61" s="384">
        <f>+D6+D13+D20+D27+D34+D45+D51+D56</f>
        <v>76034480</v>
      </c>
      <c r="E61" s="397">
        <f>+E6+E13+E20+E27+E34+E45+E51+E56</f>
        <v>33752511</v>
      </c>
    </row>
    <row r="62" spans="1:5" s="388" customFormat="1" ht="12" customHeight="1" thickBot="1">
      <c r="A62" s="400" t="s">
        <v>365</v>
      </c>
      <c r="B62" s="368" t="s">
        <v>366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367</v>
      </c>
      <c r="B63" s="389" t="s">
        <v>368</v>
      </c>
      <c r="C63" s="382"/>
      <c r="D63" s="382"/>
      <c r="E63" s="365"/>
    </row>
    <row r="64" spans="1:5" s="388" customFormat="1" ht="12" customHeight="1">
      <c r="A64" s="340" t="s">
        <v>369</v>
      </c>
      <c r="B64" s="390" t="s">
        <v>370</v>
      </c>
      <c r="C64" s="382"/>
      <c r="D64" s="382"/>
      <c r="E64" s="365"/>
    </row>
    <row r="65" spans="1:5" s="388" customFormat="1" ht="12" customHeight="1" thickBot="1">
      <c r="A65" s="342" t="s">
        <v>371</v>
      </c>
      <c r="B65" s="326" t="s">
        <v>413</v>
      </c>
      <c r="C65" s="382"/>
      <c r="D65" s="382"/>
      <c r="E65" s="365"/>
    </row>
    <row r="66" spans="1:5" s="388" customFormat="1" ht="12" customHeight="1" thickBot="1">
      <c r="A66" s="400" t="s">
        <v>373</v>
      </c>
      <c r="B66" s="368" t="s">
        <v>374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107</v>
      </c>
      <c r="B67" s="688" t="s">
        <v>375</v>
      </c>
      <c r="C67" s="382"/>
      <c r="D67" s="382"/>
      <c r="E67" s="365"/>
    </row>
    <row r="68" spans="1:5" s="388" customFormat="1" ht="12" customHeight="1">
      <c r="A68" s="340" t="s">
        <v>108</v>
      </c>
      <c r="B68" s="688" t="s">
        <v>737</v>
      </c>
      <c r="C68" s="382"/>
      <c r="D68" s="382"/>
      <c r="E68" s="365"/>
    </row>
    <row r="69" spans="1:5" s="388" customFormat="1" ht="12" customHeight="1">
      <c r="A69" s="340" t="s">
        <v>376</v>
      </c>
      <c r="B69" s="688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689" t="s">
        <v>738</v>
      </c>
      <c r="C70" s="382"/>
      <c r="D70" s="382"/>
      <c r="E70" s="365"/>
    </row>
    <row r="71" spans="1:5" s="388" customFormat="1" ht="12" customHeight="1" thickBot="1">
      <c r="A71" s="400" t="s">
        <v>379</v>
      </c>
      <c r="B71" s="368" t="s">
        <v>380</v>
      </c>
      <c r="C71" s="378">
        <f>+C72+C73</f>
        <v>0</v>
      </c>
      <c r="D71" s="378">
        <f>+D72+D73</f>
        <v>0</v>
      </c>
      <c r="E71" s="361">
        <f>+E72+E73</f>
        <v>0</v>
      </c>
    </row>
    <row r="72" spans="1:5" s="388" customFormat="1" ht="12" customHeight="1">
      <c r="A72" s="341" t="s">
        <v>381</v>
      </c>
      <c r="B72" s="389" t="s">
        <v>382</v>
      </c>
      <c r="C72" s="382"/>
      <c r="D72" s="382"/>
      <c r="E72" s="365"/>
    </row>
    <row r="73" spans="1:5" s="388" customFormat="1" ht="12" customHeight="1" thickBot="1">
      <c r="A73" s="342" t="s">
        <v>383</v>
      </c>
      <c r="B73" s="391" t="s">
        <v>384</v>
      </c>
      <c r="C73" s="382"/>
      <c r="D73" s="382"/>
      <c r="E73" s="365"/>
    </row>
    <row r="74" spans="1:5" s="388" customFormat="1" ht="12" customHeight="1" thickBot="1">
      <c r="A74" s="400" t="s">
        <v>385</v>
      </c>
      <c r="B74" s="368" t="s">
        <v>386</v>
      </c>
      <c r="C74" s="378">
        <f>+C75+C76+C77</f>
        <v>0</v>
      </c>
      <c r="D74" s="378">
        <f>+D75+D76+D77</f>
        <v>0</v>
      </c>
      <c r="E74" s="361">
        <f>+E75+E76+E77</f>
        <v>0</v>
      </c>
    </row>
    <row r="75" spans="1:5" s="388" customFormat="1" ht="12" customHeight="1">
      <c r="A75" s="341" t="s">
        <v>387</v>
      </c>
      <c r="B75" s="389" t="s">
        <v>388</v>
      </c>
      <c r="C75" s="382"/>
      <c r="D75" s="382"/>
      <c r="E75" s="365"/>
    </row>
    <row r="76" spans="1:5" s="388" customFormat="1" ht="12" customHeight="1">
      <c r="A76" s="340" t="s">
        <v>389</v>
      </c>
      <c r="B76" s="390" t="s">
        <v>390</v>
      </c>
      <c r="C76" s="382"/>
      <c r="D76" s="382"/>
      <c r="E76" s="365"/>
    </row>
    <row r="77" spans="1:5" s="388" customFormat="1" ht="12" customHeight="1" thickBot="1">
      <c r="A77" s="342" t="s">
        <v>391</v>
      </c>
      <c r="B77" s="690" t="s">
        <v>739</v>
      </c>
      <c r="C77" s="382"/>
      <c r="D77" s="382"/>
      <c r="E77" s="365"/>
    </row>
    <row r="78" spans="1:5" s="388" customFormat="1" ht="12" customHeight="1" thickBot="1">
      <c r="A78" s="400" t="s">
        <v>392</v>
      </c>
      <c r="B78" s="368" t="s">
        <v>393</v>
      </c>
      <c r="C78" s="378">
        <f>+C79+C80+C81+C82</f>
        <v>0</v>
      </c>
      <c r="D78" s="378">
        <f>+D79+D80+D81+D82</f>
        <v>0</v>
      </c>
      <c r="E78" s="361">
        <f>+E79+E80+E81+E82</f>
        <v>0</v>
      </c>
    </row>
    <row r="79" spans="1:5" s="388" customFormat="1" ht="12" customHeight="1">
      <c r="A79" s="392" t="s">
        <v>394</v>
      </c>
      <c r="B79" s="389" t="s">
        <v>395</v>
      </c>
      <c r="C79" s="382"/>
      <c r="D79" s="382"/>
      <c r="E79" s="365"/>
    </row>
    <row r="80" spans="1:5" s="388" customFormat="1" ht="12" customHeight="1">
      <c r="A80" s="393" t="s">
        <v>396</v>
      </c>
      <c r="B80" s="390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 thickBot="1">
      <c r="A82" s="401" t="s">
        <v>400</v>
      </c>
      <c r="B82" s="370" t="s">
        <v>401</v>
      </c>
      <c r="C82" s="382"/>
      <c r="D82" s="382"/>
      <c r="E82" s="365"/>
    </row>
    <row r="83" spans="1:5" s="388" customFormat="1" ht="12" customHeight="1" thickBot="1">
      <c r="A83" s="400" t="s">
        <v>402</v>
      </c>
      <c r="B83" s="368" t="s">
        <v>403</v>
      </c>
      <c r="C83" s="403"/>
      <c r="D83" s="403"/>
      <c r="E83" s="404"/>
    </row>
    <row r="84" spans="1:5" s="388" customFormat="1" ht="12" customHeight="1" thickBot="1">
      <c r="A84" s="400" t="s">
        <v>404</v>
      </c>
      <c r="B84" s="324" t="s">
        <v>405</v>
      </c>
      <c r="C84" s="384">
        <f>+C62+C66+C71+C74+C78+C83</f>
        <v>0</v>
      </c>
      <c r="D84" s="384">
        <f>+D62+D66+D71+D74+D78+D83</f>
        <v>0</v>
      </c>
      <c r="E84" s="397">
        <f>+E62+E66+E71+E74+E78+E83</f>
        <v>0</v>
      </c>
    </row>
    <row r="85" spans="1:5" s="388" customFormat="1" ht="12" customHeight="1" thickBot="1">
      <c r="A85" s="402" t="s">
        <v>406</v>
      </c>
      <c r="B85" s="327" t="s">
        <v>407</v>
      </c>
      <c r="C85" s="384">
        <f>+C61+C84</f>
        <v>76034480</v>
      </c>
      <c r="D85" s="384">
        <f>+D61+D84</f>
        <v>76034480</v>
      </c>
      <c r="E85" s="397">
        <f>+E61+E84</f>
        <v>33752511</v>
      </c>
    </row>
    <row r="86" spans="1:5" s="388" customFormat="1" ht="12" customHeight="1">
      <c r="A86" s="322"/>
      <c r="B86" s="322"/>
      <c r="C86" s="323"/>
      <c r="D86" s="323"/>
      <c r="E86" s="323"/>
    </row>
    <row r="87" spans="1:5" ht="16.5" customHeight="1">
      <c r="A87" s="705" t="s">
        <v>36</v>
      </c>
      <c r="B87" s="705"/>
      <c r="C87" s="705"/>
      <c r="D87" s="705"/>
      <c r="E87" s="705"/>
    </row>
    <row r="88" spans="1:5" s="394" customFormat="1" ht="16.5" customHeight="1" thickBot="1">
      <c r="A88" s="46" t="s">
        <v>111</v>
      </c>
      <c r="B88" s="46"/>
      <c r="C88" s="355"/>
      <c r="D88" s="355"/>
      <c r="E88" s="355" t="str">
        <f>E2</f>
        <v>Forintban!</v>
      </c>
    </row>
    <row r="89" spans="1:5" s="394" customFormat="1" ht="16.5" customHeight="1">
      <c r="A89" s="706" t="s">
        <v>58</v>
      </c>
      <c r="B89" s="703" t="s">
        <v>174</v>
      </c>
      <c r="C89" s="699" t="str">
        <f>+C3</f>
        <v>2017. évi</v>
      </c>
      <c r="D89" s="699"/>
      <c r="E89" s="700"/>
    </row>
    <row r="90" spans="1:5" ht="37.5" customHeight="1" thickBot="1">
      <c r="A90" s="707"/>
      <c r="B90" s="702"/>
      <c r="C90" s="47" t="s">
        <v>175</v>
      </c>
      <c r="D90" s="47" t="s">
        <v>180</v>
      </c>
      <c r="E90" s="48" t="s">
        <v>181</v>
      </c>
    </row>
    <row r="91" spans="1:5" s="387" customFormat="1" ht="12" customHeight="1" thickBot="1">
      <c r="A91" s="351" t="s">
        <v>408</v>
      </c>
      <c r="B91" s="352" t="s">
        <v>409</v>
      </c>
      <c r="C91" s="352" t="s">
        <v>410</v>
      </c>
      <c r="D91" s="352" t="s">
        <v>411</v>
      </c>
      <c r="E91" s="353" t="s">
        <v>412</v>
      </c>
    </row>
    <row r="92" spans="1:5" ht="12" customHeight="1" thickBot="1">
      <c r="A92" s="348" t="s">
        <v>7</v>
      </c>
      <c r="B92" s="350" t="s">
        <v>414</v>
      </c>
      <c r="C92" s="377">
        <f>SUM(C93:C97)</f>
        <v>96290000</v>
      </c>
      <c r="D92" s="377">
        <f>SUM(D93:D97)</f>
        <v>109838754</v>
      </c>
      <c r="E92" s="332">
        <f>SUM(E93:E97)</f>
        <v>106916613</v>
      </c>
    </row>
    <row r="93" spans="1:5" ht="12" customHeight="1">
      <c r="A93" s="343" t="s">
        <v>70</v>
      </c>
      <c r="B93" s="336" t="s">
        <v>37</v>
      </c>
      <c r="C93" s="77">
        <v>50699000</v>
      </c>
      <c r="D93" s="77">
        <v>49597000</v>
      </c>
      <c r="E93" s="331">
        <v>51694555</v>
      </c>
    </row>
    <row r="94" spans="1:5" ht="12" customHeight="1">
      <c r="A94" s="340" t="s">
        <v>71</v>
      </c>
      <c r="B94" s="334" t="s">
        <v>132</v>
      </c>
      <c r="C94" s="379">
        <v>11169000</v>
      </c>
      <c r="D94" s="379">
        <v>11169000</v>
      </c>
      <c r="E94" s="362">
        <v>11567809</v>
      </c>
    </row>
    <row r="95" spans="1:5" ht="12" customHeight="1">
      <c r="A95" s="340" t="s">
        <v>72</v>
      </c>
      <c r="B95" s="334" t="s">
        <v>99</v>
      </c>
      <c r="C95" s="381">
        <v>29322000</v>
      </c>
      <c r="D95" s="381">
        <v>39564000</v>
      </c>
      <c r="E95" s="364">
        <v>35208282</v>
      </c>
    </row>
    <row r="96" spans="1:5" ht="12" customHeight="1">
      <c r="A96" s="340" t="s">
        <v>73</v>
      </c>
      <c r="B96" s="337" t="s">
        <v>133</v>
      </c>
      <c r="C96" s="381"/>
      <c r="D96" s="381">
        <v>0</v>
      </c>
      <c r="E96" s="364"/>
    </row>
    <row r="97" spans="1:5" ht="12" customHeight="1">
      <c r="A97" s="340" t="s">
        <v>82</v>
      </c>
      <c r="B97" s="345" t="s">
        <v>134</v>
      </c>
      <c r="C97" s="381">
        <v>5100000</v>
      </c>
      <c r="D97" s="381">
        <v>9508754</v>
      </c>
      <c r="E97" s="364">
        <v>8445967</v>
      </c>
    </row>
    <row r="98" spans="1:5" ht="12" customHeight="1">
      <c r="A98" s="340" t="s">
        <v>74</v>
      </c>
      <c r="B98" s="334" t="s">
        <v>415</v>
      </c>
      <c r="C98" s="381"/>
      <c r="D98" s="381">
        <v>562787</v>
      </c>
      <c r="E98" s="364"/>
    </row>
    <row r="99" spans="1:5" ht="12" customHeight="1">
      <c r="A99" s="340" t="s">
        <v>75</v>
      </c>
      <c r="B99" s="357" t="s">
        <v>416</v>
      </c>
      <c r="C99" s="381"/>
      <c r="D99" s="381"/>
      <c r="E99" s="364"/>
    </row>
    <row r="100" spans="1:5" ht="12" customHeight="1">
      <c r="A100" s="340" t="s">
        <v>83</v>
      </c>
      <c r="B100" s="358" t="s">
        <v>417</v>
      </c>
      <c r="C100" s="381"/>
      <c r="D100" s="381"/>
      <c r="E100" s="364"/>
    </row>
    <row r="101" spans="1:5" ht="12" customHeight="1">
      <c r="A101" s="340" t="s">
        <v>84</v>
      </c>
      <c r="B101" s="358" t="s">
        <v>418</v>
      </c>
      <c r="C101" s="381"/>
      <c r="D101" s="381"/>
      <c r="E101" s="364"/>
    </row>
    <row r="102" spans="1:5" ht="12" customHeight="1">
      <c r="A102" s="340" t="s">
        <v>85</v>
      </c>
      <c r="B102" s="357" t="s">
        <v>419</v>
      </c>
      <c r="C102" s="381"/>
      <c r="D102" s="381"/>
      <c r="E102" s="364"/>
    </row>
    <row r="103" spans="1:5" ht="12" customHeight="1">
      <c r="A103" s="340" t="s">
        <v>86</v>
      </c>
      <c r="B103" s="357" t="s">
        <v>420</v>
      </c>
      <c r="C103" s="381"/>
      <c r="D103" s="381"/>
      <c r="E103" s="364"/>
    </row>
    <row r="104" spans="1:5" ht="12" customHeight="1">
      <c r="A104" s="340" t="s">
        <v>88</v>
      </c>
      <c r="B104" s="358" t="s">
        <v>421</v>
      </c>
      <c r="C104" s="381"/>
      <c r="D104" s="381"/>
      <c r="E104" s="364"/>
    </row>
    <row r="105" spans="1:5" ht="12" customHeight="1">
      <c r="A105" s="339" t="s">
        <v>135</v>
      </c>
      <c r="B105" s="359" t="s">
        <v>422</v>
      </c>
      <c r="C105" s="381"/>
      <c r="D105" s="381"/>
      <c r="E105" s="364"/>
    </row>
    <row r="106" spans="1:5" ht="12" customHeight="1">
      <c r="A106" s="340" t="s">
        <v>423</v>
      </c>
      <c r="B106" s="359" t="s">
        <v>424</v>
      </c>
      <c r="C106" s="381"/>
      <c r="D106" s="381"/>
      <c r="E106" s="364"/>
    </row>
    <row r="107" spans="1:5" ht="12" customHeight="1" thickBot="1">
      <c r="A107" s="344" t="s">
        <v>425</v>
      </c>
      <c r="B107" s="360" t="s">
        <v>426</v>
      </c>
      <c r="C107" s="78">
        <v>5100000</v>
      </c>
      <c r="D107" s="78">
        <v>8945967</v>
      </c>
      <c r="E107" s="325"/>
    </row>
    <row r="108" spans="1:5" ht="12" customHeight="1" thickBot="1">
      <c r="A108" s="346" t="s">
        <v>8</v>
      </c>
      <c r="B108" s="349" t="s">
        <v>427</v>
      </c>
      <c r="C108" s="378"/>
      <c r="D108" s="378">
        <f>+D109+D111+D113</f>
        <v>0</v>
      </c>
      <c r="E108" s="361">
        <f>+E109+E111+E113</f>
        <v>0</v>
      </c>
    </row>
    <row r="109" spans="1:5" ht="12" customHeight="1">
      <c r="A109" s="341" t="s">
        <v>76</v>
      </c>
      <c r="B109" s="334" t="s">
        <v>155</v>
      </c>
      <c r="C109" s="380"/>
      <c r="D109" s="380"/>
      <c r="E109" s="363"/>
    </row>
    <row r="110" spans="1:5" ht="12" customHeight="1">
      <c r="A110" s="341" t="s">
        <v>77</v>
      </c>
      <c r="B110" s="338" t="s">
        <v>428</v>
      </c>
      <c r="C110" s="380"/>
      <c r="D110" s="380"/>
      <c r="E110" s="363"/>
    </row>
    <row r="111" spans="1:5" ht="15.75">
      <c r="A111" s="341" t="s">
        <v>78</v>
      </c>
      <c r="B111" s="338" t="s">
        <v>136</v>
      </c>
      <c r="C111" s="379"/>
      <c r="D111" s="379"/>
      <c r="E111" s="362"/>
    </row>
    <row r="112" spans="1:5" ht="12" customHeight="1">
      <c r="A112" s="341" t="s">
        <v>79</v>
      </c>
      <c r="B112" s="338" t="s">
        <v>429</v>
      </c>
      <c r="C112" s="379"/>
      <c r="D112" s="379"/>
      <c r="E112" s="362"/>
    </row>
    <row r="113" spans="1:5" ht="12" customHeight="1">
      <c r="A113" s="341" t="s">
        <v>80</v>
      </c>
      <c r="B113" s="370" t="s">
        <v>157</v>
      </c>
      <c r="C113" s="379"/>
      <c r="D113" s="379"/>
      <c r="E113" s="362"/>
    </row>
    <row r="114" spans="1:5" ht="21.75" customHeight="1">
      <c r="A114" s="341" t="s">
        <v>87</v>
      </c>
      <c r="B114" s="369" t="s">
        <v>430</v>
      </c>
      <c r="C114" s="379"/>
      <c r="D114" s="379"/>
      <c r="E114" s="362"/>
    </row>
    <row r="115" spans="1:5" ht="24" customHeight="1">
      <c r="A115" s="341" t="s">
        <v>89</v>
      </c>
      <c r="B115" s="385" t="s">
        <v>431</v>
      </c>
      <c r="C115" s="379"/>
      <c r="D115" s="379"/>
      <c r="E115" s="362"/>
    </row>
    <row r="116" spans="1:5" ht="12" customHeight="1">
      <c r="A116" s="341" t="s">
        <v>137</v>
      </c>
      <c r="B116" s="358" t="s">
        <v>418</v>
      </c>
      <c r="C116" s="379"/>
      <c r="D116" s="379"/>
      <c r="E116" s="362"/>
    </row>
    <row r="117" spans="1:5" ht="12" customHeight="1">
      <c r="A117" s="341" t="s">
        <v>138</v>
      </c>
      <c r="B117" s="358" t="s">
        <v>432</v>
      </c>
      <c r="C117" s="379"/>
      <c r="D117" s="379"/>
      <c r="E117" s="362"/>
    </row>
    <row r="118" spans="1:5" ht="12" customHeight="1">
      <c r="A118" s="341" t="s">
        <v>139</v>
      </c>
      <c r="B118" s="358" t="s">
        <v>433</v>
      </c>
      <c r="C118" s="379"/>
      <c r="D118" s="379"/>
      <c r="E118" s="362"/>
    </row>
    <row r="119" spans="1:5" s="405" customFormat="1" ht="12" customHeight="1">
      <c r="A119" s="341" t="s">
        <v>434</v>
      </c>
      <c r="B119" s="358" t="s">
        <v>421</v>
      </c>
      <c r="C119" s="379"/>
      <c r="D119" s="379"/>
      <c r="E119" s="362"/>
    </row>
    <row r="120" spans="1:5" ht="12" customHeight="1">
      <c r="A120" s="341" t="s">
        <v>435</v>
      </c>
      <c r="B120" s="358" t="s">
        <v>436</v>
      </c>
      <c r="C120" s="379"/>
      <c r="D120" s="379"/>
      <c r="E120" s="362"/>
    </row>
    <row r="121" spans="1:5" ht="12" customHeight="1" thickBot="1">
      <c r="A121" s="339" t="s">
        <v>437</v>
      </c>
      <c r="B121" s="358" t="s">
        <v>438</v>
      </c>
      <c r="C121" s="381"/>
      <c r="D121" s="381"/>
      <c r="E121" s="364"/>
    </row>
    <row r="122" spans="1:5" ht="12" customHeight="1" thickBot="1">
      <c r="A122" s="346" t="s">
        <v>9</v>
      </c>
      <c r="B122" s="354" t="s">
        <v>439</v>
      </c>
      <c r="C122" s="378">
        <f>+C123+C124</f>
        <v>0</v>
      </c>
      <c r="D122" s="378">
        <f>+D123+D124</f>
        <v>0</v>
      </c>
      <c r="E122" s="361">
        <f>+E123+E124</f>
        <v>0</v>
      </c>
    </row>
    <row r="123" spans="1:5" ht="12" customHeight="1">
      <c r="A123" s="341" t="s">
        <v>59</v>
      </c>
      <c r="B123" s="335" t="s">
        <v>45</v>
      </c>
      <c r="C123" s="380"/>
      <c r="D123" s="380"/>
      <c r="E123" s="363"/>
    </row>
    <row r="124" spans="1:5" ht="12" customHeight="1" thickBot="1">
      <c r="A124" s="342" t="s">
        <v>60</v>
      </c>
      <c r="B124" s="338" t="s">
        <v>46</v>
      </c>
      <c r="C124" s="381"/>
      <c r="D124" s="381"/>
      <c r="E124" s="364"/>
    </row>
    <row r="125" spans="1:5" ht="12" customHeight="1" thickBot="1">
      <c r="A125" s="346" t="s">
        <v>10</v>
      </c>
      <c r="B125" s="354" t="s">
        <v>440</v>
      </c>
      <c r="C125" s="378">
        <f>+C92+C108+C122</f>
        <v>96290000</v>
      </c>
      <c r="D125" s="378">
        <f>+D92+D108+D122</f>
        <v>109838754</v>
      </c>
      <c r="E125" s="361">
        <f>+E92+E108+E122</f>
        <v>106916613</v>
      </c>
    </row>
    <row r="126" spans="1:5" ht="12" customHeight="1" thickBot="1">
      <c r="A126" s="346" t="s">
        <v>11</v>
      </c>
      <c r="B126" s="354" t="s">
        <v>441</v>
      </c>
      <c r="C126" s="378">
        <f>+C127+C128+C129</f>
        <v>0</v>
      </c>
      <c r="D126" s="378">
        <f>+D127+D128+D129</f>
        <v>0</v>
      </c>
      <c r="E126" s="361">
        <f>+E127+E128+E129</f>
        <v>0</v>
      </c>
    </row>
    <row r="127" spans="1:5" ht="12" customHeight="1">
      <c r="A127" s="341" t="s">
        <v>63</v>
      </c>
      <c r="B127" s="335" t="s">
        <v>442</v>
      </c>
      <c r="C127" s="379"/>
      <c r="D127" s="379"/>
      <c r="E127" s="362"/>
    </row>
    <row r="128" spans="1:5" ht="12" customHeight="1">
      <c r="A128" s="341" t="s">
        <v>64</v>
      </c>
      <c r="B128" s="335" t="s">
        <v>443</v>
      </c>
      <c r="C128" s="379"/>
      <c r="D128" s="379"/>
      <c r="E128" s="362"/>
    </row>
    <row r="129" spans="1:5" ht="12" customHeight="1" thickBot="1">
      <c r="A129" s="339" t="s">
        <v>65</v>
      </c>
      <c r="B129" s="333" t="s">
        <v>444</v>
      </c>
      <c r="C129" s="379"/>
      <c r="D129" s="379"/>
      <c r="E129" s="362"/>
    </row>
    <row r="130" spans="1:5" ht="12" customHeight="1" thickBot="1">
      <c r="A130" s="346" t="s">
        <v>12</v>
      </c>
      <c r="B130" s="354" t="s">
        <v>445</v>
      </c>
      <c r="C130" s="378">
        <f>+C131+C132+C134+C133</f>
        <v>0</v>
      </c>
      <c r="D130" s="378">
        <f>+D131+D132+D134+D133</f>
        <v>0</v>
      </c>
      <c r="E130" s="361">
        <f>+E131+E132+E134+E133</f>
        <v>0</v>
      </c>
    </row>
    <row r="131" spans="1:5" ht="12" customHeight="1">
      <c r="A131" s="341" t="s">
        <v>66</v>
      </c>
      <c r="B131" s="335" t="s">
        <v>446</v>
      </c>
      <c r="C131" s="379"/>
      <c r="D131" s="379"/>
      <c r="E131" s="362"/>
    </row>
    <row r="132" spans="1:5" ht="12" customHeight="1">
      <c r="A132" s="341" t="s">
        <v>67</v>
      </c>
      <c r="B132" s="335" t="s">
        <v>447</v>
      </c>
      <c r="C132" s="379"/>
      <c r="D132" s="379"/>
      <c r="E132" s="362"/>
    </row>
    <row r="133" spans="1:5" ht="12" customHeight="1">
      <c r="A133" s="341" t="s">
        <v>345</v>
      </c>
      <c r="B133" s="335" t="s">
        <v>448</v>
      </c>
      <c r="C133" s="379"/>
      <c r="D133" s="379"/>
      <c r="E133" s="362"/>
    </row>
    <row r="134" spans="1:5" ht="12" customHeight="1" thickBot="1">
      <c r="A134" s="339" t="s">
        <v>347</v>
      </c>
      <c r="B134" s="333" t="s">
        <v>449</v>
      </c>
      <c r="C134" s="379"/>
      <c r="D134" s="379"/>
      <c r="E134" s="362"/>
    </row>
    <row r="135" spans="1:5" ht="12" customHeight="1" thickBot="1">
      <c r="A135" s="346" t="s">
        <v>13</v>
      </c>
      <c r="B135" s="354" t="s">
        <v>450</v>
      </c>
      <c r="C135" s="384">
        <f>+C136+C137+C138+C139</f>
        <v>0</v>
      </c>
      <c r="D135" s="384">
        <f>+D136+D137+D138+D139</f>
        <v>0</v>
      </c>
      <c r="E135" s="397">
        <f>+E136+E137+E138+E139</f>
        <v>0</v>
      </c>
    </row>
    <row r="136" spans="1:5" ht="12" customHeight="1">
      <c r="A136" s="341" t="s">
        <v>68</v>
      </c>
      <c r="B136" s="335" t="s">
        <v>451</v>
      </c>
      <c r="C136" s="379"/>
      <c r="D136" s="379"/>
      <c r="E136" s="362"/>
    </row>
    <row r="137" spans="1:5" ht="12" customHeight="1">
      <c r="A137" s="341" t="s">
        <v>69</v>
      </c>
      <c r="B137" s="335" t="s">
        <v>452</v>
      </c>
      <c r="C137" s="379"/>
      <c r="D137" s="379"/>
      <c r="E137" s="362"/>
    </row>
    <row r="138" spans="1:5" ht="12" customHeight="1">
      <c r="A138" s="341" t="s">
        <v>354</v>
      </c>
      <c r="B138" s="335" t="s">
        <v>453</v>
      </c>
      <c r="C138" s="379"/>
      <c r="D138" s="379"/>
      <c r="E138" s="362"/>
    </row>
    <row r="139" spans="1:5" ht="12" customHeight="1" thickBot="1">
      <c r="A139" s="339" t="s">
        <v>356</v>
      </c>
      <c r="B139" s="333" t="s">
        <v>454</v>
      </c>
      <c r="C139" s="379"/>
      <c r="D139" s="379"/>
      <c r="E139" s="362"/>
    </row>
    <row r="140" spans="1:9" ht="15" customHeight="1" thickBot="1">
      <c r="A140" s="346" t="s">
        <v>14</v>
      </c>
      <c r="B140" s="354" t="s">
        <v>455</v>
      </c>
      <c r="C140" s="79">
        <f>+C141+C142+C143+C144</f>
        <v>0</v>
      </c>
      <c r="D140" s="79">
        <f>+D141+D142+D143+D144</f>
        <v>0</v>
      </c>
      <c r="E140" s="330">
        <f>+E141+E142+E143+E144</f>
        <v>0</v>
      </c>
      <c r="F140" s="395"/>
      <c r="G140" s="396"/>
      <c r="H140" s="396"/>
      <c r="I140" s="396"/>
    </row>
    <row r="141" spans="1:5" s="388" customFormat="1" ht="12.75" customHeight="1">
      <c r="A141" s="341" t="s">
        <v>130</v>
      </c>
      <c r="B141" s="335" t="s">
        <v>456</v>
      </c>
      <c r="C141" s="379"/>
      <c r="D141" s="379"/>
      <c r="E141" s="362"/>
    </row>
    <row r="142" spans="1:5" ht="12.75" customHeight="1">
      <c r="A142" s="341" t="s">
        <v>131</v>
      </c>
      <c r="B142" s="335" t="s">
        <v>457</v>
      </c>
      <c r="C142" s="379"/>
      <c r="D142" s="379"/>
      <c r="E142" s="362"/>
    </row>
    <row r="143" spans="1:5" ht="12.75" customHeight="1">
      <c r="A143" s="341" t="s">
        <v>156</v>
      </c>
      <c r="B143" s="335" t="s">
        <v>458</v>
      </c>
      <c r="C143" s="379"/>
      <c r="D143" s="379"/>
      <c r="E143" s="362"/>
    </row>
    <row r="144" spans="1:5" ht="12.75" customHeight="1" thickBot="1">
      <c r="A144" s="341" t="s">
        <v>362</v>
      </c>
      <c r="B144" s="335" t="s">
        <v>459</v>
      </c>
      <c r="C144" s="379"/>
      <c r="D144" s="379"/>
      <c r="E144" s="362"/>
    </row>
    <row r="145" spans="1:5" ht="16.5" thickBot="1">
      <c r="A145" s="346" t="s">
        <v>15</v>
      </c>
      <c r="B145" s="354" t="s">
        <v>460</v>
      </c>
      <c r="C145" s="328">
        <f>+C126+C130+C135+C140</f>
        <v>0</v>
      </c>
      <c r="D145" s="328">
        <f>+D126+D130+D135+D140</f>
        <v>0</v>
      </c>
      <c r="E145" s="329">
        <f>+E126+E130+E135+E140</f>
        <v>0</v>
      </c>
    </row>
    <row r="146" spans="1:5" ht="16.5" thickBot="1">
      <c r="A146" s="371" t="s">
        <v>16</v>
      </c>
      <c r="B146" s="374" t="s">
        <v>461</v>
      </c>
      <c r="C146" s="328">
        <f>+C125+C145</f>
        <v>96290000</v>
      </c>
      <c r="D146" s="328">
        <f>+D125+D145</f>
        <v>109838754</v>
      </c>
      <c r="E146" s="329">
        <f>+E125+E145</f>
        <v>106916613</v>
      </c>
    </row>
    <row r="148" spans="1:5" ht="18.75" customHeight="1">
      <c r="A148" s="704" t="s">
        <v>462</v>
      </c>
      <c r="B148" s="704"/>
      <c r="C148" s="704"/>
      <c r="D148" s="704"/>
      <c r="E148" s="704"/>
    </row>
    <row r="149" spans="1:5" ht="13.5" customHeight="1" thickBot="1">
      <c r="A149" s="356" t="s">
        <v>112</v>
      </c>
      <c r="B149" s="356"/>
      <c r="C149" s="386"/>
      <c r="E149" s="373" t="str">
        <f>E88</f>
        <v>Forintban!</v>
      </c>
    </row>
    <row r="150" spans="1:5" ht="21.75" thickBot="1">
      <c r="A150" s="346">
        <v>1</v>
      </c>
      <c r="B150" s="349" t="s">
        <v>463</v>
      </c>
      <c r="C150" s="372">
        <f>+C61-C125</f>
        <v>-20255520</v>
      </c>
      <c r="D150" s="372">
        <f>+D61-D125</f>
        <v>-33804274</v>
      </c>
      <c r="E150" s="372">
        <f>+E61-E125</f>
        <v>-73164102</v>
      </c>
    </row>
    <row r="151" spans="1:5" ht="21.75" thickBot="1">
      <c r="A151" s="346" t="s">
        <v>8</v>
      </c>
      <c r="B151" s="349" t="s">
        <v>464</v>
      </c>
      <c r="C151" s="372">
        <f>+C84-C145</f>
        <v>0</v>
      </c>
      <c r="D151" s="372">
        <f>+D84-D145</f>
        <v>0</v>
      </c>
      <c r="E151" s="37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5" customFormat="1" ht="12.75" customHeight="1">
      <c r="C161" s="376"/>
      <c r="D161" s="376"/>
      <c r="E161" s="376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2017. ÉVI ZÁRSZÁMADÁS
ÖNKÉNT VÁLLALT FELADATAINAK MÉRLEGE
&amp;R&amp;"Times New Roman CE,Félkövér dőlt"&amp;11 1.3. melléklet a 4/2018. (V.31.)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49">
      <selection activeCell="G151" sqref="G151"/>
    </sheetView>
  </sheetViews>
  <sheetFormatPr defaultColWidth="9.00390625" defaultRowHeight="12.75"/>
  <cols>
    <col min="1" max="1" width="9.50390625" style="375" customWidth="1"/>
    <col min="2" max="2" width="60.875" style="375" customWidth="1"/>
    <col min="3" max="5" width="15.875" style="376" customWidth="1"/>
    <col min="6" max="16384" width="9.375" style="386" customWidth="1"/>
  </cols>
  <sheetData>
    <row r="1" spans="1:5" ht="15.75" customHeight="1">
      <c r="A1" s="705" t="s">
        <v>4</v>
      </c>
      <c r="B1" s="705"/>
      <c r="C1" s="705"/>
      <c r="D1" s="705"/>
      <c r="E1" s="705"/>
    </row>
    <row r="2" spans="1:5" ht="15.75" customHeight="1" thickBot="1">
      <c r="A2" s="45" t="s">
        <v>110</v>
      </c>
      <c r="B2" s="45"/>
      <c r="C2" s="373"/>
      <c r="D2" s="373"/>
      <c r="E2" s="373" t="str">
        <f>'1.3.sz.mell.'!E2</f>
        <v>Forintban!</v>
      </c>
    </row>
    <row r="3" spans="1:5" ht="15.75" customHeight="1">
      <c r="A3" s="706" t="s">
        <v>58</v>
      </c>
      <c r="B3" s="703" t="s">
        <v>6</v>
      </c>
      <c r="C3" s="699" t="str">
        <f>+'1.1.sz.mell.'!C3:E3</f>
        <v>2017. évi</v>
      </c>
      <c r="D3" s="699"/>
      <c r="E3" s="700"/>
    </row>
    <row r="4" spans="1:5" ht="37.5" customHeight="1" thickBot="1">
      <c r="A4" s="707"/>
      <c r="B4" s="702"/>
      <c r="C4" s="47" t="s">
        <v>175</v>
      </c>
      <c r="D4" s="47" t="s">
        <v>180</v>
      </c>
      <c r="E4" s="48" t="s">
        <v>181</v>
      </c>
    </row>
    <row r="5" spans="1:5" s="387" customFormat="1" ht="12" customHeight="1" thickBot="1">
      <c r="A5" s="351" t="s">
        <v>408</v>
      </c>
      <c r="B5" s="352" t="s">
        <v>409</v>
      </c>
      <c r="C5" s="352" t="s">
        <v>410</v>
      </c>
      <c r="D5" s="352" t="s">
        <v>411</v>
      </c>
      <c r="E5" s="398" t="s">
        <v>412</v>
      </c>
    </row>
    <row r="6" spans="1:5" s="388" customFormat="1" ht="12" customHeight="1" thickBot="1">
      <c r="A6" s="346" t="s">
        <v>7</v>
      </c>
      <c r="B6" s="347" t="s">
        <v>303</v>
      </c>
      <c r="C6" s="378">
        <f>SUM(C7:C12)</f>
        <v>24175000</v>
      </c>
      <c r="D6" s="378">
        <f>SUM(D7:D12)</f>
        <v>24175000</v>
      </c>
      <c r="E6" s="361">
        <f>SUM(E7:E12)</f>
        <v>27194422</v>
      </c>
    </row>
    <row r="7" spans="1:5" s="388" customFormat="1" ht="12" customHeight="1">
      <c r="A7" s="341" t="s">
        <v>70</v>
      </c>
      <c r="B7" s="389" t="s">
        <v>304</v>
      </c>
      <c r="C7" s="380"/>
      <c r="D7" s="380"/>
      <c r="E7" s="363"/>
    </row>
    <row r="8" spans="1:5" s="388" customFormat="1" ht="12" customHeight="1">
      <c r="A8" s="340" t="s">
        <v>71</v>
      </c>
      <c r="B8" s="390" t="s">
        <v>305</v>
      </c>
      <c r="C8" s="379"/>
      <c r="D8" s="379"/>
      <c r="E8" s="362"/>
    </row>
    <row r="9" spans="1:5" s="388" customFormat="1" ht="12" customHeight="1">
      <c r="A9" s="340" t="s">
        <v>72</v>
      </c>
      <c r="B9" s="390" t="s">
        <v>306</v>
      </c>
      <c r="C9" s="379">
        <v>24175000</v>
      </c>
      <c r="D9" s="379">
        <v>24175000</v>
      </c>
      <c r="E9" s="362">
        <v>27194422</v>
      </c>
    </row>
    <row r="10" spans="1:5" s="388" customFormat="1" ht="12" customHeight="1">
      <c r="A10" s="340" t="s">
        <v>73</v>
      </c>
      <c r="B10" s="390" t="s">
        <v>307</v>
      </c>
      <c r="C10" s="379"/>
      <c r="D10" s="379"/>
      <c r="E10" s="362"/>
    </row>
    <row r="11" spans="1:5" s="388" customFormat="1" ht="12" customHeight="1">
      <c r="A11" s="340" t="s">
        <v>106</v>
      </c>
      <c r="B11" s="390" t="s">
        <v>308</v>
      </c>
      <c r="C11" s="379"/>
      <c r="D11" s="379"/>
      <c r="E11" s="362"/>
    </row>
    <row r="12" spans="1:5" s="388" customFormat="1" ht="12" customHeight="1" thickBot="1">
      <c r="A12" s="342" t="s">
        <v>74</v>
      </c>
      <c r="B12" s="391" t="s">
        <v>309</v>
      </c>
      <c r="C12" s="381"/>
      <c r="D12" s="381"/>
      <c r="E12" s="364"/>
    </row>
    <row r="13" spans="1:5" s="388" customFormat="1" ht="12" customHeight="1" thickBot="1">
      <c r="A13" s="346" t="s">
        <v>8</v>
      </c>
      <c r="B13" s="368" t="s">
        <v>310</v>
      </c>
      <c r="C13" s="378">
        <f>SUM(C14:C18)</f>
        <v>0</v>
      </c>
      <c r="D13" s="378">
        <f>SUM(D14:D18)</f>
        <v>0</v>
      </c>
      <c r="E13" s="361">
        <f>SUM(E14:E18)</f>
        <v>0</v>
      </c>
    </row>
    <row r="14" spans="1:5" s="388" customFormat="1" ht="12" customHeight="1">
      <c r="A14" s="341" t="s">
        <v>76</v>
      </c>
      <c r="B14" s="389" t="s">
        <v>311</v>
      </c>
      <c r="C14" s="380"/>
      <c r="D14" s="380"/>
      <c r="E14" s="363"/>
    </row>
    <row r="15" spans="1:5" s="388" customFormat="1" ht="12" customHeight="1">
      <c r="A15" s="340" t="s">
        <v>77</v>
      </c>
      <c r="B15" s="390" t="s">
        <v>312</v>
      </c>
      <c r="C15" s="379"/>
      <c r="D15" s="379"/>
      <c r="E15" s="362"/>
    </row>
    <row r="16" spans="1:5" s="388" customFormat="1" ht="12" customHeight="1">
      <c r="A16" s="340" t="s">
        <v>78</v>
      </c>
      <c r="B16" s="390" t="s">
        <v>313</v>
      </c>
      <c r="C16" s="379"/>
      <c r="D16" s="379"/>
      <c r="E16" s="362"/>
    </row>
    <row r="17" spans="1:5" s="388" customFormat="1" ht="12" customHeight="1">
      <c r="A17" s="340" t="s">
        <v>79</v>
      </c>
      <c r="B17" s="390" t="s">
        <v>314</v>
      </c>
      <c r="C17" s="379"/>
      <c r="D17" s="379"/>
      <c r="E17" s="362"/>
    </row>
    <row r="18" spans="1:5" s="388" customFormat="1" ht="12" customHeight="1">
      <c r="A18" s="340" t="s">
        <v>80</v>
      </c>
      <c r="B18" s="390" t="s">
        <v>315</v>
      </c>
      <c r="C18" s="379"/>
      <c r="D18" s="379"/>
      <c r="E18" s="362"/>
    </row>
    <row r="19" spans="1:5" s="388" customFormat="1" ht="12" customHeight="1" thickBot="1">
      <c r="A19" s="342" t="s">
        <v>87</v>
      </c>
      <c r="B19" s="391" t="s">
        <v>316</v>
      </c>
      <c r="C19" s="381"/>
      <c r="D19" s="381"/>
      <c r="E19" s="364"/>
    </row>
    <row r="20" spans="1:5" s="388" customFormat="1" ht="12" customHeight="1" thickBot="1">
      <c r="A20" s="346" t="s">
        <v>9</v>
      </c>
      <c r="B20" s="347" t="s">
        <v>317</v>
      </c>
      <c r="C20" s="378">
        <f>SUM(C21:C25)</f>
        <v>0</v>
      </c>
      <c r="D20" s="378">
        <f>SUM(D21:D25)</f>
        <v>0</v>
      </c>
      <c r="E20" s="361">
        <f>SUM(E21:E25)</f>
        <v>0</v>
      </c>
    </row>
    <row r="21" spans="1:5" s="388" customFormat="1" ht="12" customHeight="1">
      <c r="A21" s="341" t="s">
        <v>59</v>
      </c>
      <c r="B21" s="389" t="s">
        <v>318</v>
      </c>
      <c r="C21" s="380"/>
      <c r="D21" s="380"/>
      <c r="E21" s="363"/>
    </row>
    <row r="22" spans="1:5" s="388" customFormat="1" ht="12" customHeight="1">
      <c r="A22" s="340" t="s">
        <v>60</v>
      </c>
      <c r="B22" s="390" t="s">
        <v>319</v>
      </c>
      <c r="C22" s="379"/>
      <c r="D22" s="379"/>
      <c r="E22" s="362"/>
    </row>
    <row r="23" spans="1:5" s="388" customFormat="1" ht="12" customHeight="1">
      <c r="A23" s="340" t="s">
        <v>61</v>
      </c>
      <c r="B23" s="390" t="s">
        <v>320</v>
      </c>
      <c r="C23" s="379"/>
      <c r="D23" s="379"/>
      <c r="E23" s="362"/>
    </row>
    <row r="24" spans="1:5" s="388" customFormat="1" ht="12" customHeight="1">
      <c r="A24" s="340" t="s">
        <v>62</v>
      </c>
      <c r="B24" s="390" t="s">
        <v>321</v>
      </c>
      <c r="C24" s="379"/>
      <c r="D24" s="379"/>
      <c r="E24" s="362"/>
    </row>
    <row r="25" spans="1:5" s="388" customFormat="1" ht="12" customHeight="1">
      <c r="A25" s="340" t="s">
        <v>120</v>
      </c>
      <c r="B25" s="390" t="s">
        <v>322</v>
      </c>
      <c r="C25" s="379"/>
      <c r="D25" s="379"/>
      <c r="E25" s="362"/>
    </row>
    <row r="26" spans="1:5" s="388" customFormat="1" ht="12" customHeight="1" thickBot="1">
      <c r="A26" s="342" t="s">
        <v>121</v>
      </c>
      <c r="B26" s="391" t="s">
        <v>323</v>
      </c>
      <c r="C26" s="381"/>
      <c r="D26" s="381"/>
      <c r="E26" s="364"/>
    </row>
    <row r="27" spans="1:5" s="388" customFormat="1" ht="12" customHeight="1" thickBot="1">
      <c r="A27" s="346" t="s">
        <v>122</v>
      </c>
      <c r="B27" s="347" t="s">
        <v>719</v>
      </c>
      <c r="C27" s="384">
        <f>SUM(C28:C33)</f>
        <v>0</v>
      </c>
      <c r="D27" s="384">
        <f>SUM(D28:D33)</f>
        <v>0</v>
      </c>
      <c r="E27" s="397">
        <f>SUM(E28:E33)</f>
        <v>0</v>
      </c>
    </row>
    <row r="28" spans="1:5" s="388" customFormat="1" ht="12" customHeight="1">
      <c r="A28" s="341" t="s">
        <v>324</v>
      </c>
      <c r="B28" s="389" t="s">
        <v>723</v>
      </c>
      <c r="C28" s="380"/>
      <c r="D28" s="380">
        <f>+D29+D30</f>
        <v>0</v>
      </c>
      <c r="E28" s="363">
        <f>+E29+E30</f>
        <v>0</v>
      </c>
    </row>
    <row r="29" spans="1:5" s="388" customFormat="1" ht="12" customHeight="1">
      <c r="A29" s="340" t="s">
        <v>325</v>
      </c>
      <c r="B29" s="390" t="s">
        <v>724</v>
      </c>
      <c r="C29" s="379"/>
      <c r="D29" s="379"/>
      <c r="E29" s="362"/>
    </row>
    <row r="30" spans="1:5" s="388" customFormat="1" ht="12" customHeight="1">
      <c r="A30" s="340" t="s">
        <v>326</v>
      </c>
      <c r="B30" s="390" t="s">
        <v>725</v>
      </c>
      <c r="C30" s="379"/>
      <c r="D30" s="379"/>
      <c r="E30" s="362"/>
    </row>
    <row r="31" spans="1:5" s="388" customFormat="1" ht="12" customHeight="1">
      <c r="A31" s="340" t="s">
        <v>720</v>
      </c>
      <c r="B31" s="390" t="s">
        <v>726</v>
      </c>
      <c r="C31" s="379"/>
      <c r="D31" s="379"/>
      <c r="E31" s="362"/>
    </row>
    <row r="32" spans="1:5" s="388" customFormat="1" ht="12" customHeight="1">
      <c r="A32" s="340" t="s">
        <v>721</v>
      </c>
      <c r="B32" s="390" t="s">
        <v>327</v>
      </c>
      <c r="C32" s="379"/>
      <c r="D32" s="379"/>
      <c r="E32" s="362"/>
    </row>
    <row r="33" spans="1:5" s="388" customFormat="1" ht="12" customHeight="1" thickBot="1">
      <c r="A33" s="342" t="s">
        <v>722</v>
      </c>
      <c r="B33" s="370" t="s">
        <v>328</v>
      </c>
      <c r="C33" s="381"/>
      <c r="D33" s="381"/>
      <c r="E33" s="364"/>
    </row>
    <row r="34" spans="1:5" s="388" customFormat="1" ht="12" customHeight="1" thickBot="1">
      <c r="A34" s="346" t="s">
        <v>11</v>
      </c>
      <c r="B34" s="347" t="s">
        <v>329</v>
      </c>
      <c r="C34" s="378">
        <f>SUM(C35:C44)</f>
        <v>0</v>
      </c>
      <c r="D34" s="378">
        <f>SUM(D35:D44)</f>
        <v>0</v>
      </c>
      <c r="E34" s="361">
        <f>SUM(E35:E44)</f>
        <v>0</v>
      </c>
    </row>
    <row r="35" spans="1:5" s="388" customFormat="1" ht="12" customHeight="1">
      <c r="A35" s="341" t="s">
        <v>63</v>
      </c>
      <c r="B35" s="389" t="s">
        <v>330</v>
      </c>
      <c r="C35" s="380"/>
      <c r="D35" s="380"/>
      <c r="E35" s="363"/>
    </row>
    <row r="36" spans="1:5" s="388" customFormat="1" ht="12" customHeight="1">
      <c r="A36" s="340" t="s">
        <v>64</v>
      </c>
      <c r="B36" s="390" t="s">
        <v>331</v>
      </c>
      <c r="C36" s="379"/>
      <c r="D36" s="379"/>
      <c r="E36" s="362"/>
    </row>
    <row r="37" spans="1:5" s="388" customFormat="1" ht="12" customHeight="1">
      <c r="A37" s="340" t="s">
        <v>65</v>
      </c>
      <c r="B37" s="390" t="s">
        <v>332</v>
      </c>
      <c r="C37" s="379"/>
      <c r="D37" s="379"/>
      <c r="E37" s="362"/>
    </row>
    <row r="38" spans="1:5" s="388" customFormat="1" ht="12" customHeight="1">
      <c r="A38" s="340" t="s">
        <v>124</v>
      </c>
      <c r="B38" s="390" t="s">
        <v>333</v>
      </c>
      <c r="C38" s="379"/>
      <c r="D38" s="379"/>
      <c r="E38" s="362"/>
    </row>
    <row r="39" spans="1:5" s="388" customFormat="1" ht="12" customHeight="1">
      <c r="A39" s="340" t="s">
        <v>125</v>
      </c>
      <c r="B39" s="390" t="s">
        <v>334</v>
      </c>
      <c r="C39" s="379"/>
      <c r="D39" s="379"/>
      <c r="E39" s="362"/>
    </row>
    <row r="40" spans="1:5" s="388" customFormat="1" ht="12" customHeight="1">
      <c r="A40" s="340" t="s">
        <v>126</v>
      </c>
      <c r="B40" s="390" t="s">
        <v>335</v>
      </c>
      <c r="C40" s="379"/>
      <c r="D40" s="379"/>
      <c r="E40" s="362"/>
    </row>
    <row r="41" spans="1:5" s="388" customFormat="1" ht="12" customHeight="1">
      <c r="A41" s="340" t="s">
        <v>127</v>
      </c>
      <c r="B41" s="390" t="s">
        <v>336</v>
      </c>
      <c r="C41" s="379"/>
      <c r="D41" s="379"/>
      <c r="E41" s="362"/>
    </row>
    <row r="42" spans="1:5" s="388" customFormat="1" ht="12" customHeight="1">
      <c r="A42" s="340" t="s">
        <v>128</v>
      </c>
      <c r="B42" s="390" t="s">
        <v>337</v>
      </c>
      <c r="C42" s="379"/>
      <c r="D42" s="379"/>
      <c r="E42" s="362"/>
    </row>
    <row r="43" spans="1:5" s="388" customFormat="1" ht="12" customHeight="1">
      <c r="A43" s="340" t="s">
        <v>338</v>
      </c>
      <c r="B43" s="390" t="s">
        <v>339</v>
      </c>
      <c r="C43" s="382"/>
      <c r="D43" s="382"/>
      <c r="E43" s="365"/>
    </row>
    <row r="44" spans="1:5" s="388" customFormat="1" ht="12" customHeight="1" thickBot="1">
      <c r="A44" s="342" t="s">
        <v>340</v>
      </c>
      <c r="B44" s="391" t="s">
        <v>341</v>
      </c>
      <c r="C44" s="383"/>
      <c r="D44" s="383"/>
      <c r="E44" s="366"/>
    </row>
    <row r="45" spans="1:5" s="388" customFormat="1" ht="12" customHeight="1" thickBot="1">
      <c r="A45" s="346" t="s">
        <v>12</v>
      </c>
      <c r="B45" s="347" t="s">
        <v>342</v>
      </c>
      <c r="C45" s="378">
        <f>SUM(C46:C50)</f>
        <v>0</v>
      </c>
      <c r="D45" s="378">
        <f>SUM(D46:D50)</f>
        <v>0</v>
      </c>
      <c r="E45" s="361">
        <f>SUM(E46:E50)</f>
        <v>0</v>
      </c>
    </row>
    <row r="46" spans="1:5" s="388" customFormat="1" ht="12" customHeight="1">
      <c r="A46" s="341" t="s">
        <v>66</v>
      </c>
      <c r="B46" s="389" t="s">
        <v>343</v>
      </c>
      <c r="C46" s="399"/>
      <c r="D46" s="399"/>
      <c r="E46" s="367"/>
    </row>
    <row r="47" spans="1:5" s="388" customFormat="1" ht="12" customHeight="1">
      <c r="A47" s="340" t="s">
        <v>67</v>
      </c>
      <c r="B47" s="390" t="s">
        <v>344</v>
      </c>
      <c r="C47" s="382"/>
      <c r="D47" s="382"/>
      <c r="E47" s="365"/>
    </row>
    <row r="48" spans="1:5" s="388" customFormat="1" ht="12" customHeight="1">
      <c r="A48" s="340" t="s">
        <v>345</v>
      </c>
      <c r="B48" s="390" t="s">
        <v>346</v>
      </c>
      <c r="C48" s="382"/>
      <c r="D48" s="382"/>
      <c r="E48" s="365"/>
    </row>
    <row r="49" spans="1:5" s="388" customFormat="1" ht="12" customHeight="1">
      <c r="A49" s="340" t="s">
        <v>347</v>
      </c>
      <c r="B49" s="390" t="s">
        <v>348</v>
      </c>
      <c r="C49" s="382"/>
      <c r="D49" s="382"/>
      <c r="E49" s="365"/>
    </row>
    <row r="50" spans="1:5" s="388" customFormat="1" ht="12" customHeight="1" thickBot="1">
      <c r="A50" s="342" t="s">
        <v>349</v>
      </c>
      <c r="B50" s="391" t="s">
        <v>350</v>
      </c>
      <c r="C50" s="383"/>
      <c r="D50" s="383"/>
      <c r="E50" s="366"/>
    </row>
    <row r="51" spans="1:5" s="388" customFormat="1" ht="17.25" customHeight="1" thickBot="1">
      <c r="A51" s="346" t="s">
        <v>129</v>
      </c>
      <c r="B51" s="347" t="s">
        <v>351</v>
      </c>
      <c r="C51" s="378">
        <f>SUM(C52:C54)</f>
        <v>0</v>
      </c>
      <c r="D51" s="378">
        <f>SUM(D52:D54)</f>
        <v>0</v>
      </c>
      <c r="E51" s="361">
        <f>SUM(E52:E54)</f>
        <v>0</v>
      </c>
    </row>
    <row r="52" spans="1:5" s="388" customFormat="1" ht="12" customHeight="1">
      <c r="A52" s="341" t="s">
        <v>68</v>
      </c>
      <c r="B52" s="389" t="s">
        <v>352</v>
      </c>
      <c r="C52" s="380"/>
      <c r="D52" s="380"/>
      <c r="E52" s="363"/>
    </row>
    <row r="53" spans="1:5" s="388" customFormat="1" ht="12" customHeight="1">
      <c r="A53" s="340" t="s">
        <v>69</v>
      </c>
      <c r="B53" s="390" t="s">
        <v>353</v>
      </c>
      <c r="C53" s="379"/>
      <c r="D53" s="379"/>
      <c r="E53" s="362"/>
    </row>
    <row r="54" spans="1:5" s="388" customFormat="1" ht="12" customHeight="1">
      <c r="A54" s="340" t="s">
        <v>354</v>
      </c>
      <c r="B54" s="390" t="s">
        <v>355</v>
      </c>
      <c r="C54" s="379"/>
      <c r="D54" s="379"/>
      <c r="E54" s="362"/>
    </row>
    <row r="55" spans="1:5" s="388" customFormat="1" ht="12" customHeight="1" thickBot="1">
      <c r="A55" s="342" t="s">
        <v>356</v>
      </c>
      <c r="B55" s="391" t="s">
        <v>357</v>
      </c>
      <c r="C55" s="381"/>
      <c r="D55" s="381"/>
      <c r="E55" s="364"/>
    </row>
    <row r="56" spans="1:5" s="388" customFormat="1" ht="12" customHeight="1" thickBot="1">
      <c r="A56" s="346" t="s">
        <v>14</v>
      </c>
      <c r="B56" s="368" t="s">
        <v>358</v>
      </c>
      <c r="C56" s="378">
        <f>SUM(C57:C59)</f>
        <v>0</v>
      </c>
      <c r="D56" s="378">
        <f>SUM(D57:D59)</f>
        <v>0</v>
      </c>
      <c r="E56" s="361">
        <f>SUM(E57:E59)</f>
        <v>0</v>
      </c>
    </row>
    <row r="57" spans="1:5" s="388" customFormat="1" ht="12" customHeight="1">
      <c r="A57" s="341" t="s">
        <v>130</v>
      </c>
      <c r="B57" s="389" t="s">
        <v>359</v>
      </c>
      <c r="C57" s="382"/>
      <c r="D57" s="382"/>
      <c r="E57" s="365"/>
    </row>
    <row r="58" spans="1:5" s="388" customFormat="1" ht="12" customHeight="1">
      <c r="A58" s="340" t="s">
        <v>131</v>
      </c>
      <c r="B58" s="390" t="s">
        <v>360</v>
      </c>
      <c r="C58" s="382"/>
      <c r="D58" s="382"/>
      <c r="E58" s="365"/>
    </row>
    <row r="59" spans="1:5" s="388" customFormat="1" ht="12" customHeight="1">
      <c r="A59" s="340" t="s">
        <v>156</v>
      </c>
      <c r="B59" s="390" t="s">
        <v>361</v>
      </c>
      <c r="C59" s="382"/>
      <c r="D59" s="382"/>
      <c r="E59" s="365"/>
    </row>
    <row r="60" spans="1:5" s="388" customFormat="1" ht="12" customHeight="1" thickBot="1">
      <c r="A60" s="342" t="s">
        <v>362</v>
      </c>
      <c r="B60" s="391" t="s">
        <v>363</v>
      </c>
      <c r="C60" s="382"/>
      <c r="D60" s="382"/>
      <c r="E60" s="365"/>
    </row>
    <row r="61" spans="1:5" s="388" customFormat="1" ht="12" customHeight="1" thickBot="1">
      <c r="A61" s="346" t="s">
        <v>15</v>
      </c>
      <c r="B61" s="347" t="s">
        <v>364</v>
      </c>
      <c r="C61" s="384">
        <f>+C6+C13+C20+C27+C34+C45+C51+C56</f>
        <v>24175000</v>
      </c>
      <c r="D61" s="384">
        <f>+D6+D13+D20+D27+D34+D45+D51+D56</f>
        <v>24175000</v>
      </c>
      <c r="E61" s="397">
        <f>+E6+E13+E20+E27+E34+E45+E51+E56</f>
        <v>27194422</v>
      </c>
    </row>
    <row r="62" spans="1:5" s="388" customFormat="1" ht="12" customHeight="1" thickBot="1">
      <c r="A62" s="400" t="s">
        <v>365</v>
      </c>
      <c r="B62" s="368" t="s">
        <v>366</v>
      </c>
      <c r="C62" s="378">
        <f>+C63+C64+C65</f>
        <v>0</v>
      </c>
      <c r="D62" s="378">
        <f>+D63+D64+D65</f>
        <v>0</v>
      </c>
      <c r="E62" s="361">
        <f>+E63+E64+E65</f>
        <v>0</v>
      </c>
    </row>
    <row r="63" spans="1:5" s="388" customFormat="1" ht="12" customHeight="1">
      <c r="A63" s="341" t="s">
        <v>367</v>
      </c>
      <c r="B63" s="389" t="s">
        <v>368</v>
      </c>
      <c r="C63" s="382"/>
      <c r="D63" s="382"/>
      <c r="E63" s="365"/>
    </row>
    <row r="64" spans="1:5" s="388" customFormat="1" ht="12" customHeight="1">
      <c r="A64" s="340" t="s">
        <v>369</v>
      </c>
      <c r="B64" s="390" t="s">
        <v>370</v>
      </c>
      <c r="C64" s="382"/>
      <c r="D64" s="382"/>
      <c r="E64" s="365"/>
    </row>
    <row r="65" spans="1:5" s="388" customFormat="1" ht="12" customHeight="1" thickBot="1">
      <c r="A65" s="342" t="s">
        <v>371</v>
      </c>
      <c r="B65" s="326" t="s">
        <v>413</v>
      </c>
      <c r="C65" s="382"/>
      <c r="D65" s="382"/>
      <c r="E65" s="365"/>
    </row>
    <row r="66" spans="1:5" s="388" customFormat="1" ht="12" customHeight="1" thickBot="1">
      <c r="A66" s="400" t="s">
        <v>373</v>
      </c>
      <c r="B66" s="368" t="s">
        <v>374</v>
      </c>
      <c r="C66" s="378">
        <f>+C67+C68+C69+C70</f>
        <v>0</v>
      </c>
      <c r="D66" s="378">
        <f>+D67+D68+D69+D70</f>
        <v>0</v>
      </c>
      <c r="E66" s="361">
        <f>+E67+E68+E69+E70</f>
        <v>0</v>
      </c>
    </row>
    <row r="67" spans="1:5" s="388" customFormat="1" ht="13.5" customHeight="1">
      <c r="A67" s="341" t="s">
        <v>107</v>
      </c>
      <c r="B67" s="688" t="s">
        <v>375</v>
      </c>
      <c r="C67" s="382"/>
      <c r="D67" s="382"/>
      <c r="E67" s="365"/>
    </row>
    <row r="68" spans="1:5" s="388" customFormat="1" ht="12" customHeight="1">
      <c r="A68" s="340" t="s">
        <v>108</v>
      </c>
      <c r="B68" s="688" t="s">
        <v>737</v>
      </c>
      <c r="C68" s="382"/>
      <c r="D68" s="382"/>
      <c r="E68" s="365"/>
    </row>
    <row r="69" spans="1:5" s="388" customFormat="1" ht="12" customHeight="1">
      <c r="A69" s="340" t="s">
        <v>376</v>
      </c>
      <c r="B69" s="688" t="s">
        <v>377</v>
      </c>
      <c r="C69" s="382"/>
      <c r="D69" s="382"/>
      <c r="E69" s="365"/>
    </row>
    <row r="70" spans="1:5" s="388" customFormat="1" ht="12" customHeight="1" thickBot="1">
      <c r="A70" s="342" t="s">
        <v>378</v>
      </c>
      <c r="B70" s="689" t="s">
        <v>738</v>
      </c>
      <c r="C70" s="382"/>
      <c r="D70" s="382"/>
      <c r="E70" s="365"/>
    </row>
    <row r="71" spans="1:5" s="388" customFormat="1" ht="12" customHeight="1" thickBot="1">
      <c r="A71" s="400" t="s">
        <v>379</v>
      </c>
      <c r="B71" s="368" t="s">
        <v>380</v>
      </c>
      <c r="C71" s="378">
        <f>+C72+C73</f>
        <v>0</v>
      </c>
      <c r="D71" s="378">
        <f>+D72+D73</f>
        <v>0</v>
      </c>
      <c r="E71" s="361">
        <f>+E72+E73</f>
        <v>0</v>
      </c>
    </row>
    <row r="72" spans="1:5" s="388" customFormat="1" ht="12" customHeight="1">
      <c r="A72" s="341" t="s">
        <v>381</v>
      </c>
      <c r="B72" s="389" t="s">
        <v>382</v>
      </c>
      <c r="C72" s="382"/>
      <c r="D72" s="382"/>
      <c r="E72" s="365"/>
    </row>
    <row r="73" spans="1:5" s="388" customFormat="1" ht="12" customHeight="1" thickBot="1">
      <c r="A73" s="342" t="s">
        <v>383</v>
      </c>
      <c r="B73" s="391" t="s">
        <v>384</v>
      </c>
      <c r="C73" s="382"/>
      <c r="D73" s="382"/>
      <c r="E73" s="365"/>
    </row>
    <row r="74" spans="1:5" s="388" customFormat="1" ht="12" customHeight="1" thickBot="1">
      <c r="A74" s="400" t="s">
        <v>385</v>
      </c>
      <c r="B74" s="368" t="s">
        <v>386</v>
      </c>
      <c r="C74" s="378">
        <f>+C75+C76+C77</f>
        <v>0</v>
      </c>
      <c r="D74" s="378">
        <f>+D75+D76+D77</f>
        <v>0</v>
      </c>
      <c r="E74" s="361">
        <f>+E75+E76+E77</f>
        <v>0</v>
      </c>
    </row>
    <row r="75" spans="1:5" s="388" customFormat="1" ht="12" customHeight="1">
      <c r="A75" s="341" t="s">
        <v>387</v>
      </c>
      <c r="B75" s="389" t="s">
        <v>388</v>
      </c>
      <c r="C75" s="382"/>
      <c r="D75" s="382"/>
      <c r="E75" s="365"/>
    </row>
    <row r="76" spans="1:5" s="388" customFormat="1" ht="12" customHeight="1">
      <c r="A76" s="340" t="s">
        <v>389</v>
      </c>
      <c r="B76" s="390" t="s">
        <v>390</v>
      </c>
      <c r="C76" s="382"/>
      <c r="D76" s="382"/>
      <c r="E76" s="365"/>
    </row>
    <row r="77" spans="1:5" s="388" customFormat="1" ht="12" customHeight="1" thickBot="1">
      <c r="A77" s="342" t="s">
        <v>391</v>
      </c>
      <c r="B77" s="690" t="s">
        <v>739</v>
      </c>
      <c r="C77" s="382"/>
      <c r="D77" s="382"/>
      <c r="E77" s="365"/>
    </row>
    <row r="78" spans="1:5" s="388" customFormat="1" ht="12" customHeight="1" thickBot="1">
      <c r="A78" s="400" t="s">
        <v>392</v>
      </c>
      <c r="B78" s="368" t="s">
        <v>393</v>
      </c>
      <c r="C78" s="378">
        <f>+C79+C80+C81+C82</f>
        <v>0</v>
      </c>
      <c r="D78" s="378">
        <f>+D79+D80+D81+D82</f>
        <v>0</v>
      </c>
      <c r="E78" s="361">
        <f>+E79+E80+E81+E82</f>
        <v>0</v>
      </c>
    </row>
    <row r="79" spans="1:5" s="388" customFormat="1" ht="12" customHeight="1">
      <c r="A79" s="392" t="s">
        <v>394</v>
      </c>
      <c r="B79" s="389" t="s">
        <v>395</v>
      </c>
      <c r="C79" s="382"/>
      <c r="D79" s="382"/>
      <c r="E79" s="365"/>
    </row>
    <row r="80" spans="1:5" s="388" customFormat="1" ht="12" customHeight="1">
      <c r="A80" s="393" t="s">
        <v>396</v>
      </c>
      <c r="B80" s="390" t="s">
        <v>397</v>
      </c>
      <c r="C80" s="382"/>
      <c r="D80" s="382"/>
      <c r="E80" s="365"/>
    </row>
    <row r="81" spans="1:5" s="388" customFormat="1" ht="12" customHeight="1">
      <c r="A81" s="393" t="s">
        <v>398</v>
      </c>
      <c r="B81" s="390" t="s">
        <v>399</v>
      </c>
      <c r="C81" s="382"/>
      <c r="D81" s="382"/>
      <c r="E81" s="365"/>
    </row>
    <row r="82" spans="1:5" s="388" customFormat="1" ht="12" customHeight="1" thickBot="1">
      <c r="A82" s="401" t="s">
        <v>400</v>
      </c>
      <c r="B82" s="370" t="s">
        <v>401</v>
      </c>
      <c r="C82" s="382"/>
      <c r="D82" s="382"/>
      <c r="E82" s="365"/>
    </row>
    <row r="83" spans="1:5" s="388" customFormat="1" ht="12" customHeight="1" thickBot="1">
      <c r="A83" s="400" t="s">
        <v>402</v>
      </c>
      <c r="B83" s="368" t="s">
        <v>403</v>
      </c>
      <c r="C83" s="403"/>
      <c r="D83" s="403"/>
      <c r="E83" s="404"/>
    </row>
    <row r="84" spans="1:5" s="388" customFormat="1" ht="12" customHeight="1" thickBot="1">
      <c r="A84" s="400" t="s">
        <v>404</v>
      </c>
      <c r="B84" s="324" t="s">
        <v>405</v>
      </c>
      <c r="C84" s="384">
        <f>+C62+C66+C71+C74+C78+C83</f>
        <v>0</v>
      </c>
      <c r="D84" s="384">
        <f>+D62+D66+D71+D74+D78+D83</f>
        <v>0</v>
      </c>
      <c r="E84" s="397">
        <f>+E62+E66+E71+E74+E78+E83</f>
        <v>0</v>
      </c>
    </row>
    <row r="85" spans="1:5" s="388" customFormat="1" ht="12" customHeight="1" thickBot="1">
      <c r="A85" s="402" t="s">
        <v>406</v>
      </c>
      <c r="B85" s="327" t="s">
        <v>407</v>
      </c>
      <c r="C85" s="384">
        <f>+C61+C84</f>
        <v>24175000</v>
      </c>
      <c r="D85" s="384">
        <f>+D61+D84</f>
        <v>24175000</v>
      </c>
      <c r="E85" s="397">
        <f>+E61+E84</f>
        <v>27194422</v>
      </c>
    </row>
    <row r="86" spans="1:5" s="388" customFormat="1" ht="12" customHeight="1">
      <c r="A86" s="322"/>
      <c r="B86" s="322"/>
      <c r="C86" s="323"/>
      <c r="D86" s="323"/>
      <c r="E86" s="323"/>
    </row>
    <row r="87" spans="1:5" ht="16.5" customHeight="1">
      <c r="A87" s="705" t="s">
        <v>36</v>
      </c>
      <c r="B87" s="705"/>
      <c r="C87" s="705"/>
      <c r="D87" s="705"/>
      <c r="E87" s="705"/>
    </row>
    <row r="88" spans="1:5" s="394" customFormat="1" ht="16.5" customHeight="1" thickBot="1">
      <c r="A88" s="46" t="s">
        <v>111</v>
      </c>
      <c r="B88" s="46"/>
      <c r="C88" s="355"/>
      <c r="D88" s="355"/>
      <c r="E88" s="355" t="str">
        <f>E2</f>
        <v>Forintban!</v>
      </c>
    </row>
    <row r="89" spans="1:5" s="394" customFormat="1" ht="16.5" customHeight="1">
      <c r="A89" s="706" t="s">
        <v>58</v>
      </c>
      <c r="B89" s="703" t="s">
        <v>174</v>
      </c>
      <c r="C89" s="699" t="str">
        <f>+C3</f>
        <v>2017. évi</v>
      </c>
      <c r="D89" s="699"/>
      <c r="E89" s="700"/>
    </row>
    <row r="90" spans="1:5" ht="37.5" customHeight="1" thickBot="1">
      <c r="A90" s="707"/>
      <c r="B90" s="702"/>
      <c r="C90" s="47" t="s">
        <v>175</v>
      </c>
      <c r="D90" s="47" t="s">
        <v>180</v>
      </c>
      <c r="E90" s="48" t="s">
        <v>181</v>
      </c>
    </row>
    <row r="91" spans="1:5" s="387" customFormat="1" ht="12" customHeight="1" thickBot="1">
      <c r="A91" s="351" t="s">
        <v>408</v>
      </c>
      <c r="B91" s="352" t="s">
        <v>409</v>
      </c>
      <c r="C91" s="352" t="s">
        <v>410</v>
      </c>
      <c r="D91" s="352" t="s">
        <v>411</v>
      </c>
      <c r="E91" s="353" t="s">
        <v>412</v>
      </c>
    </row>
    <row r="92" spans="1:5" ht="12" customHeight="1" thickBot="1">
      <c r="A92" s="348" t="s">
        <v>7</v>
      </c>
      <c r="B92" s="350" t="s">
        <v>414</v>
      </c>
      <c r="C92" s="377">
        <f>SUM(C93:C97)</f>
        <v>19920000</v>
      </c>
      <c r="D92" s="377">
        <f>SUM(D93:D97)</f>
        <v>29831002</v>
      </c>
      <c r="E92" s="332">
        <f>SUM(E93:E97)</f>
        <v>27194422</v>
      </c>
    </row>
    <row r="93" spans="1:5" ht="12" customHeight="1">
      <c r="A93" s="343" t="s">
        <v>70</v>
      </c>
      <c r="B93" s="336" t="s">
        <v>37</v>
      </c>
      <c r="C93" s="77"/>
      <c r="D93" s="77"/>
      <c r="E93" s="331"/>
    </row>
    <row r="94" spans="1:5" ht="12" customHeight="1">
      <c r="A94" s="340" t="s">
        <v>71</v>
      </c>
      <c r="B94" s="334" t="s">
        <v>132</v>
      </c>
      <c r="C94" s="379"/>
      <c r="D94" s="379"/>
      <c r="E94" s="362"/>
    </row>
    <row r="95" spans="1:5" ht="12" customHeight="1">
      <c r="A95" s="340" t="s">
        <v>72</v>
      </c>
      <c r="B95" s="334" t="s">
        <v>99</v>
      </c>
      <c r="C95" s="381"/>
      <c r="D95" s="381"/>
      <c r="E95" s="364"/>
    </row>
    <row r="96" spans="1:5" ht="12" customHeight="1">
      <c r="A96" s="340" t="s">
        <v>73</v>
      </c>
      <c r="B96" s="337" t="s">
        <v>133</v>
      </c>
      <c r="C96" s="381">
        <v>19920000</v>
      </c>
      <c r="D96" s="381">
        <v>29831002</v>
      </c>
      <c r="E96" s="364">
        <v>27194422</v>
      </c>
    </row>
    <row r="97" spans="1:5" ht="12" customHeight="1">
      <c r="A97" s="340" t="s">
        <v>82</v>
      </c>
      <c r="B97" s="345" t="s">
        <v>134</v>
      </c>
      <c r="C97" s="381"/>
      <c r="D97" s="381"/>
      <c r="E97" s="364"/>
    </row>
    <row r="98" spans="1:5" ht="12" customHeight="1">
      <c r="A98" s="340" t="s">
        <v>74</v>
      </c>
      <c r="B98" s="334" t="s">
        <v>415</v>
      </c>
      <c r="C98" s="381"/>
      <c r="D98" s="381"/>
      <c r="E98" s="364"/>
    </row>
    <row r="99" spans="1:5" ht="12" customHeight="1">
      <c r="A99" s="340" t="s">
        <v>75</v>
      </c>
      <c r="B99" s="357" t="s">
        <v>416</v>
      </c>
      <c r="C99" s="381"/>
      <c r="D99" s="381"/>
      <c r="E99" s="364"/>
    </row>
    <row r="100" spans="1:5" ht="12" customHeight="1">
      <c r="A100" s="340" t="s">
        <v>83</v>
      </c>
      <c r="B100" s="358" t="s">
        <v>417</v>
      </c>
      <c r="C100" s="381"/>
      <c r="D100" s="381"/>
      <c r="E100" s="364"/>
    </row>
    <row r="101" spans="1:5" ht="12" customHeight="1">
      <c r="A101" s="340" t="s">
        <v>84</v>
      </c>
      <c r="B101" s="358" t="s">
        <v>418</v>
      </c>
      <c r="C101" s="381"/>
      <c r="D101" s="381"/>
      <c r="E101" s="364"/>
    </row>
    <row r="102" spans="1:5" ht="12" customHeight="1">
      <c r="A102" s="340" t="s">
        <v>85</v>
      </c>
      <c r="B102" s="357" t="s">
        <v>419</v>
      </c>
      <c r="C102" s="381"/>
      <c r="D102" s="381"/>
      <c r="E102" s="364"/>
    </row>
    <row r="103" spans="1:5" ht="12" customHeight="1">
      <c r="A103" s="340" t="s">
        <v>86</v>
      </c>
      <c r="B103" s="357" t="s">
        <v>420</v>
      </c>
      <c r="C103" s="381"/>
      <c r="D103" s="381"/>
      <c r="E103" s="364"/>
    </row>
    <row r="104" spans="1:5" ht="12" customHeight="1">
      <c r="A104" s="340" t="s">
        <v>88</v>
      </c>
      <c r="B104" s="358" t="s">
        <v>421</v>
      </c>
      <c r="C104" s="381"/>
      <c r="D104" s="381"/>
      <c r="E104" s="364"/>
    </row>
    <row r="105" spans="1:5" ht="12" customHeight="1">
      <c r="A105" s="339" t="s">
        <v>135</v>
      </c>
      <c r="B105" s="359" t="s">
        <v>422</v>
      </c>
      <c r="C105" s="381"/>
      <c r="D105" s="381"/>
      <c r="E105" s="364"/>
    </row>
    <row r="106" spans="1:5" ht="12" customHeight="1">
      <c r="A106" s="340" t="s">
        <v>423</v>
      </c>
      <c r="B106" s="359" t="s">
        <v>424</v>
      </c>
      <c r="C106" s="381"/>
      <c r="D106" s="381"/>
      <c r="E106" s="364"/>
    </row>
    <row r="107" spans="1:5" ht="12" customHeight="1" thickBot="1">
      <c r="A107" s="344" t="s">
        <v>425</v>
      </c>
      <c r="B107" s="360" t="s">
        <v>426</v>
      </c>
      <c r="C107" s="78"/>
      <c r="D107" s="78"/>
      <c r="E107" s="325"/>
    </row>
    <row r="108" spans="1:5" ht="12" customHeight="1" thickBot="1">
      <c r="A108" s="346" t="s">
        <v>8</v>
      </c>
      <c r="B108" s="349" t="s">
        <v>427</v>
      </c>
      <c r="C108" s="378">
        <f>+C109+C111+C113</f>
        <v>0</v>
      </c>
      <c r="D108" s="378">
        <f>+D109+D111+D113</f>
        <v>0</v>
      </c>
      <c r="E108" s="361">
        <f>+E109+E111+E113</f>
        <v>0</v>
      </c>
    </row>
    <row r="109" spans="1:5" ht="12" customHeight="1">
      <c r="A109" s="341" t="s">
        <v>76</v>
      </c>
      <c r="B109" s="334" t="s">
        <v>155</v>
      </c>
      <c r="C109" s="380"/>
      <c r="D109" s="380"/>
      <c r="E109" s="363"/>
    </row>
    <row r="110" spans="1:5" ht="12" customHeight="1">
      <c r="A110" s="341" t="s">
        <v>77</v>
      </c>
      <c r="B110" s="338" t="s">
        <v>428</v>
      </c>
      <c r="C110" s="380"/>
      <c r="D110" s="380"/>
      <c r="E110" s="363"/>
    </row>
    <row r="111" spans="1:5" ht="15.75">
      <c r="A111" s="341" t="s">
        <v>78</v>
      </c>
      <c r="B111" s="338" t="s">
        <v>136</v>
      </c>
      <c r="C111" s="379"/>
      <c r="D111" s="379"/>
      <c r="E111" s="362"/>
    </row>
    <row r="112" spans="1:5" ht="12" customHeight="1">
      <c r="A112" s="341" t="s">
        <v>79</v>
      </c>
      <c r="B112" s="338" t="s">
        <v>429</v>
      </c>
      <c r="C112" s="379"/>
      <c r="D112" s="379"/>
      <c r="E112" s="362"/>
    </row>
    <row r="113" spans="1:5" ht="12" customHeight="1">
      <c r="A113" s="341" t="s">
        <v>80</v>
      </c>
      <c r="B113" s="370" t="s">
        <v>157</v>
      </c>
      <c r="C113" s="379"/>
      <c r="D113" s="379"/>
      <c r="E113" s="362"/>
    </row>
    <row r="114" spans="1:5" ht="21.75" customHeight="1">
      <c r="A114" s="341" t="s">
        <v>87</v>
      </c>
      <c r="B114" s="369" t="s">
        <v>430</v>
      </c>
      <c r="C114" s="379"/>
      <c r="D114" s="379"/>
      <c r="E114" s="362"/>
    </row>
    <row r="115" spans="1:5" ht="24" customHeight="1">
      <c r="A115" s="341" t="s">
        <v>89</v>
      </c>
      <c r="B115" s="385" t="s">
        <v>431</v>
      </c>
      <c r="C115" s="379"/>
      <c r="D115" s="379"/>
      <c r="E115" s="362"/>
    </row>
    <row r="116" spans="1:5" ht="12" customHeight="1">
      <c r="A116" s="341" t="s">
        <v>137</v>
      </c>
      <c r="B116" s="358" t="s">
        <v>418</v>
      </c>
      <c r="C116" s="379"/>
      <c r="D116" s="379"/>
      <c r="E116" s="362"/>
    </row>
    <row r="117" spans="1:5" ht="12" customHeight="1">
      <c r="A117" s="341" t="s">
        <v>138</v>
      </c>
      <c r="B117" s="358" t="s">
        <v>432</v>
      </c>
      <c r="C117" s="379"/>
      <c r="D117" s="379"/>
      <c r="E117" s="362"/>
    </row>
    <row r="118" spans="1:5" ht="12" customHeight="1">
      <c r="A118" s="341" t="s">
        <v>139</v>
      </c>
      <c r="B118" s="358" t="s">
        <v>433</v>
      </c>
      <c r="C118" s="379"/>
      <c r="D118" s="379"/>
      <c r="E118" s="362"/>
    </row>
    <row r="119" spans="1:5" s="405" customFormat="1" ht="12" customHeight="1">
      <c r="A119" s="341" t="s">
        <v>434</v>
      </c>
      <c r="B119" s="358" t="s">
        <v>421</v>
      </c>
      <c r="C119" s="379"/>
      <c r="D119" s="379"/>
      <c r="E119" s="362"/>
    </row>
    <row r="120" spans="1:5" ht="12" customHeight="1">
      <c r="A120" s="341" t="s">
        <v>435</v>
      </c>
      <c r="B120" s="358" t="s">
        <v>436</v>
      </c>
      <c r="C120" s="379"/>
      <c r="D120" s="379"/>
      <c r="E120" s="362"/>
    </row>
    <row r="121" spans="1:5" ht="12" customHeight="1" thickBot="1">
      <c r="A121" s="339" t="s">
        <v>437</v>
      </c>
      <c r="B121" s="358" t="s">
        <v>438</v>
      </c>
      <c r="C121" s="381"/>
      <c r="D121" s="381"/>
      <c r="E121" s="364"/>
    </row>
    <row r="122" spans="1:5" ht="12" customHeight="1" thickBot="1">
      <c r="A122" s="346" t="s">
        <v>9</v>
      </c>
      <c r="B122" s="354" t="s">
        <v>439</v>
      </c>
      <c r="C122" s="378">
        <f>+C123+C124</f>
        <v>0</v>
      </c>
      <c r="D122" s="378">
        <f>+D123+D124</f>
        <v>0</v>
      </c>
      <c r="E122" s="361">
        <f>+E123+E124</f>
        <v>0</v>
      </c>
    </row>
    <row r="123" spans="1:5" ht="12" customHeight="1">
      <c r="A123" s="341" t="s">
        <v>59</v>
      </c>
      <c r="B123" s="335" t="s">
        <v>45</v>
      </c>
      <c r="C123" s="380"/>
      <c r="D123" s="380"/>
      <c r="E123" s="363"/>
    </row>
    <row r="124" spans="1:5" ht="12" customHeight="1" thickBot="1">
      <c r="A124" s="342" t="s">
        <v>60</v>
      </c>
      <c r="B124" s="338" t="s">
        <v>46</v>
      </c>
      <c r="C124" s="381"/>
      <c r="D124" s="381"/>
      <c r="E124" s="364"/>
    </row>
    <row r="125" spans="1:5" ht="12" customHeight="1" thickBot="1">
      <c r="A125" s="346" t="s">
        <v>10</v>
      </c>
      <c r="B125" s="354" t="s">
        <v>440</v>
      </c>
      <c r="C125" s="378">
        <f>+C92+C108+C122</f>
        <v>19920000</v>
      </c>
      <c r="D125" s="378">
        <f>+D92+D108+D122</f>
        <v>29831002</v>
      </c>
      <c r="E125" s="361">
        <f>+E92+E108+E122</f>
        <v>27194422</v>
      </c>
    </row>
    <row r="126" spans="1:5" ht="12" customHeight="1" thickBot="1">
      <c r="A126" s="346" t="s">
        <v>11</v>
      </c>
      <c r="B126" s="354" t="s">
        <v>441</v>
      </c>
      <c r="C126" s="378">
        <f>+C127+C128+C129</f>
        <v>0</v>
      </c>
      <c r="D126" s="378">
        <f>+D127+D128+D129</f>
        <v>0</v>
      </c>
      <c r="E126" s="361">
        <f>+E127+E128+E129</f>
        <v>0</v>
      </c>
    </row>
    <row r="127" spans="1:5" ht="12" customHeight="1">
      <c r="A127" s="341" t="s">
        <v>63</v>
      </c>
      <c r="B127" s="335" t="s">
        <v>442</v>
      </c>
      <c r="C127" s="379"/>
      <c r="D127" s="379"/>
      <c r="E127" s="362"/>
    </row>
    <row r="128" spans="1:5" ht="12" customHeight="1">
      <c r="A128" s="341" t="s">
        <v>64</v>
      </c>
      <c r="B128" s="335" t="s">
        <v>443</v>
      </c>
      <c r="C128" s="379"/>
      <c r="D128" s="379"/>
      <c r="E128" s="362"/>
    </row>
    <row r="129" spans="1:5" ht="12" customHeight="1" thickBot="1">
      <c r="A129" s="339" t="s">
        <v>65</v>
      </c>
      <c r="B129" s="333" t="s">
        <v>444</v>
      </c>
      <c r="C129" s="379"/>
      <c r="D129" s="379"/>
      <c r="E129" s="362"/>
    </row>
    <row r="130" spans="1:5" ht="12" customHeight="1" thickBot="1">
      <c r="A130" s="346" t="s">
        <v>12</v>
      </c>
      <c r="B130" s="354" t="s">
        <v>445</v>
      </c>
      <c r="C130" s="378">
        <f>+C131+C132+C134+C133</f>
        <v>0</v>
      </c>
      <c r="D130" s="378">
        <f>+D131+D132+D134+D133</f>
        <v>0</v>
      </c>
      <c r="E130" s="361">
        <f>+E131+E132+E134+E133</f>
        <v>0</v>
      </c>
    </row>
    <row r="131" spans="1:5" ht="12" customHeight="1">
      <c r="A131" s="341" t="s">
        <v>66</v>
      </c>
      <c r="B131" s="335" t="s">
        <v>446</v>
      </c>
      <c r="C131" s="379"/>
      <c r="D131" s="379"/>
      <c r="E131" s="362"/>
    </row>
    <row r="132" spans="1:5" ht="12" customHeight="1">
      <c r="A132" s="341" t="s">
        <v>67</v>
      </c>
      <c r="B132" s="335" t="s">
        <v>447</v>
      </c>
      <c r="C132" s="379"/>
      <c r="D132" s="379"/>
      <c r="E132" s="362"/>
    </row>
    <row r="133" spans="1:5" ht="12" customHeight="1">
      <c r="A133" s="341" t="s">
        <v>345</v>
      </c>
      <c r="B133" s="335" t="s">
        <v>448</v>
      </c>
      <c r="C133" s="379"/>
      <c r="D133" s="379"/>
      <c r="E133" s="362"/>
    </row>
    <row r="134" spans="1:5" ht="12" customHeight="1" thickBot="1">
      <c r="A134" s="339" t="s">
        <v>347</v>
      </c>
      <c r="B134" s="333" t="s">
        <v>449</v>
      </c>
      <c r="C134" s="379"/>
      <c r="D134" s="379"/>
      <c r="E134" s="362"/>
    </row>
    <row r="135" spans="1:5" ht="12" customHeight="1" thickBot="1">
      <c r="A135" s="346" t="s">
        <v>13</v>
      </c>
      <c r="B135" s="354" t="s">
        <v>450</v>
      </c>
      <c r="C135" s="384">
        <f>+C136+C137+C138+C139</f>
        <v>0</v>
      </c>
      <c r="D135" s="384">
        <f>+D136+D137+D138+D139</f>
        <v>0</v>
      </c>
      <c r="E135" s="397">
        <f>+E136+E137+E138+E139</f>
        <v>0</v>
      </c>
    </row>
    <row r="136" spans="1:5" ht="12" customHeight="1">
      <c r="A136" s="341" t="s">
        <v>68</v>
      </c>
      <c r="B136" s="335" t="s">
        <v>451</v>
      </c>
      <c r="C136" s="379"/>
      <c r="D136" s="379"/>
      <c r="E136" s="362"/>
    </row>
    <row r="137" spans="1:5" ht="12" customHeight="1">
      <c r="A137" s="341" t="s">
        <v>69</v>
      </c>
      <c r="B137" s="335" t="s">
        <v>452</v>
      </c>
      <c r="C137" s="379"/>
      <c r="D137" s="379"/>
      <c r="E137" s="362"/>
    </row>
    <row r="138" spans="1:5" ht="12" customHeight="1">
      <c r="A138" s="341" t="s">
        <v>354</v>
      </c>
      <c r="B138" s="335" t="s">
        <v>453</v>
      </c>
      <c r="C138" s="379"/>
      <c r="D138" s="379"/>
      <c r="E138" s="362"/>
    </row>
    <row r="139" spans="1:5" ht="12" customHeight="1" thickBot="1">
      <c r="A139" s="339" t="s">
        <v>356</v>
      </c>
      <c r="B139" s="333" t="s">
        <v>454</v>
      </c>
      <c r="C139" s="379"/>
      <c r="D139" s="379"/>
      <c r="E139" s="362"/>
    </row>
    <row r="140" spans="1:9" ht="15" customHeight="1" thickBot="1">
      <c r="A140" s="346" t="s">
        <v>14</v>
      </c>
      <c r="B140" s="354" t="s">
        <v>455</v>
      </c>
      <c r="C140" s="79">
        <f>+C141+C142+C143+C144</f>
        <v>0</v>
      </c>
      <c r="D140" s="79">
        <f>+D141+D142+D143+D144</f>
        <v>0</v>
      </c>
      <c r="E140" s="330">
        <f>+E141+E142+E143+E144</f>
        <v>0</v>
      </c>
      <c r="F140" s="395"/>
      <c r="G140" s="396"/>
      <c r="H140" s="396"/>
      <c r="I140" s="396"/>
    </row>
    <row r="141" spans="1:5" s="388" customFormat="1" ht="12.75" customHeight="1">
      <c r="A141" s="341" t="s">
        <v>130</v>
      </c>
      <c r="B141" s="335" t="s">
        <v>456</v>
      </c>
      <c r="C141" s="379"/>
      <c r="D141" s="379"/>
      <c r="E141" s="362"/>
    </row>
    <row r="142" spans="1:5" ht="12.75" customHeight="1">
      <c r="A142" s="341" t="s">
        <v>131</v>
      </c>
      <c r="B142" s="335" t="s">
        <v>457</v>
      </c>
      <c r="C142" s="379"/>
      <c r="D142" s="379"/>
      <c r="E142" s="362"/>
    </row>
    <row r="143" spans="1:5" ht="12.75" customHeight="1">
      <c r="A143" s="341" t="s">
        <v>156</v>
      </c>
      <c r="B143" s="335" t="s">
        <v>458</v>
      </c>
      <c r="C143" s="379"/>
      <c r="D143" s="379"/>
      <c r="E143" s="362"/>
    </row>
    <row r="144" spans="1:5" ht="12.75" customHeight="1" thickBot="1">
      <c r="A144" s="341" t="s">
        <v>362</v>
      </c>
      <c r="B144" s="335" t="s">
        <v>459</v>
      </c>
      <c r="C144" s="379"/>
      <c r="D144" s="379"/>
      <c r="E144" s="362"/>
    </row>
    <row r="145" spans="1:5" ht="16.5" thickBot="1">
      <c r="A145" s="346" t="s">
        <v>15</v>
      </c>
      <c r="B145" s="354" t="s">
        <v>460</v>
      </c>
      <c r="C145" s="328">
        <f>+C126+C130+C135+C140</f>
        <v>0</v>
      </c>
      <c r="D145" s="328">
        <f>+D126+D130+D135+D140</f>
        <v>0</v>
      </c>
      <c r="E145" s="329">
        <f>+E126+E130+E135+E140</f>
        <v>0</v>
      </c>
    </row>
    <row r="146" spans="1:5" ht="16.5" thickBot="1">
      <c r="A146" s="371" t="s">
        <v>16</v>
      </c>
      <c r="B146" s="374" t="s">
        <v>461</v>
      </c>
      <c r="C146" s="328">
        <f>+C125+C145</f>
        <v>19920000</v>
      </c>
      <c r="D146" s="328">
        <f>+D125+D145</f>
        <v>29831002</v>
      </c>
      <c r="E146" s="329">
        <f>+E125+E145</f>
        <v>27194422</v>
      </c>
    </row>
    <row r="148" spans="1:5" ht="18.75" customHeight="1">
      <c r="A148" s="704" t="s">
        <v>462</v>
      </c>
      <c r="B148" s="704"/>
      <c r="C148" s="704"/>
      <c r="D148" s="704"/>
      <c r="E148" s="704"/>
    </row>
    <row r="149" spans="1:5" ht="13.5" customHeight="1" thickBot="1">
      <c r="A149" s="356" t="s">
        <v>112</v>
      </c>
      <c r="B149" s="356"/>
      <c r="C149" s="386"/>
      <c r="E149" s="373" t="str">
        <f>E88</f>
        <v>Forintban!</v>
      </c>
    </row>
    <row r="150" spans="1:5" ht="21.75" thickBot="1">
      <c r="A150" s="346">
        <v>1</v>
      </c>
      <c r="B150" s="349" t="s">
        <v>463</v>
      </c>
      <c r="C150" s="372">
        <f>+C61-C125</f>
        <v>4255000</v>
      </c>
      <c r="D150" s="372">
        <f>+D61-D125</f>
        <v>-5656002</v>
      </c>
      <c r="E150" s="372">
        <f>+E61-E125</f>
        <v>0</v>
      </c>
    </row>
    <row r="151" spans="1:5" ht="21.75" thickBot="1">
      <c r="A151" s="346" t="s">
        <v>8</v>
      </c>
      <c r="B151" s="349" t="s">
        <v>464</v>
      </c>
      <c r="C151" s="372">
        <f>+C84-C145</f>
        <v>0</v>
      </c>
      <c r="D151" s="372">
        <f>+D84-D145</f>
        <v>0</v>
      </c>
      <c r="E151" s="37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5" customFormat="1" ht="12.75" customHeight="1">
      <c r="C161" s="376"/>
      <c r="D161" s="376"/>
      <c r="E161" s="376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Vaja Város Önkormányzat
2017. ÉVI ZÁRSZÁMADÁS
ÁLLAMIGAZGATÁSI FELADATOK MÉRLEGE
&amp;R&amp;"Times New Roman CE,Félkövér dőlt"&amp;11 1.4. melléklet a 4/2018. (V.31.)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F3" sqref="F3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698" t="s">
        <v>802</v>
      </c>
    </row>
    <row r="2" spans="7:10" ht="14.25" thickBot="1">
      <c r="G2" s="39"/>
      <c r="H2" s="39"/>
      <c r="I2" s="39" t="str">
        <f>'1.4.sz.mell.'!E2</f>
        <v>Forintban!</v>
      </c>
      <c r="J2" s="698"/>
    </row>
    <row r="3" spans="1:10" ht="18" customHeight="1" thickBot="1">
      <c r="A3" s="701" t="s">
        <v>58</v>
      </c>
      <c r="B3" s="445" t="s">
        <v>42</v>
      </c>
      <c r="C3" s="446"/>
      <c r="D3" s="446"/>
      <c r="E3" s="446"/>
      <c r="F3" s="445" t="s">
        <v>43</v>
      </c>
      <c r="G3" s="447"/>
      <c r="H3" s="447"/>
      <c r="I3" s="447"/>
      <c r="J3" s="698"/>
    </row>
    <row r="4" spans="1:10" s="420" customFormat="1" ht="35.25" customHeight="1" thickBot="1">
      <c r="A4" s="697"/>
      <c r="B4" s="27" t="s">
        <v>51</v>
      </c>
      <c r="C4" s="28" t="str">
        <f>+CONCATENATE(LEFT('1.1.sz.mell.'!C3,4),". évi eredeti előirányzat")</f>
        <v>2017. évi eredeti előirányzat</v>
      </c>
      <c r="D4" s="406" t="str">
        <f>+CONCATENATE(LEFT('1.1.sz.mell.'!C3,4),". évi módosított előirányzat")</f>
        <v>2017. évi módosított előirányzat</v>
      </c>
      <c r="E4" s="28" t="str">
        <f>+CONCATENATE(LEFT('1.1.sz.mell.'!C3,4),". évi teljesítés")</f>
        <v>2017. évi teljesítés</v>
      </c>
      <c r="F4" s="27" t="s">
        <v>51</v>
      </c>
      <c r="G4" s="28" t="str">
        <f>+C4</f>
        <v>2017. évi eredeti előirányzat</v>
      </c>
      <c r="H4" s="406" t="str">
        <f>+D4</f>
        <v>2017. évi módosított előirányzat</v>
      </c>
      <c r="I4" s="435" t="str">
        <f>+E4</f>
        <v>2017. évi teljesítés</v>
      </c>
      <c r="J4" s="698"/>
    </row>
    <row r="5" spans="1:10" s="421" customFormat="1" ht="12" customHeight="1" thickBot="1">
      <c r="A5" s="448" t="s">
        <v>408</v>
      </c>
      <c r="B5" s="449" t="s">
        <v>409</v>
      </c>
      <c r="C5" s="450" t="s">
        <v>410</v>
      </c>
      <c r="D5" s="450" t="s">
        <v>411</v>
      </c>
      <c r="E5" s="450" t="s">
        <v>412</v>
      </c>
      <c r="F5" s="449" t="s">
        <v>489</v>
      </c>
      <c r="G5" s="450" t="s">
        <v>490</v>
      </c>
      <c r="H5" s="450" t="s">
        <v>491</v>
      </c>
      <c r="I5" s="451" t="s">
        <v>492</v>
      </c>
      <c r="J5" s="698"/>
    </row>
    <row r="6" spans="1:10" ht="15" customHeight="1">
      <c r="A6" s="422" t="s">
        <v>7</v>
      </c>
      <c r="B6" s="423" t="s">
        <v>465</v>
      </c>
      <c r="C6" s="409">
        <v>310766332</v>
      </c>
      <c r="D6" s="409">
        <v>351424599</v>
      </c>
      <c r="E6" s="409">
        <v>351424599</v>
      </c>
      <c r="F6" s="423" t="s">
        <v>52</v>
      </c>
      <c r="G6" s="409">
        <v>608155000</v>
      </c>
      <c r="H6" s="409">
        <v>549055046</v>
      </c>
      <c r="I6" s="415">
        <v>546145647</v>
      </c>
      <c r="J6" s="698"/>
    </row>
    <row r="7" spans="1:10" ht="15" customHeight="1">
      <c r="A7" s="424" t="s">
        <v>8</v>
      </c>
      <c r="B7" s="425" t="s">
        <v>466</v>
      </c>
      <c r="C7" s="410">
        <v>437665000</v>
      </c>
      <c r="D7" s="410">
        <v>349834979</v>
      </c>
      <c r="E7" s="410">
        <v>318200337</v>
      </c>
      <c r="F7" s="425" t="s">
        <v>132</v>
      </c>
      <c r="G7" s="410">
        <v>101818000</v>
      </c>
      <c r="H7" s="410">
        <v>99705033</v>
      </c>
      <c r="I7" s="416">
        <v>98579942</v>
      </c>
      <c r="J7" s="698"/>
    </row>
    <row r="8" spans="1:10" ht="15" customHeight="1">
      <c r="A8" s="424" t="s">
        <v>9</v>
      </c>
      <c r="B8" s="425" t="s">
        <v>467</v>
      </c>
      <c r="C8" s="410"/>
      <c r="D8" s="410">
        <v>0</v>
      </c>
      <c r="E8" s="410"/>
      <c r="F8" s="425" t="s">
        <v>160</v>
      </c>
      <c r="G8" s="410">
        <v>249070000</v>
      </c>
      <c r="H8" s="410">
        <v>394814110</v>
      </c>
      <c r="I8" s="416">
        <v>358833702</v>
      </c>
      <c r="J8" s="698"/>
    </row>
    <row r="9" spans="1:10" ht="15" customHeight="1">
      <c r="A9" s="424" t="s">
        <v>10</v>
      </c>
      <c r="B9" s="425" t="s">
        <v>123</v>
      </c>
      <c r="C9" s="410">
        <v>158900000</v>
      </c>
      <c r="D9" s="410">
        <v>158900000</v>
      </c>
      <c r="E9" s="410">
        <v>127551947</v>
      </c>
      <c r="F9" s="425" t="s">
        <v>133</v>
      </c>
      <c r="G9" s="410">
        <v>19920000</v>
      </c>
      <c r="H9" s="410">
        <v>29831002</v>
      </c>
      <c r="I9" s="416">
        <v>27194422</v>
      </c>
      <c r="J9" s="698"/>
    </row>
    <row r="10" spans="1:10" ht="15" customHeight="1">
      <c r="A10" s="424" t="s">
        <v>11</v>
      </c>
      <c r="B10" s="426" t="s">
        <v>468</v>
      </c>
      <c r="C10" s="410">
        <v>80972668</v>
      </c>
      <c r="D10" s="410">
        <v>95340668</v>
      </c>
      <c r="E10" s="410">
        <v>90788917</v>
      </c>
      <c r="F10" s="425" t="s">
        <v>134</v>
      </c>
      <c r="G10" s="410">
        <v>5100000</v>
      </c>
      <c r="H10" s="410">
        <v>9508754</v>
      </c>
      <c r="I10" s="416">
        <v>9008754</v>
      </c>
      <c r="J10" s="698"/>
    </row>
    <row r="11" spans="1:10" ht="15" customHeight="1">
      <c r="A11" s="424" t="s">
        <v>12</v>
      </c>
      <c r="B11" s="425" t="s">
        <v>660</v>
      </c>
      <c r="C11" s="411"/>
      <c r="D11" s="411"/>
      <c r="E11" s="411"/>
      <c r="F11" s="425" t="s">
        <v>38</v>
      </c>
      <c r="G11" s="410">
        <v>4000000</v>
      </c>
      <c r="H11" s="410"/>
      <c r="I11" s="416"/>
      <c r="J11" s="698"/>
    </row>
    <row r="12" spans="1:10" ht="15" customHeight="1">
      <c r="A12" s="424" t="s">
        <v>13</v>
      </c>
      <c r="B12" s="425" t="s">
        <v>341</v>
      </c>
      <c r="C12" s="410"/>
      <c r="D12" s="410"/>
      <c r="E12" s="410"/>
      <c r="F12" s="7"/>
      <c r="G12" s="410"/>
      <c r="H12" s="410"/>
      <c r="I12" s="416"/>
      <c r="J12" s="698"/>
    </row>
    <row r="13" spans="1:10" ht="15" customHeight="1">
      <c r="A13" s="424" t="s">
        <v>14</v>
      </c>
      <c r="B13" s="7"/>
      <c r="C13" s="410"/>
      <c r="D13" s="410"/>
      <c r="E13" s="410"/>
      <c r="F13" s="7"/>
      <c r="G13" s="410"/>
      <c r="H13" s="410"/>
      <c r="I13" s="416"/>
      <c r="J13" s="698"/>
    </row>
    <row r="14" spans="1:10" ht="15" customHeight="1">
      <c r="A14" s="424" t="s">
        <v>15</v>
      </c>
      <c r="B14" s="434"/>
      <c r="C14" s="411"/>
      <c r="D14" s="411"/>
      <c r="E14" s="411"/>
      <c r="F14" s="7"/>
      <c r="G14" s="410"/>
      <c r="H14" s="410"/>
      <c r="I14" s="416"/>
      <c r="J14" s="698"/>
    </row>
    <row r="15" spans="1:10" ht="15" customHeight="1">
      <c r="A15" s="424" t="s">
        <v>16</v>
      </c>
      <c r="B15" s="7"/>
      <c r="C15" s="410"/>
      <c r="D15" s="410"/>
      <c r="E15" s="410"/>
      <c r="F15" s="7"/>
      <c r="G15" s="410"/>
      <c r="H15" s="410"/>
      <c r="I15" s="416"/>
      <c r="J15" s="698"/>
    </row>
    <row r="16" spans="1:10" ht="15" customHeight="1">
      <c r="A16" s="424" t="s">
        <v>17</v>
      </c>
      <c r="B16" s="7"/>
      <c r="C16" s="410"/>
      <c r="D16" s="410"/>
      <c r="E16" s="410"/>
      <c r="F16" s="7"/>
      <c r="G16" s="410"/>
      <c r="H16" s="410"/>
      <c r="I16" s="416"/>
      <c r="J16" s="698"/>
    </row>
    <row r="17" spans="1:10" ht="15" customHeight="1" thickBot="1">
      <c r="A17" s="424" t="s">
        <v>18</v>
      </c>
      <c r="B17" s="12"/>
      <c r="C17" s="412"/>
      <c r="D17" s="412"/>
      <c r="E17" s="412"/>
      <c r="F17" s="7"/>
      <c r="G17" s="412"/>
      <c r="H17" s="412"/>
      <c r="I17" s="417"/>
      <c r="J17" s="698"/>
    </row>
    <row r="18" spans="1:10" ht="17.25" customHeight="1" thickBot="1">
      <c r="A18" s="427" t="s">
        <v>19</v>
      </c>
      <c r="B18" s="408" t="s">
        <v>469</v>
      </c>
      <c r="C18" s="413">
        <f>+C6+C7+C9+C10+C12+C13+C14+C15+C16+C17</f>
        <v>988304000</v>
      </c>
      <c r="D18" s="413">
        <f>+D6+D7+D9+D10+D12+D13+D14+D15+D16+D17</f>
        <v>955500246</v>
      </c>
      <c r="E18" s="413">
        <f>+E6+E7+E9+E10+E12+E13+E14+E15+E16+E17</f>
        <v>887965800</v>
      </c>
      <c r="F18" s="408" t="s">
        <v>476</v>
      </c>
      <c r="G18" s="413">
        <f>SUM(G6:G17)</f>
        <v>988063000</v>
      </c>
      <c r="H18" s="413">
        <f>SUM(H6:H17)</f>
        <v>1082913945</v>
      </c>
      <c r="I18" s="413">
        <f>SUM(I6:I17)</f>
        <v>1039762467</v>
      </c>
      <c r="J18" s="698"/>
    </row>
    <row r="19" spans="1:10" ht="15" customHeight="1">
      <c r="A19" s="428" t="s">
        <v>20</v>
      </c>
      <c r="B19" s="429" t="s">
        <v>470</v>
      </c>
      <c r="C19" s="40">
        <f>+C20+C21+C22+C23</f>
        <v>0</v>
      </c>
      <c r="D19" s="40">
        <f>+D20+D21+D22+D23</f>
        <v>23514887</v>
      </c>
      <c r="E19" s="40">
        <f>+E20+E21+E22+E23</f>
        <v>23514887</v>
      </c>
      <c r="F19" s="430" t="s">
        <v>784</v>
      </c>
      <c r="G19" s="414"/>
      <c r="H19" s="414">
        <v>22436497</v>
      </c>
      <c r="I19" s="414">
        <v>11177743</v>
      </c>
      <c r="J19" s="698"/>
    </row>
    <row r="20" spans="1:10" ht="15" customHeight="1">
      <c r="A20" s="431" t="s">
        <v>21</v>
      </c>
      <c r="B20" s="430" t="s">
        <v>153</v>
      </c>
      <c r="C20" s="407"/>
      <c r="D20" s="407">
        <v>12256133</v>
      </c>
      <c r="E20" s="407">
        <v>12256133</v>
      </c>
      <c r="F20" s="430" t="s">
        <v>477</v>
      </c>
      <c r="G20" s="407"/>
      <c r="H20" s="407">
        <v>0</v>
      </c>
      <c r="I20" s="407"/>
      <c r="J20" s="698"/>
    </row>
    <row r="21" spans="1:10" ht="15" customHeight="1">
      <c r="A21" s="431" t="s">
        <v>22</v>
      </c>
      <c r="B21" s="430" t="s">
        <v>154</v>
      </c>
      <c r="C21" s="407"/>
      <c r="D21" s="407">
        <v>0</v>
      </c>
      <c r="E21" s="407"/>
      <c r="F21" s="430" t="s">
        <v>114</v>
      </c>
      <c r="G21" s="407"/>
      <c r="H21" s="407">
        <v>10137457</v>
      </c>
      <c r="I21" s="407"/>
      <c r="J21" s="698"/>
    </row>
    <row r="22" spans="1:10" ht="15" customHeight="1">
      <c r="A22" s="431" t="s">
        <v>23</v>
      </c>
      <c r="B22" s="430" t="s">
        <v>158</v>
      </c>
      <c r="C22" s="407"/>
      <c r="D22" s="407">
        <v>0</v>
      </c>
      <c r="E22" s="407"/>
      <c r="F22" s="430" t="s">
        <v>115</v>
      </c>
      <c r="G22" s="407"/>
      <c r="H22" s="407"/>
      <c r="I22" s="407"/>
      <c r="J22" s="698"/>
    </row>
    <row r="23" spans="1:10" ht="15" customHeight="1">
      <c r="A23" s="431" t="s">
        <v>24</v>
      </c>
      <c r="B23" s="430" t="s">
        <v>159</v>
      </c>
      <c r="C23" s="407"/>
      <c r="D23" s="407">
        <v>11258754</v>
      </c>
      <c r="E23" s="407">
        <v>11258754</v>
      </c>
      <c r="F23" s="429" t="s">
        <v>161</v>
      </c>
      <c r="G23" s="407"/>
      <c r="H23" s="407"/>
      <c r="I23" s="407"/>
      <c r="J23" s="698"/>
    </row>
    <row r="24" spans="1:10" ht="15" customHeight="1">
      <c r="A24" s="431" t="s">
        <v>25</v>
      </c>
      <c r="B24" s="430" t="s">
        <v>471</v>
      </c>
      <c r="C24" s="432">
        <f>+C25+C26</f>
        <v>0</v>
      </c>
      <c r="D24" s="432">
        <f>+D25+D26</f>
        <v>0</v>
      </c>
      <c r="E24" s="432">
        <f>+E25+E26</f>
        <v>0</v>
      </c>
      <c r="F24" s="430" t="s">
        <v>141</v>
      </c>
      <c r="G24" s="407"/>
      <c r="H24" s="407"/>
      <c r="I24" s="407"/>
      <c r="J24" s="698"/>
    </row>
    <row r="25" spans="1:10" ht="15" customHeight="1">
      <c r="A25" s="428" t="s">
        <v>26</v>
      </c>
      <c r="B25" s="429" t="s">
        <v>472</v>
      </c>
      <c r="C25" s="414"/>
      <c r="D25" s="414"/>
      <c r="E25" s="414"/>
      <c r="F25" s="423" t="s">
        <v>142</v>
      </c>
      <c r="G25" s="414"/>
      <c r="H25" s="414"/>
      <c r="I25" s="414"/>
      <c r="J25" s="698"/>
    </row>
    <row r="26" spans="1:10" ht="15" customHeight="1" thickBot="1">
      <c r="A26" s="431" t="s">
        <v>27</v>
      </c>
      <c r="B26" s="430" t="s">
        <v>473</v>
      </c>
      <c r="C26" s="407"/>
      <c r="D26" s="407"/>
      <c r="E26" s="407"/>
      <c r="F26" s="7"/>
      <c r="G26" s="407"/>
      <c r="H26" s="407"/>
      <c r="I26" s="407"/>
      <c r="J26" s="698"/>
    </row>
    <row r="27" spans="1:10" ht="17.25" customHeight="1" thickBot="1">
      <c r="A27" s="427" t="s">
        <v>28</v>
      </c>
      <c r="B27" s="408" t="s">
        <v>474</v>
      </c>
      <c r="C27" s="413">
        <f>+C19+C24</f>
        <v>0</v>
      </c>
      <c r="D27" s="413">
        <f>+D19+D24</f>
        <v>23514887</v>
      </c>
      <c r="E27" s="413">
        <f>+E19+E24</f>
        <v>23514887</v>
      </c>
      <c r="F27" s="408" t="s">
        <v>478</v>
      </c>
      <c r="G27" s="413">
        <f>SUM(G19:G26)</f>
        <v>0</v>
      </c>
      <c r="H27" s="413">
        <f>SUM(H19:H26)</f>
        <v>32573954</v>
      </c>
      <c r="I27" s="413">
        <f>SUM(I19:I26)</f>
        <v>11177743</v>
      </c>
      <c r="J27" s="698"/>
    </row>
    <row r="28" spans="1:10" ht="17.25" customHeight="1" thickBot="1">
      <c r="A28" s="427" t="s">
        <v>29</v>
      </c>
      <c r="B28" s="433" t="s">
        <v>475</v>
      </c>
      <c r="C28" s="644">
        <f>+C18+C27</f>
        <v>988304000</v>
      </c>
      <c r="D28" s="644">
        <f>+D18+D27</f>
        <v>979015133</v>
      </c>
      <c r="E28" s="645">
        <f>+E18+E27</f>
        <v>911480687</v>
      </c>
      <c r="F28" s="433" t="s">
        <v>479</v>
      </c>
      <c r="G28" s="644">
        <f>+G18+G27</f>
        <v>988063000</v>
      </c>
      <c r="H28" s="644">
        <f>+H18+H27</f>
        <v>1115487899</v>
      </c>
      <c r="I28" s="644">
        <f>+I18+I27</f>
        <v>1050940210</v>
      </c>
      <c r="J28" s="698"/>
    </row>
    <row r="29" spans="1:10" ht="17.25" customHeight="1" thickBot="1">
      <c r="A29" s="427" t="s">
        <v>30</v>
      </c>
      <c r="B29" s="433" t="s">
        <v>118</v>
      </c>
      <c r="C29" s="644" t="str">
        <f>IF(C18-G18&lt;0,G18-C18,"-")</f>
        <v>-</v>
      </c>
      <c r="D29" s="644">
        <f>IF(D18-H18&lt;0,H18-D18,"-")</f>
        <v>127413699</v>
      </c>
      <c r="E29" s="645">
        <f>IF(E18-I18&lt;0,I18-E18,"-")</f>
        <v>151796667</v>
      </c>
      <c r="F29" s="433" t="s">
        <v>119</v>
      </c>
      <c r="G29" s="644">
        <f>IF(C18-G18&gt;0,C18-G18,"-")</f>
        <v>241000</v>
      </c>
      <c r="H29" s="644" t="str">
        <f>IF(D18-H18&gt;0,D18-H18,"-")</f>
        <v>-</v>
      </c>
      <c r="I29" s="644" t="str">
        <f>IF(E18-I18&gt;0,E18-I18,"-")</f>
        <v>-</v>
      </c>
      <c r="J29" s="698"/>
    </row>
    <row r="30" spans="1:10" ht="17.25" customHeight="1" thickBot="1">
      <c r="A30" s="427" t="s">
        <v>31</v>
      </c>
      <c r="B30" s="433" t="s">
        <v>734</v>
      </c>
      <c r="C30" s="644" t="str">
        <f>IF(C28-G28&lt;0,G28-C28,"-")</f>
        <v>-</v>
      </c>
      <c r="D30" s="644">
        <f>IF(D28-H28&lt;0,H28-D28,"-")</f>
        <v>136472766</v>
      </c>
      <c r="E30" s="645">
        <f>IF(E28-I28&lt;0,I28-E28,"-")</f>
        <v>139459523</v>
      </c>
      <c r="F30" s="433" t="s">
        <v>735</v>
      </c>
      <c r="G30" s="644">
        <f>IF(C28-G28&gt;0,C28-G28,"-")</f>
        <v>241000</v>
      </c>
      <c r="H30" s="644" t="str">
        <f>IF(D28-H28&gt;0,D28-H28,"-")</f>
        <v>-</v>
      </c>
      <c r="I30" s="644" t="str">
        <f>IF(E28-I28&gt;0,E28-I28,"-")</f>
        <v>-</v>
      </c>
      <c r="J30" s="698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B1">
      <selection activeCell="E4" sqref="E4"/>
    </sheetView>
  </sheetViews>
  <sheetFormatPr defaultColWidth="9.00390625" defaultRowHeight="12.75"/>
  <cols>
    <col min="1" max="1" width="6.875" style="9" customWidth="1"/>
    <col min="2" max="2" width="55.125" style="26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6384" width="9.375" style="9" customWidth="1"/>
  </cols>
  <sheetData>
    <row r="1" spans="2:10" ht="39.75" customHeight="1">
      <c r="B1" s="418" t="s">
        <v>117</v>
      </c>
      <c r="C1" s="419"/>
      <c r="D1" s="419"/>
      <c r="E1" s="419"/>
      <c r="F1" s="419"/>
      <c r="G1" s="419"/>
      <c r="H1" s="419"/>
      <c r="I1" s="419"/>
      <c r="J1" s="698" t="s">
        <v>803</v>
      </c>
    </row>
    <row r="2" spans="7:10" ht="14.25" thickBot="1">
      <c r="G2" s="39"/>
      <c r="H2" s="39"/>
      <c r="I2" s="39" t="str">
        <f>'2.1.sz.mell  '!I2</f>
        <v>Forintban!</v>
      </c>
      <c r="J2" s="698"/>
    </row>
    <row r="3" spans="1:10" ht="24" customHeight="1" thickBot="1">
      <c r="A3" s="708" t="s">
        <v>58</v>
      </c>
      <c r="B3" s="445" t="s">
        <v>42</v>
      </c>
      <c r="C3" s="446"/>
      <c r="D3" s="446"/>
      <c r="E3" s="446"/>
      <c r="F3" s="445" t="s">
        <v>43</v>
      </c>
      <c r="G3" s="447"/>
      <c r="H3" s="447"/>
      <c r="I3" s="447"/>
      <c r="J3" s="698"/>
    </row>
    <row r="4" spans="1:10" s="420" customFormat="1" ht="35.25" customHeight="1" thickBot="1">
      <c r="A4" s="709"/>
      <c r="B4" s="27" t="s">
        <v>51</v>
      </c>
      <c r="C4" s="28" t="str">
        <f>+'2.1.sz.mell  '!C4</f>
        <v>2017. évi eredeti előirányzat</v>
      </c>
      <c r="D4" s="406" t="str">
        <f>+'2.1.sz.mell  '!D4</f>
        <v>2017. évi módosított előirányzat</v>
      </c>
      <c r="E4" s="28" t="str">
        <f>+'2.1.sz.mell  '!E4</f>
        <v>2017. évi teljesítés</v>
      </c>
      <c r="F4" s="27" t="s">
        <v>51</v>
      </c>
      <c r="G4" s="28" t="str">
        <f>+'2.1.sz.mell  '!C4</f>
        <v>2017. évi eredeti előirányzat</v>
      </c>
      <c r="H4" s="406" t="str">
        <f>+'2.1.sz.mell  '!D4</f>
        <v>2017. évi módosított előirányzat</v>
      </c>
      <c r="I4" s="435" t="str">
        <f>+'2.1.sz.mell  '!E4</f>
        <v>2017. évi teljesítés</v>
      </c>
      <c r="J4" s="698"/>
    </row>
    <row r="5" spans="1:10" s="420" customFormat="1" ht="13.5" thickBot="1">
      <c r="A5" s="448" t="s">
        <v>408</v>
      </c>
      <c r="B5" s="449" t="s">
        <v>409</v>
      </c>
      <c r="C5" s="450" t="s">
        <v>410</v>
      </c>
      <c r="D5" s="450" t="s">
        <v>411</v>
      </c>
      <c r="E5" s="450" t="s">
        <v>412</v>
      </c>
      <c r="F5" s="449" t="s">
        <v>489</v>
      </c>
      <c r="G5" s="450" t="s">
        <v>490</v>
      </c>
      <c r="H5" s="450" t="s">
        <v>491</v>
      </c>
      <c r="I5" s="451" t="s">
        <v>492</v>
      </c>
      <c r="J5" s="698"/>
    </row>
    <row r="6" spans="1:10" ht="12.75" customHeight="1">
      <c r="A6" s="422" t="s">
        <v>7</v>
      </c>
      <c r="B6" s="423" t="s">
        <v>480</v>
      </c>
      <c r="C6" s="409">
        <v>787393000</v>
      </c>
      <c r="D6" s="409">
        <v>837393000</v>
      </c>
      <c r="E6" s="409">
        <v>594052853</v>
      </c>
      <c r="F6" s="423" t="s">
        <v>155</v>
      </c>
      <c r="G6" s="409">
        <v>598979000</v>
      </c>
      <c r="H6" s="409">
        <v>521975734</v>
      </c>
      <c r="I6" s="415">
        <v>163553467</v>
      </c>
      <c r="J6" s="698"/>
    </row>
    <row r="7" spans="1:10" ht="12.75">
      <c r="A7" s="424" t="s">
        <v>8</v>
      </c>
      <c r="B7" s="425" t="s">
        <v>481</v>
      </c>
      <c r="C7" s="410"/>
      <c r="D7" s="410">
        <v>0</v>
      </c>
      <c r="E7" s="410"/>
      <c r="F7" s="425" t="s">
        <v>493</v>
      </c>
      <c r="G7" s="410"/>
      <c r="H7" s="410">
        <v>0</v>
      </c>
      <c r="I7" s="416"/>
      <c r="J7" s="698"/>
    </row>
    <row r="8" spans="1:10" ht="12.75" customHeight="1">
      <c r="A8" s="424" t="s">
        <v>9</v>
      </c>
      <c r="B8" s="425" t="s">
        <v>482</v>
      </c>
      <c r="C8" s="410"/>
      <c r="D8" s="410">
        <v>16710500</v>
      </c>
      <c r="E8" s="410">
        <v>10730000</v>
      </c>
      <c r="F8" s="425" t="s">
        <v>136</v>
      </c>
      <c r="G8" s="410">
        <v>188055000</v>
      </c>
      <c r="H8" s="410">
        <v>193055000</v>
      </c>
      <c r="I8" s="416">
        <v>1497203</v>
      </c>
      <c r="J8" s="698"/>
    </row>
    <row r="9" spans="1:10" ht="12.75" customHeight="1">
      <c r="A9" s="424" t="s">
        <v>10</v>
      </c>
      <c r="B9" s="425" t="s">
        <v>483</v>
      </c>
      <c r="C9" s="410"/>
      <c r="D9" s="410"/>
      <c r="E9" s="410">
        <v>102063</v>
      </c>
      <c r="F9" s="425" t="s">
        <v>494</v>
      </c>
      <c r="G9" s="410"/>
      <c r="H9" s="410">
        <v>0</v>
      </c>
      <c r="I9" s="416"/>
      <c r="J9" s="698"/>
    </row>
    <row r="10" spans="1:10" ht="12.75" customHeight="1">
      <c r="A10" s="424" t="s">
        <v>11</v>
      </c>
      <c r="B10" s="425" t="s">
        <v>484</v>
      </c>
      <c r="C10" s="410"/>
      <c r="D10" s="410"/>
      <c r="E10" s="410"/>
      <c r="F10" s="425" t="s">
        <v>157</v>
      </c>
      <c r="G10" s="410">
        <v>600000</v>
      </c>
      <c r="H10" s="410">
        <v>2600000</v>
      </c>
      <c r="I10" s="416">
        <v>2600000</v>
      </c>
      <c r="J10" s="698"/>
    </row>
    <row r="11" spans="1:10" ht="12.75" customHeight="1">
      <c r="A11" s="424" t="s">
        <v>12</v>
      </c>
      <c r="B11" s="425" t="s">
        <v>485</v>
      </c>
      <c r="C11" s="411"/>
      <c r="D11" s="411"/>
      <c r="E11" s="411"/>
      <c r="F11" s="466"/>
      <c r="G11" s="410"/>
      <c r="H11" s="410"/>
      <c r="I11" s="416"/>
      <c r="J11" s="698"/>
    </row>
    <row r="12" spans="1:10" ht="12.75" customHeight="1">
      <c r="A12" s="424" t="s">
        <v>13</v>
      </c>
      <c r="B12" s="7"/>
      <c r="C12" s="410"/>
      <c r="D12" s="410"/>
      <c r="E12" s="410"/>
      <c r="F12" s="466"/>
      <c r="G12" s="410"/>
      <c r="H12" s="410"/>
      <c r="I12" s="416"/>
      <c r="J12" s="698"/>
    </row>
    <row r="13" spans="1:10" ht="12.75" customHeight="1">
      <c r="A13" s="424" t="s">
        <v>14</v>
      </c>
      <c r="B13" s="7"/>
      <c r="C13" s="410"/>
      <c r="D13" s="410"/>
      <c r="E13" s="410"/>
      <c r="F13" s="467"/>
      <c r="G13" s="410"/>
      <c r="H13" s="410"/>
      <c r="I13" s="416"/>
      <c r="J13" s="698"/>
    </row>
    <row r="14" spans="1:10" ht="12.75" customHeight="1">
      <c r="A14" s="424" t="s">
        <v>15</v>
      </c>
      <c r="B14" s="464"/>
      <c r="C14" s="411"/>
      <c r="D14" s="411"/>
      <c r="E14" s="411"/>
      <c r="F14" s="466"/>
      <c r="G14" s="410"/>
      <c r="H14" s="410"/>
      <c r="I14" s="416"/>
      <c r="J14" s="698"/>
    </row>
    <row r="15" spans="1:10" ht="12.75">
      <c r="A15" s="424" t="s">
        <v>16</v>
      </c>
      <c r="B15" s="7"/>
      <c r="C15" s="411"/>
      <c r="D15" s="411"/>
      <c r="E15" s="411"/>
      <c r="F15" s="466"/>
      <c r="G15" s="410"/>
      <c r="H15" s="410"/>
      <c r="I15" s="416"/>
      <c r="J15" s="698"/>
    </row>
    <row r="16" spans="1:10" ht="12.75" customHeight="1" thickBot="1">
      <c r="A16" s="461" t="s">
        <v>17</v>
      </c>
      <c r="B16" s="465"/>
      <c r="C16" s="463"/>
      <c r="D16" s="85"/>
      <c r="E16" s="92"/>
      <c r="F16" s="462" t="s">
        <v>38</v>
      </c>
      <c r="G16" s="410"/>
      <c r="H16" s="410"/>
      <c r="I16" s="416"/>
      <c r="J16" s="698"/>
    </row>
    <row r="17" spans="1:10" ht="15.75" customHeight="1" thickBot="1">
      <c r="A17" s="427" t="s">
        <v>18</v>
      </c>
      <c r="B17" s="408" t="s">
        <v>486</v>
      </c>
      <c r="C17" s="413">
        <f>+C6+C8+C9+C11+C12+C13+C14+C15+C16</f>
        <v>787393000</v>
      </c>
      <c r="D17" s="413">
        <f>+D6+D8+D9+D11+D12+D13+D14+D15+D16</f>
        <v>854103500</v>
      </c>
      <c r="E17" s="413">
        <f>+E6+E8+E9+E11+E12+E13+E14+E15+E16</f>
        <v>604884916</v>
      </c>
      <c r="F17" s="408" t="s">
        <v>495</v>
      </c>
      <c r="G17" s="413">
        <f>+G6+G8+G10+G11+G12+G13+G14+G15+G16</f>
        <v>787634000</v>
      </c>
      <c r="H17" s="413">
        <f>+H6+H8+H10+H11+H12+H13+H14+H15+H16</f>
        <v>717630734</v>
      </c>
      <c r="I17" s="444">
        <f>+I6+I8+I10+I11+I12+I13+I14+I15+I16</f>
        <v>167650670</v>
      </c>
      <c r="J17" s="698"/>
    </row>
    <row r="18" spans="1:10" ht="12.75" customHeight="1">
      <c r="A18" s="422" t="s">
        <v>19</v>
      </c>
      <c r="B18" s="453" t="s">
        <v>173</v>
      </c>
      <c r="C18" s="460">
        <f>+C19+C20+C21+C22+C23</f>
        <v>0</v>
      </c>
      <c r="D18" s="460">
        <f>+D19+D20+D21+D22+D23</f>
        <v>0</v>
      </c>
      <c r="E18" s="460">
        <f>+E19+E20+E21+E22+E23</f>
        <v>0</v>
      </c>
      <c r="F18" s="430" t="s">
        <v>140</v>
      </c>
      <c r="G18" s="80"/>
      <c r="H18" s="80"/>
      <c r="I18" s="439"/>
      <c r="J18" s="698"/>
    </row>
    <row r="19" spans="1:10" ht="12.75" customHeight="1">
      <c r="A19" s="424" t="s">
        <v>20</v>
      </c>
      <c r="B19" s="454" t="s">
        <v>162</v>
      </c>
      <c r="C19" s="407"/>
      <c r="D19" s="407"/>
      <c r="E19" s="407"/>
      <c r="F19" s="430" t="s">
        <v>143</v>
      </c>
      <c r="G19" s="407"/>
      <c r="H19" s="407"/>
      <c r="I19" s="440"/>
      <c r="J19" s="698"/>
    </row>
    <row r="20" spans="1:10" ht="12.75" customHeight="1">
      <c r="A20" s="422" t="s">
        <v>21</v>
      </c>
      <c r="B20" s="454" t="s">
        <v>163</v>
      </c>
      <c r="C20" s="407"/>
      <c r="D20" s="407"/>
      <c r="E20" s="407"/>
      <c r="F20" s="430" t="s">
        <v>114</v>
      </c>
      <c r="G20" s="407"/>
      <c r="H20" s="407"/>
      <c r="I20" s="440"/>
      <c r="J20" s="698"/>
    </row>
    <row r="21" spans="1:10" ht="12.75" customHeight="1">
      <c r="A21" s="424" t="s">
        <v>22</v>
      </c>
      <c r="B21" s="454" t="s">
        <v>164</v>
      </c>
      <c r="C21" s="407"/>
      <c r="D21" s="407"/>
      <c r="E21" s="407"/>
      <c r="F21" s="430" t="s">
        <v>115</v>
      </c>
      <c r="G21" s="407"/>
      <c r="H21" s="407"/>
      <c r="I21" s="440"/>
      <c r="J21" s="698"/>
    </row>
    <row r="22" spans="1:10" ht="12.75" customHeight="1">
      <c r="A22" s="422" t="s">
        <v>23</v>
      </c>
      <c r="B22" s="454" t="s">
        <v>165</v>
      </c>
      <c r="C22" s="407"/>
      <c r="D22" s="407"/>
      <c r="E22" s="407"/>
      <c r="F22" s="429" t="s">
        <v>161</v>
      </c>
      <c r="G22" s="407"/>
      <c r="H22" s="407"/>
      <c r="I22" s="440"/>
      <c r="J22" s="698"/>
    </row>
    <row r="23" spans="1:10" ht="12.75" customHeight="1">
      <c r="A23" s="424" t="s">
        <v>24</v>
      </c>
      <c r="B23" s="455" t="s">
        <v>166</v>
      </c>
      <c r="C23" s="407"/>
      <c r="D23" s="407"/>
      <c r="E23" s="407"/>
      <c r="F23" s="430" t="s">
        <v>144</v>
      </c>
      <c r="G23" s="407"/>
      <c r="H23" s="407"/>
      <c r="I23" s="440"/>
      <c r="J23" s="698"/>
    </row>
    <row r="24" spans="1:10" ht="12.75" customHeight="1">
      <c r="A24" s="422" t="s">
        <v>25</v>
      </c>
      <c r="B24" s="456" t="s">
        <v>167</v>
      </c>
      <c r="C24" s="432">
        <f>+C25+C26+C27+C28+C29</f>
        <v>0</v>
      </c>
      <c r="D24" s="432">
        <f>+D25+D26+D27+D28+D29</f>
        <v>0</v>
      </c>
      <c r="E24" s="432">
        <f>+E25+E26+E27+E28+E29</f>
        <v>0</v>
      </c>
      <c r="F24" s="457" t="s">
        <v>142</v>
      </c>
      <c r="G24" s="407"/>
      <c r="H24" s="407"/>
      <c r="I24" s="440"/>
      <c r="J24" s="698"/>
    </row>
    <row r="25" spans="1:10" ht="12.75" customHeight="1">
      <c r="A25" s="424" t="s">
        <v>26</v>
      </c>
      <c r="B25" s="455" t="s">
        <v>168</v>
      </c>
      <c r="C25" s="407"/>
      <c r="D25" s="407"/>
      <c r="E25" s="407"/>
      <c r="F25" s="457" t="s">
        <v>496</v>
      </c>
      <c r="G25" s="407"/>
      <c r="H25" s="407"/>
      <c r="I25" s="440"/>
      <c r="J25" s="698"/>
    </row>
    <row r="26" spans="1:10" ht="12.75" customHeight="1">
      <c r="A26" s="422" t="s">
        <v>27</v>
      </c>
      <c r="B26" s="455" t="s">
        <v>169</v>
      </c>
      <c r="C26" s="407"/>
      <c r="D26" s="407"/>
      <c r="E26" s="407"/>
      <c r="F26" s="452"/>
      <c r="G26" s="407"/>
      <c r="H26" s="407"/>
      <c r="I26" s="440"/>
      <c r="J26" s="698"/>
    </row>
    <row r="27" spans="1:10" ht="12.75" customHeight="1">
      <c r="A27" s="424" t="s">
        <v>28</v>
      </c>
      <c r="B27" s="454" t="s">
        <v>170</v>
      </c>
      <c r="C27" s="407"/>
      <c r="D27" s="407"/>
      <c r="E27" s="407"/>
      <c r="F27" s="441"/>
      <c r="G27" s="407"/>
      <c r="H27" s="407"/>
      <c r="I27" s="440"/>
      <c r="J27" s="698"/>
    </row>
    <row r="28" spans="1:10" ht="12.75" customHeight="1">
      <c r="A28" s="422" t="s">
        <v>29</v>
      </c>
      <c r="B28" s="458" t="s">
        <v>171</v>
      </c>
      <c r="C28" s="407"/>
      <c r="D28" s="407"/>
      <c r="E28" s="407"/>
      <c r="F28" s="7"/>
      <c r="G28" s="407"/>
      <c r="H28" s="407"/>
      <c r="I28" s="440"/>
      <c r="J28" s="698"/>
    </row>
    <row r="29" spans="1:10" ht="12.75" customHeight="1" thickBot="1">
      <c r="A29" s="424" t="s">
        <v>30</v>
      </c>
      <c r="B29" s="459" t="s">
        <v>172</v>
      </c>
      <c r="C29" s="407"/>
      <c r="D29" s="407"/>
      <c r="E29" s="407"/>
      <c r="F29" s="441"/>
      <c r="G29" s="407"/>
      <c r="H29" s="407"/>
      <c r="I29" s="440"/>
      <c r="J29" s="698"/>
    </row>
    <row r="30" spans="1:10" ht="24.75" customHeight="1" thickBot="1">
      <c r="A30" s="427" t="s">
        <v>31</v>
      </c>
      <c r="B30" s="408" t="s">
        <v>487</v>
      </c>
      <c r="C30" s="413">
        <f>+C18+C24</f>
        <v>0</v>
      </c>
      <c r="D30" s="413">
        <f>+D18+D24</f>
        <v>0</v>
      </c>
      <c r="E30" s="413">
        <f>+E18+E24</f>
        <v>0</v>
      </c>
      <c r="F30" s="408" t="s">
        <v>498</v>
      </c>
      <c r="G30" s="413">
        <f>SUM(G18:G29)</f>
        <v>0</v>
      </c>
      <c r="H30" s="413">
        <f>SUM(H18:H29)</f>
        <v>0</v>
      </c>
      <c r="I30" s="444">
        <f>SUM(I18:I29)</f>
        <v>0</v>
      </c>
      <c r="J30" s="698"/>
    </row>
    <row r="31" spans="1:10" ht="16.5" customHeight="1" thickBot="1">
      <c r="A31" s="427" t="s">
        <v>32</v>
      </c>
      <c r="B31" s="433" t="s">
        <v>488</v>
      </c>
      <c r="C31" s="644">
        <f>+C17+C30</f>
        <v>787393000</v>
      </c>
      <c r="D31" s="644">
        <f>+D17+D30</f>
        <v>854103500</v>
      </c>
      <c r="E31" s="645">
        <f>+E17+E30</f>
        <v>604884916</v>
      </c>
      <c r="F31" s="433" t="s">
        <v>497</v>
      </c>
      <c r="G31" s="644">
        <f>+G17+G30</f>
        <v>787634000</v>
      </c>
      <c r="H31" s="644">
        <f>+H17+H30</f>
        <v>717630734</v>
      </c>
      <c r="I31" s="646">
        <f>+I17+I30</f>
        <v>167650670</v>
      </c>
      <c r="J31" s="698"/>
    </row>
    <row r="32" spans="1:10" ht="16.5" customHeight="1" thickBot="1">
      <c r="A32" s="427" t="s">
        <v>33</v>
      </c>
      <c r="B32" s="433" t="s">
        <v>118</v>
      </c>
      <c r="C32" s="644">
        <f>IF(C17-G17&lt;0,G17-C17,"-")</f>
        <v>241000</v>
      </c>
      <c r="D32" s="644" t="str">
        <f>IF(D17-H17&lt;0,H17-D17,"-")</f>
        <v>-</v>
      </c>
      <c r="E32" s="645" t="str">
        <f>IF(E17-I17&lt;0,I17-E17,"-")</f>
        <v>-</v>
      </c>
      <c r="F32" s="433" t="s">
        <v>119</v>
      </c>
      <c r="G32" s="644" t="str">
        <f>IF(C17-G17&gt;0,C17-G17,"-")</f>
        <v>-</v>
      </c>
      <c r="H32" s="644">
        <f>IF(D17-H17&gt;0,D17-H17,"-")</f>
        <v>136472766</v>
      </c>
      <c r="I32" s="646">
        <f>IF(E17-I17&gt;0,E17-I17,"-")</f>
        <v>437234246</v>
      </c>
      <c r="J32" s="698"/>
    </row>
    <row r="33" spans="1:10" ht="16.5" customHeight="1" thickBot="1">
      <c r="A33" s="427" t="s">
        <v>34</v>
      </c>
      <c r="B33" s="433" t="s">
        <v>734</v>
      </c>
      <c r="C33" s="644">
        <f>IF(C31-G31&lt;0,G31-C31,"-")</f>
        <v>241000</v>
      </c>
      <c r="D33" s="644" t="str">
        <f>IF(D31-H31&lt;0,H31-D31,"-")</f>
        <v>-</v>
      </c>
      <c r="E33" s="644" t="str">
        <f>IF(E31-I31&lt;0,I31-E31,"-")</f>
        <v>-</v>
      </c>
      <c r="F33" s="433" t="s">
        <v>735</v>
      </c>
      <c r="G33" s="644" t="str">
        <f>IF(C31-G31&gt;0,C31-G31,"-")</f>
        <v>-</v>
      </c>
      <c r="H33" s="644">
        <f>IF(D31-H31&gt;0,D31-H31,"-")</f>
        <v>136472766</v>
      </c>
      <c r="I33" s="644">
        <f>IF(E31-I31&gt;0,E31-I31,"-")</f>
        <v>437234246</v>
      </c>
      <c r="J33" s="698"/>
    </row>
  </sheetData>
  <sheetProtection sheet="1"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281" customWidth="1"/>
    <col min="2" max="2" width="13.875" style="281" customWidth="1"/>
    <col min="3" max="3" width="66.125" style="281" customWidth="1"/>
    <col min="4" max="5" width="13.875" style="281" customWidth="1"/>
    <col min="6" max="16384" width="9.375" style="281" customWidth="1"/>
  </cols>
  <sheetData>
    <row r="1" spans="1:5" ht="18.75">
      <c r="A1" s="468" t="s">
        <v>109</v>
      </c>
      <c r="E1" s="474" t="s">
        <v>113</v>
      </c>
    </row>
    <row r="3" spans="1:5" ht="12.75">
      <c r="A3" s="469"/>
      <c r="B3" s="475"/>
      <c r="C3" s="469"/>
      <c r="D3" s="476"/>
      <c r="E3" s="475"/>
    </row>
    <row r="4" spans="1:5" ht="15.75">
      <c r="A4" s="443" t="str">
        <f>+ÖSSZEFÜGGÉSEK!A4</f>
        <v>2017. évi eredeti előirányzat BEVÉTELEK</v>
      </c>
      <c r="B4" s="477"/>
      <c r="C4" s="470"/>
      <c r="D4" s="476"/>
      <c r="E4" s="475"/>
    </row>
    <row r="5" spans="1:5" ht="12.75">
      <c r="A5" s="469"/>
      <c r="B5" s="475"/>
      <c r="C5" s="469"/>
      <c r="D5" s="476"/>
      <c r="E5" s="475"/>
    </row>
    <row r="6" spans="1:5" ht="12.75">
      <c r="A6" s="469" t="s">
        <v>502</v>
      </c>
      <c r="B6" s="475">
        <f>+'1.1.sz.mell.'!C61</f>
        <v>1775697000</v>
      </c>
      <c r="C6" s="469" t="s">
        <v>503</v>
      </c>
      <c r="D6" s="476">
        <f>+'2.1.sz.mell  '!C18+'2.2.sz.mell  '!C17</f>
        <v>1775697000</v>
      </c>
      <c r="E6" s="475">
        <f>+B6-D6</f>
        <v>0</v>
      </c>
    </row>
    <row r="7" spans="1:5" ht="12.75">
      <c r="A7" s="469" t="s">
        <v>504</v>
      </c>
      <c r="B7" s="475">
        <f>+'1.1.sz.mell.'!C84</f>
        <v>0</v>
      </c>
      <c r="C7" s="469" t="s">
        <v>505</v>
      </c>
      <c r="D7" s="476">
        <f>+'2.1.sz.mell  '!C27+'2.2.sz.mell  '!C30</f>
        <v>0</v>
      </c>
      <c r="E7" s="475">
        <f>+B7-D7</f>
        <v>0</v>
      </c>
    </row>
    <row r="8" spans="1:5" ht="12.75">
      <c r="A8" s="469" t="s">
        <v>506</v>
      </c>
      <c r="B8" s="475">
        <f>+'1.1.sz.mell.'!C85</f>
        <v>1775697000</v>
      </c>
      <c r="C8" s="469" t="s">
        <v>507</v>
      </c>
      <c r="D8" s="476">
        <f>+'2.1.sz.mell  '!C28+'2.2.sz.mell  '!C31</f>
        <v>1775697000</v>
      </c>
      <c r="E8" s="475">
        <f>+B8-D8</f>
        <v>0</v>
      </c>
    </row>
    <row r="9" spans="1:5" ht="12.75">
      <c r="A9" s="469"/>
      <c r="B9" s="475"/>
      <c r="C9" s="469"/>
      <c r="D9" s="476"/>
      <c r="E9" s="475"/>
    </row>
    <row r="10" spans="1:5" ht="15.75">
      <c r="A10" s="443" t="str">
        <f>+ÖSSZEFÜGGÉSEK!A10</f>
        <v>2017. évi módosított előirányzat BEVÉTELEK</v>
      </c>
      <c r="B10" s="477"/>
      <c r="C10" s="470"/>
      <c r="D10" s="476"/>
      <c r="E10" s="475"/>
    </row>
    <row r="11" spans="1:5" ht="12.75">
      <c r="A11" s="469"/>
      <c r="B11" s="475"/>
      <c r="C11" s="469"/>
      <c r="D11" s="476"/>
      <c r="E11" s="475"/>
    </row>
    <row r="12" spans="1:5" ht="12.75">
      <c r="A12" s="469" t="s">
        <v>508</v>
      </c>
      <c r="B12" s="475">
        <f>+'1.1.sz.mell.'!D61</f>
        <v>1809603746</v>
      </c>
      <c r="C12" s="469" t="s">
        <v>514</v>
      </c>
      <c r="D12" s="476">
        <f>+'2.1.sz.mell  '!D18+'2.2.sz.mell  '!D17</f>
        <v>1809603746</v>
      </c>
      <c r="E12" s="475">
        <f>+B12-D12</f>
        <v>0</v>
      </c>
    </row>
    <row r="13" spans="1:5" ht="12.75">
      <c r="A13" s="469" t="s">
        <v>509</v>
      </c>
      <c r="B13" s="475">
        <f>+'1.1.sz.mell.'!D84</f>
        <v>23514887</v>
      </c>
      <c r="C13" s="469" t="s">
        <v>515</v>
      </c>
      <c r="D13" s="476">
        <f>+'2.1.sz.mell  '!D27+'2.2.sz.mell  '!D30</f>
        <v>23514887</v>
      </c>
      <c r="E13" s="475">
        <f>+B13-D13</f>
        <v>0</v>
      </c>
    </row>
    <row r="14" spans="1:5" ht="12.75">
      <c r="A14" s="469" t="s">
        <v>510</v>
      </c>
      <c r="B14" s="475">
        <f>+'1.1.sz.mell.'!D85</f>
        <v>1833118633</v>
      </c>
      <c r="C14" s="469" t="s">
        <v>516</v>
      </c>
      <c r="D14" s="476">
        <f>+'2.1.sz.mell  '!D28+'2.2.sz.mell  '!D31</f>
        <v>1833118633</v>
      </c>
      <c r="E14" s="475">
        <f>+B14-D14</f>
        <v>0</v>
      </c>
    </row>
    <row r="15" spans="1:5" ht="12.75">
      <c r="A15" s="469"/>
      <c r="B15" s="475"/>
      <c r="C15" s="469"/>
      <c r="D15" s="476"/>
      <c r="E15" s="475"/>
    </row>
    <row r="16" spans="1:5" ht="14.25">
      <c r="A16" s="478" t="str">
        <f>+ÖSSZEFÜGGÉSEK!A16</f>
        <v>2017. évi teljesítés BEVÉTELEK</v>
      </c>
      <c r="B16" s="442"/>
      <c r="C16" s="470"/>
      <c r="D16" s="476"/>
      <c r="E16" s="475"/>
    </row>
    <row r="17" spans="1:5" ht="12.75">
      <c r="A17" s="469"/>
      <c r="B17" s="475"/>
      <c r="C17" s="469"/>
      <c r="D17" s="476"/>
      <c r="E17" s="475"/>
    </row>
    <row r="18" spans="1:5" ht="12.75">
      <c r="A18" s="469" t="s">
        <v>511</v>
      </c>
      <c r="B18" s="475">
        <f>+'1.1.sz.mell.'!E61</f>
        <v>1492850716</v>
      </c>
      <c r="C18" s="469" t="s">
        <v>517</v>
      </c>
      <c r="D18" s="476">
        <f>+'2.1.sz.mell  '!E18+'2.2.sz.mell  '!E17</f>
        <v>1492850716</v>
      </c>
      <c r="E18" s="475">
        <f>+B18-D18</f>
        <v>0</v>
      </c>
    </row>
    <row r="19" spans="1:5" ht="12.75">
      <c r="A19" s="469" t="s">
        <v>512</v>
      </c>
      <c r="B19" s="475">
        <f>+'1.1.sz.mell.'!E84</f>
        <v>23514887</v>
      </c>
      <c r="C19" s="469" t="s">
        <v>518</v>
      </c>
      <c r="D19" s="476">
        <f>+'2.1.sz.mell  '!E27+'2.2.sz.mell  '!E30</f>
        <v>23514887</v>
      </c>
      <c r="E19" s="475">
        <f>+B19-D19</f>
        <v>0</v>
      </c>
    </row>
    <row r="20" spans="1:5" ht="12.75">
      <c r="A20" s="469" t="s">
        <v>513</v>
      </c>
      <c r="B20" s="475">
        <f>+'1.1.sz.mell.'!E85</f>
        <v>1516365603</v>
      </c>
      <c r="C20" s="469" t="s">
        <v>519</v>
      </c>
      <c r="D20" s="476">
        <f>+'2.1.sz.mell  '!E28+'2.2.sz.mell  '!E31</f>
        <v>1516365603</v>
      </c>
      <c r="E20" s="475">
        <f>+B20-D20</f>
        <v>0</v>
      </c>
    </row>
    <row r="21" spans="1:5" ht="12.75">
      <c r="A21" s="469"/>
      <c r="B21" s="475"/>
      <c r="C21" s="469"/>
      <c r="D21" s="476"/>
      <c r="E21" s="475"/>
    </row>
    <row r="22" spans="1:5" ht="15.75">
      <c r="A22" s="443" t="str">
        <f>+ÖSSZEFÜGGÉSEK!A22</f>
        <v>2017. évi eredeti előirányzat KIADÁSOK</v>
      </c>
      <c r="B22" s="477"/>
      <c r="C22" s="470"/>
      <c r="D22" s="476"/>
      <c r="E22" s="475"/>
    </row>
    <row r="23" spans="1:5" ht="12.75">
      <c r="A23" s="469"/>
      <c r="B23" s="475"/>
      <c r="C23" s="469"/>
      <c r="D23" s="476"/>
      <c r="E23" s="475"/>
    </row>
    <row r="24" spans="1:5" ht="12.75">
      <c r="A24" s="469" t="s">
        <v>520</v>
      </c>
      <c r="B24" s="475">
        <f>+'1.1.sz.mell.'!C125</f>
        <v>1775697000</v>
      </c>
      <c r="C24" s="469" t="s">
        <v>526</v>
      </c>
      <c r="D24" s="476">
        <f>+'2.1.sz.mell  '!G18+'2.2.sz.mell  '!G17</f>
        <v>1775697000</v>
      </c>
      <c r="E24" s="475">
        <f>+B24-D24</f>
        <v>0</v>
      </c>
    </row>
    <row r="25" spans="1:5" ht="12.75">
      <c r="A25" s="469" t="s">
        <v>499</v>
      </c>
      <c r="B25" s="475">
        <f>+'1.1.sz.mell.'!C145</f>
        <v>0</v>
      </c>
      <c r="C25" s="469" t="s">
        <v>527</v>
      </c>
      <c r="D25" s="476">
        <f>+'2.1.sz.mell  '!G27+'2.2.sz.mell  '!G30</f>
        <v>0</v>
      </c>
      <c r="E25" s="475">
        <f>+B25-D25</f>
        <v>0</v>
      </c>
    </row>
    <row r="26" spans="1:5" ht="12.75">
      <c r="A26" s="469" t="s">
        <v>521</v>
      </c>
      <c r="B26" s="475">
        <f>+'1.1.sz.mell.'!C146</f>
        <v>1775697000</v>
      </c>
      <c r="C26" s="469" t="s">
        <v>528</v>
      </c>
      <c r="D26" s="476">
        <f>+'2.1.sz.mell  '!G28+'2.2.sz.mell  '!G31</f>
        <v>1775697000</v>
      </c>
      <c r="E26" s="475">
        <f>+B26-D26</f>
        <v>0</v>
      </c>
    </row>
    <row r="27" spans="1:5" ht="12.75">
      <c r="A27" s="469"/>
      <c r="B27" s="475"/>
      <c r="C27" s="469"/>
      <c r="D27" s="476"/>
      <c r="E27" s="475"/>
    </row>
    <row r="28" spans="1:5" ht="15.75">
      <c r="A28" s="443" t="str">
        <f>+ÖSSZEFÜGGÉSEK!A28</f>
        <v>2017. évi módosított előirányzat KIADÁSOK</v>
      </c>
      <c r="B28" s="477"/>
      <c r="C28" s="470"/>
      <c r="D28" s="476"/>
      <c r="E28" s="475"/>
    </row>
    <row r="29" spans="1:5" ht="12.75">
      <c r="A29" s="469"/>
      <c r="B29" s="475"/>
      <c r="C29" s="469"/>
      <c r="D29" s="476"/>
      <c r="E29" s="475"/>
    </row>
    <row r="30" spans="1:5" ht="12.75">
      <c r="A30" s="469" t="s">
        <v>522</v>
      </c>
      <c r="B30" s="475">
        <f>+'1.1.sz.mell.'!D125</f>
        <v>1800544679</v>
      </c>
      <c r="C30" s="469" t="s">
        <v>533</v>
      </c>
      <c r="D30" s="476">
        <f>+'2.1.sz.mell  '!H18+'2.2.sz.mell  '!H17</f>
        <v>1800544679</v>
      </c>
      <c r="E30" s="475">
        <f>+B30-D30</f>
        <v>0</v>
      </c>
    </row>
    <row r="31" spans="1:5" ht="12.75">
      <c r="A31" s="469" t="s">
        <v>500</v>
      </c>
      <c r="B31" s="475">
        <f>+'1.1.sz.mell.'!D145</f>
        <v>32573954</v>
      </c>
      <c r="C31" s="469" t="s">
        <v>530</v>
      </c>
      <c r="D31" s="476">
        <f>+'2.1.sz.mell  '!H27+'2.2.sz.mell  '!H30</f>
        <v>32573954</v>
      </c>
      <c r="E31" s="475">
        <f>+B31-D31</f>
        <v>0</v>
      </c>
    </row>
    <row r="32" spans="1:5" ht="12.75">
      <c r="A32" s="469" t="s">
        <v>523</v>
      </c>
      <c r="B32" s="475">
        <f>+'1.1.sz.mell.'!D146</f>
        <v>1833118633</v>
      </c>
      <c r="C32" s="469" t="s">
        <v>529</v>
      </c>
      <c r="D32" s="476">
        <f>+'2.1.sz.mell  '!H28+'2.2.sz.mell  '!H31</f>
        <v>1833118633</v>
      </c>
      <c r="E32" s="475">
        <f>+B32-D32</f>
        <v>0</v>
      </c>
    </row>
    <row r="33" spans="1:5" ht="12.75">
      <c r="A33" s="469"/>
      <c r="B33" s="475"/>
      <c r="C33" s="469"/>
      <c r="D33" s="476"/>
      <c r="E33" s="475"/>
    </row>
    <row r="34" spans="1:5" ht="15.75">
      <c r="A34" s="473" t="str">
        <f>+ÖSSZEFÜGGÉSEK!A34</f>
        <v>2017. évi teljesítés KIADÁSOK</v>
      </c>
      <c r="B34" s="477"/>
      <c r="C34" s="470"/>
      <c r="D34" s="476"/>
      <c r="E34" s="475"/>
    </row>
    <row r="35" spans="1:5" ht="12.75">
      <c r="A35" s="469"/>
      <c r="B35" s="475"/>
      <c r="C35" s="469"/>
      <c r="D35" s="476"/>
      <c r="E35" s="475"/>
    </row>
    <row r="36" spans="1:5" ht="12.75">
      <c r="A36" s="469" t="s">
        <v>524</v>
      </c>
      <c r="B36" s="475">
        <f>+'1.1.sz.mell.'!E125</f>
        <v>1207413137</v>
      </c>
      <c r="C36" s="469" t="s">
        <v>534</v>
      </c>
      <c r="D36" s="476">
        <f>+'2.1.sz.mell  '!I18+'2.2.sz.mell  '!I17</f>
        <v>1207413137</v>
      </c>
      <c r="E36" s="475">
        <f>+B36-D36</f>
        <v>0</v>
      </c>
    </row>
    <row r="37" spans="1:5" ht="12.75">
      <c r="A37" s="469" t="s">
        <v>501</v>
      </c>
      <c r="B37" s="475">
        <f>+'1.1.sz.mell.'!E145</f>
        <v>11177743</v>
      </c>
      <c r="C37" s="469" t="s">
        <v>532</v>
      </c>
      <c r="D37" s="476">
        <f>+'2.1.sz.mell  '!I27+'2.2.sz.mell  '!I30</f>
        <v>11177743</v>
      </c>
      <c r="E37" s="475">
        <f>+B37-D37</f>
        <v>0</v>
      </c>
    </row>
    <row r="38" spans="1:5" ht="12.75">
      <c r="A38" s="469" t="s">
        <v>525</v>
      </c>
      <c r="B38" s="475">
        <f>+'1.1.sz.mell.'!E146</f>
        <v>1218590880</v>
      </c>
      <c r="C38" s="469" t="s">
        <v>531</v>
      </c>
      <c r="D38" s="476">
        <f>+'2.1.sz.mell  '!I28+'2.2.sz.mell  '!I31</f>
        <v>1218590880</v>
      </c>
      <c r="E38" s="47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E3" sqref="E3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10" t="s">
        <v>1</v>
      </c>
      <c r="B1" s="710"/>
      <c r="C1" s="710"/>
      <c r="D1" s="710"/>
      <c r="E1" s="710"/>
      <c r="F1" s="710"/>
      <c r="G1" s="710"/>
      <c r="H1" s="711" t="s">
        <v>804</v>
      </c>
    </row>
    <row r="2" spans="1:8" ht="22.5" customHeight="1" thickBot="1">
      <c r="A2" s="26"/>
      <c r="B2" s="9"/>
      <c r="C2" s="9"/>
      <c r="D2" s="9"/>
      <c r="E2" s="9"/>
      <c r="F2" s="642"/>
      <c r="G2" s="640" t="str">
        <f>'2.2.sz.mell  '!I2</f>
        <v>Forintban!</v>
      </c>
      <c r="H2" s="711"/>
    </row>
    <row r="3" spans="1:8" s="6" customFormat="1" ht="50.25" customHeight="1" thickBot="1">
      <c r="A3" s="27" t="s">
        <v>54</v>
      </c>
      <c r="B3" s="28" t="s">
        <v>55</v>
      </c>
      <c r="C3" s="28" t="s">
        <v>56</v>
      </c>
      <c r="D3" s="28" t="str">
        <f>+CONCATENATE("Felhasználás ",LEFT(ÖSSZEFÜGGÉSEK!A4,4)-1,". XII.31-ig")</f>
        <v>Felhasználás 2016. XII.31-ig</v>
      </c>
      <c r="E3" s="28" t="str">
        <f>+CONCATENATE(LEFT(ÖSSZEFÜGGÉSEK!A4,4),". évi módosított előirányzat")</f>
        <v>2017. évi módosított előirányzat</v>
      </c>
      <c r="F3" s="82" t="str">
        <f>+CONCATENATE(LEFT(ÖSSZEFÜGGÉSEK!A4,4),". évi teljesítés")</f>
        <v>2017. évi teljesítés</v>
      </c>
      <c r="G3" s="81" t="str">
        <f>+CONCATENATE("Összes teljesítés ",LEFT(ÖSSZEFÜGGÉSEK!A4,4),". dec. 31-ig")</f>
        <v>Összes teljesítés 2017. dec. 31-ig</v>
      </c>
      <c r="H3" s="711"/>
    </row>
    <row r="4" spans="1:8" s="9" customFormat="1" ht="12" customHeight="1" thickBot="1">
      <c r="A4" s="436" t="s">
        <v>408</v>
      </c>
      <c r="B4" s="437" t="s">
        <v>409</v>
      </c>
      <c r="C4" s="437" t="s">
        <v>410</v>
      </c>
      <c r="D4" s="437" t="s">
        <v>411</v>
      </c>
      <c r="E4" s="437" t="s">
        <v>412</v>
      </c>
      <c r="F4" s="49" t="s">
        <v>489</v>
      </c>
      <c r="G4" s="438" t="s">
        <v>535</v>
      </c>
      <c r="H4" s="711"/>
    </row>
    <row r="5" spans="1:8" ht="15.75" customHeight="1">
      <c r="A5" s="7" t="s">
        <v>751</v>
      </c>
      <c r="B5" s="2">
        <v>50422111</v>
      </c>
      <c r="C5" s="10" t="s">
        <v>752</v>
      </c>
      <c r="D5" s="2">
        <v>500000</v>
      </c>
      <c r="E5" s="2"/>
      <c r="F5" s="50">
        <v>17923783</v>
      </c>
      <c r="G5" s="51">
        <f>+D5+F5</f>
        <v>18423783</v>
      </c>
      <c r="H5" s="711"/>
    </row>
    <row r="6" spans="1:8" ht="15.75" customHeight="1">
      <c r="A6" s="7" t="s">
        <v>753</v>
      </c>
      <c r="B6" s="2">
        <v>7000000</v>
      </c>
      <c r="C6" s="10" t="s">
        <v>752</v>
      </c>
      <c r="D6" s="2"/>
      <c r="E6" s="2"/>
      <c r="F6" s="50">
        <v>5727240</v>
      </c>
      <c r="G6" s="51">
        <f aca="true" t="shared" si="0" ref="G6:G23">+D6+F6</f>
        <v>5727240</v>
      </c>
      <c r="H6" s="711"/>
    </row>
    <row r="7" spans="1:8" ht="15.75" customHeight="1">
      <c r="A7" s="7" t="s">
        <v>754</v>
      </c>
      <c r="B7" s="2">
        <v>149999984</v>
      </c>
      <c r="C7" s="10" t="s">
        <v>755</v>
      </c>
      <c r="D7" s="2">
        <v>3302000</v>
      </c>
      <c r="E7" s="2"/>
      <c r="F7" s="50">
        <v>8115782</v>
      </c>
      <c r="G7" s="51">
        <f t="shared" si="0"/>
        <v>11417782</v>
      </c>
      <c r="H7" s="711"/>
    </row>
    <row r="8" spans="1:8" ht="15.75" customHeight="1">
      <c r="A8" s="11" t="s">
        <v>756</v>
      </c>
      <c r="B8" s="2">
        <v>177080709</v>
      </c>
      <c r="C8" s="10" t="s">
        <v>757</v>
      </c>
      <c r="D8" s="2">
        <v>4178300</v>
      </c>
      <c r="E8" s="2"/>
      <c r="F8" s="50">
        <v>4625594</v>
      </c>
      <c r="G8" s="51">
        <f t="shared" si="0"/>
        <v>8803894</v>
      </c>
      <c r="H8" s="711"/>
    </row>
    <row r="9" spans="1:8" ht="15.75" customHeight="1">
      <c r="A9" s="7" t="s">
        <v>758</v>
      </c>
      <c r="B9" s="2">
        <v>8000000</v>
      </c>
      <c r="C9" s="10">
        <v>2017</v>
      </c>
      <c r="D9" s="2"/>
      <c r="E9" s="2"/>
      <c r="F9" s="50">
        <v>8185000</v>
      </c>
      <c r="G9" s="51">
        <f t="shared" si="0"/>
        <v>8185000</v>
      </c>
      <c r="H9" s="711"/>
    </row>
    <row r="10" spans="1:8" ht="15.75" customHeight="1">
      <c r="A10" s="11" t="s">
        <v>759</v>
      </c>
      <c r="B10" s="2">
        <v>50000000</v>
      </c>
      <c r="C10" s="10" t="s">
        <v>752</v>
      </c>
      <c r="D10" s="2"/>
      <c r="E10" s="2"/>
      <c r="F10" s="50">
        <v>44407092</v>
      </c>
      <c r="G10" s="51">
        <f t="shared" si="0"/>
        <v>44407092</v>
      </c>
      <c r="H10" s="711"/>
    </row>
    <row r="11" spans="1:8" ht="15.75" customHeight="1">
      <c r="A11" s="7" t="s">
        <v>760</v>
      </c>
      <c r="B11" s="2">
        <v>21683318</v>
      </c>
      <c r="C11" s="10">
        <v>2017</v>
      </c>
      <c r="D11" s="2"/>
      <c r="E11" s="2"/>
      <c r="F11" s="50">
        <v>21683318</v>
      </c>
      <c r="G11" s="51">
        <f t="shared" si="0"/>
        <v>21683318</v>
      </c>
      <c r="H11" s="711"/>
    </row>
    <row r="12" spans="1:8" ht="15.75" customHeight="1">
      <c r="A12" s="7" t="s">
        <v>761</v>
      </c>
      <c r="B12" s="2">
        <v>2382570</v>
      </c>
      <c r="C12" s="10">
        <v>2017</v>
      </c>
      <c r="D12" s="2"/>
      <c r="E12" s="2"/>
      <c r="F12" s="50">
        <v>2382570</v>
      </c>
      <c r="G12" s="51">
        <f t="shared" si="0"/>
        <v>2382570</v>
      </c>
      <c r="H12" s="711"/>
    </row>
    <row r="13" spans="1:8" ht="15.75" customHeight="1">
      <c r="A13" s="7" t="s">
        <v>762</v>
      </c>
      <c r="B13" s="2">
        <v>2439900</v>
      </c>
      <c r="C13" s="10">
        <v>2017</v>
      </c>
      <c r="D13" s="2"/>
      <c r="E13" s="2"/>
      <c r="F13" s="50">
        <v>2439900</v>
      </c>
      <c r="G13" s="51">
        <f t="shared" si="0"/>
        <v>2439900</v>
      </c>
      <c r="H13" s="711"/>
    </row>
    <row r="14" spans="1:8" ht="15.75" customHeight="1">
      <c r="A14" s="7" t="s">
        <v>763</v>
      </c>
      <c r="B14" s="2">
        <v>166464400</v>
      </c>
      <c r="C14" s="10" t="s">
        <v>757</v>
      </c>
      <c r="D14" s="2">
        <v>38100</v>
      </c>
      <c r="E14" s="2"/>
      <c r="F14" s="50">
        <v>6711572</v>
      </c>
      <c r="G14" s="51">
        <f t="shared" si="0"/>
        <v>6749672</v>
      </c>
      <c r="H14" s="711"/>
    </row>
    <row r="15" spans="1:8" ht="15.75" customHeight="1">
      <c r="A15" s="7" t="s">
        <v>764</v>
      </c>
      <c r="B15" s="2">
        <v>111110858</v>
      </c>
      <c r="C15" s="10" t="s">
        <v>755</v>
      </c>
      <c r="D15" s="2">
        <v>240000</v>
      </c>
      <c r="E15" s="2"/>
      <c r="F15" s="50">
        <v>2504500</v>
      </c>
      <c r="G15" s="51">
        <f t="shared" si="0"/>
        <v>2744500</v>
      </c>
      <c r="H15" s="711"/>
    </row>
    <row r="16" spans="1:8" ht="15.75" customHeight="1">
      <c r="A16" s="7" t="s">
        <v>765</v>
      </c>
      <c r="B16" s="2">
        <v>1082199</v>
      </c>
      <c r="C16" s="10">
        <v>2017</v>
      </c>
      <c r="D16" s="2"/>
      <c r="E16" s="2"/>
      <c r="F16" s="50">
        <v>1082199</v>
      </c>
      <c r="G16" s="51">
        <f t="shared" si="0"/>
        <v>1082199</v>
      </c>
      <c r="H16" s="711"/>
    </row>
    <row r="17" spans="1:8" ht="15.75" customHeight="1">
      <c r="A17" s="7" t="s">
        <v>766</v>
      </c>
      <c r="B17" s="2">
        <v>7355057</v>
      </c>
      <c r="C17" s="10">
        <v>2017</v>
      </c>
      <c r="D17" s="2"/>
      <c r="E17" s="2"/>
      <c r="F17" s="50">
        <v>7355057</v>
      </c>
      <c r="G17" s="51">
        <f t="shared" si="0"/>
        <v>7355057</v>
      </c>
      <c r="H17" s="711"/>
    </row>
    <row r="18" spans="1:8" ht="15.75" customHeight="1">
      <c r="A18" s="7" t="s">
        <v>767</v>
      </c>
      <c r="B18" s="2">
        <v>10863039</v>
      </c>
      <c r="C18" s="10">
        <v>2017</v>
      </c>
      <c r="D18" s="2"/>
      <c r="E18" s="2"/>
      <c r="F18" s="50">
        <v>10863039</v>
      </c>
      <c r="G18" s="51">
        <f t="shared" si="0"/>
        <v>10863039</v>
      </c>
      <c r="H18" s="711"/>
    </row>
    <row r="19" spans="1:8" ht="15.75" customHeight="1">
      <c r="A19" s="7" t="s">
        <v>781</v>
      </c>
      <c r="B19" s="2">
        <v>3960000</v>
      </c>
      <c r="C19" s="10">
        <v>2017</v>
      </c>
      <c r="D19" s="2"/>
      <c r="E19" s="2"/>
      <c r="F19" s="50">
        <v>3960000</v>
      </c>
      <c r="G19" s="51">
        <f t="shared" si="0"/>
        <v>3960000</v>
      </c>
      <c r="H19" s="711"/>
    </row>
    <row r="20" spans="1:8" ht="15.75" customHeight="1">
      <c r="A20" s="7" t="s">
        <v>768</v>
      </c>
      <c r="B20" s="2">
        <v>7377911</v>
      </c>
      <c r="C20" s="10">
        <v>2017</v>
      </c>
      <c r="D20" s="2"/>
      <c r="E20" s="2"/>
      <c r="F20" s="50">
        <v>7377911</v>
      </c>
      <c r="G20" s="51">
        <f t="shared" si="0"/>
        <v>7377911</v>
      </c>
      <c r="H20" s="711"/>
    </row>
    <row r="21" spans="1:8" ht="15.75" customHeight="1">
      <c r="A21" s="7" t="s">
        <v>771</v>
      </c>
      <c r="B21" s="2">
        <v>3175000</v>
      </c>
      <c r="C21" s="10" t="s">
        <v>752</v>
      </c>
      <c r="D21" s="2"/>
      <c r="E21" s="2"/>
      <c r="F21" s="50">
        <v>1000000</v>
      </c>
      <c r="G21" s="51">
        <f t="shared" si="0"/>
        <v>1000000</v>
      </c>
      <c r="H21" s="711"/>
    </row>
    <row r="22" spans="1:8" ht="15.75" customHeight="1">
      <c r="A22" s="7" t="s">
        <v>783</v>
      </c>
      <c r="B22" s="2">
        <v>5689600</v>
      </c>
      <c r="C22" s="10">
        <v>2017</v>
      </c>
      <c r="D22" s="2"/>
      <c r="E22" s="2"/>
      <c r="F22" s="50">
        <v>6082801</v>
      </c>
      <c r="G22" s="51">
        <f t="shared" si="0"/>
        <v>6082801</v>
      </c>
      <c r="H22" s="711"/>
    </row>
    <row r="23" spans="1:8" ht="15.75" customHeight="1" thickBot="1">
      <c r="A23" s="12" t="s">
        <v>782</v>
      </c>
      <c r="B23" s="3">
        <v>1126109</v>
      </c>
      <c r="C23" s="13">
        <v>2017</v>
      </c>
      <c r="D23" s="3"/>
      <c r="E23" s="3"/>
      <c r="F23" s="52">
        <v>1126109</v>
      </c>
      <c r="G23" s="51">
        <f t="shared" si="0"/>
        <v>1126109</v>
      </c>
      <c r="H23" s="711"/>
    </row>
    <row r="24" spans="1:8" s="16" customFormat="1" ht="18" customHeight="1" thickBot="1">
      <c r="A24" s="29" t="s">
        <v>53</v>
      </c>
      <c r="B24" s="14">
        <f>SUM(B5:B23)</f>
        <v>787212765</v>
      </c>
      <c r="C24" s="21"/>
      <c r="D24" s="14">
        <f>SUM(D5:D23)</f>
        <v>8258400</v>
      </c>
      <c r="E24" s="14">
        <f>SUM(E5:E23)</f>
        <v>0</v>
      </c>
      <c r="F24" s="14">
        <f>SUM(F5:F23)</f>
        <v>163553467</v>
      </c>
      <c r="G24" s="15">
        <f>SUM(G5:G23)</f>
        <v>171811867</v>
      </c>
      <c r="H24" s="711"/>
    </row>
    <row r="25" spans="6:8" ht="12.75">
      <c r="F25" s="16"/>
      <c r="G25" s="16"/>
      <c r="H25" s="618"/>
    </row>
    <row r="26" ht="12.75">
      <c r="H26" s="618"/>
    </row>
    <row r="27" ht="12.75">
      <c r="H27" s="618"/>
    </row>
    <row r="28" ht="12.75">
      <c r="H28" s="618"/>
    </row>
    <row r="29" ht="12.75">
      <c r="H29" s="618"/>
    </row>
    <row r="30" ht="12.75">
      <c r="H30" s="618"/>
    </row>
    <row r="31" ht="12.75">
      <c r="H31" s="618"/>
    </row>
    <row r="32" ht="12.75">
      <c r="H32" s="618"/>
    </row>
    <row r="33" ht="12.75">
      <c r="H33" s="618"/>
    </row>
  </sheetData>
  <sheetProtection sheet="1" objects="1" scenarios="1"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2018-05-31T07:15:44Z</cp:lastPrinted>
  <dcterms:created xsi:type="dcterms:W3CDTF">1999-10-30T10:30:45Z</dcterms:created>
  <dcterms:modified xsi:type="dcterms:W3CDTF">2018-05-31T07:15:59Z</dcterms:modified>
  <cp:category/>
  <cp:version/>
  <cp:contentType/>
  <cp:contentStatus/>
</cp:coreProperties>
</file>