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tabRatio="727" firstSheet="1" activeTab="1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1.sz.2.2.sz." sheetId="7" r:id="rId7"/>
    <sheet name="3.sz.mell." sheetId="8" r:id="rId8"/>
    <sheet name="4.sz.mell." sheetId="9" r:id="rId9"/>
    <sheet name="5. sz. mell. " sheetId="10" r:id="rId10"/>
    <sheet name="6. sz. mell" sheetId="11" r:id="rId11"/>
    <sheet name="7. sz. mell" sheetId="12" r:id="rId12"/>
    <sheet name="1.tájékoztató" sheetId="13" r:id="rId13"/>
    <sheet name="2. tájékoztató tábla" sheetId="14" r:id="rId14"/>
    <sheet name="3. tájékoztató tábla" sheetId="15" r:id="rId15"/>
    <sheet name="4. tájékoztató tábla" sheetId="16" r:id="rId16"/>
    <sheet name="5. tájékoztató tábla" sheetId="17" r:id="rId17"/>
    <sheet name="6. tájékoztató tábla" sheetId="18" r:id="rId18"/>
    <sheet name="7.1. tájékoztató tábla" sheetId="19" r:id="rId19"/>
    <sheet name="7.2. tájékoztató tábla" sheetId="20" r:id="rId20"/>
    <sheet name="7.3. tájékoztató tábla" sheetId="21" r:id="rId21"/>
    <sheet name="7.4. tájékoztató tábla" sheetId="22" r:id="rId22"/>
    <sheet name="8. tájékoztató tábla" sheetId="23" r:id="rId23"/>
    <sheet name="9. tájékoztató tábla" sheetId="24" r:id="rId24"/>
    <sheet name="Munka1" sheetId="25" r:id="rId25"/>
  </sheets>
  <definedNames>
    <definedName name="_ftn1" localSheetId="20">'7.3. tájékoztató tábla'!$A$27</definedName>
    <definedName name="_ftnref1" localSheetId="20">'7.3. tájékoztató tábla'!$A$18</definedName>
    <definedName name="_xlnm.Print_Titles" localSheetId="10">'6. sz. mell'!$1:$6</definedName>
    <definedName name="_xlnm.Print_Titles" localSheetId="18">'7.1. tájékoztató tábla'!$2:$6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12">'1.tájékoztató'!$A$1:$E$145</definedName>
    <definedName name="_xlnm.Print_Area" localSheetId="4">'2.1.sz.mell  '!$A$1:$J$32</definedName>
  </definedNames>
  <calcPr fullCalcOnLoad="1"/>
</workbook>
</file>

<file path=xl/sharedStrings.xml><?xml version="1.0" encoding="utf-8"?>
<sst xmlns="http://schemas.openxmlformats.org/spreadsheetml/2006/main" count="2420" uniqueCount="717">
  <si>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</si>
  <si>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</si>
  <si>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</si>
  <si>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</si>
  <si>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</si>
  <si>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</si>
  <si>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</si>
  <si>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</si>
  <si>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</si>
  <si>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</si>
  <si>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</si>
  <si>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</si>
  <si>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</si>
  <si>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</si>
  <si>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</si>
  <si>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</si>
  <si>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</si>
  <si>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</si>
  <si>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</si>
  <si>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</si>
  <si>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</si>
  <si>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</si>
  <si>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</si>
  <si>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</si>
  <si>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</si>
  <si>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</si>
  <si>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</si>
  <si>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</si>
  <si>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</si>
  <si>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</si>
  <si>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</si>
  <si>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</si>
  <si>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</si>
  <si>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</si>
  <si>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</si>
  <si>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</si>
  <si>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</si>
  <si>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</si>
  <si>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</si>
  <si>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</si>
  <si>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</si>
  <si>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</si>
  <si>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</si>
  <si>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</si>
  <si>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</si>
  <si>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</si>
  <si>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</si>
  <si>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</si>
  <si>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</si>
  <si>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</si>
  <si>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</si>
  <si>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</si>
  <si>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</si>
  <si>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</si>
  <si>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</si>
  <si>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</si>
  <si>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</si>
  <si>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</si>
  <si>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</si>
  <si>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</si>
  <si>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</si>
  <si>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</si>
  <si>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</si>
  <si>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</si>
  <si>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</si>
  <si>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</si>
  <si>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</si>
  <si>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</si>
  <si>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</si>
  <si>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</si>
  <si>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</si>
  <si>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</si>
  <si>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</si>
  <si>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</si>
  <si>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</si>
  <si>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</si>
  <si>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</si>
  <si>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</si>
  <si>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</si>
  <si>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</si>
  <si>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</si>
  <si>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</si>
  <si>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</si>
  <si>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</si>
  <si>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</si>
  <si>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</si>
  <si>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</si>
  <si>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</si>
  <si>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</si>
  <si>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</si>
  <si>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</si>
  <si>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</si>
  <si>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</si>
  <si>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</si>
  <si>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</si>
  <si>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</si>
  <si>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</si>
  <si>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</si>
  <si>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</si>
  <si>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</si>
  <si>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</si>
  <si>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</si>
  <si>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</si>
  <si>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</si>
  <si>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</si>
  <si>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</si>
  <si>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</si>
  <si>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</si>
  <si>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</si>
  <si>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</si>
  <si>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</si>
  <si>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</si>
  <si>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</si>
  <si>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</si>
  <si>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</si>
  <si>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</si>
  <si>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</si>
  <si>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</si>
  <si>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</si>
  <si>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</si>
  <si>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</si>
  <si>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</si>
  <si>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</si>
  <si>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</si>
  <si>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</si>
  <si>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</si>
  <si>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</si>
  <si>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</si>
  <si>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</si>
  <si>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</si>
  <si>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</si>
  <si>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</si>
  <si>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</si>
  <si>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</si>
  <si>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</si>
  <si>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</si>
  <si>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</si>
  <si>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</si>
  <si>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</si>
  <si>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</si>
  <si>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</si>
  <si>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</si>
  <si>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</si>
  <si>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</si>
  <si>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</si>
  <si>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</si>
  <si>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</si>
  <si>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</si>
  <si>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</si>
  <si>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</si>
  <si>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</si>
  <si>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</si>
  <si>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</si>
  <si>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</si>
  <si>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</si>
  <si>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</si>
  <si>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</si>
  <si>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</si>
  <si>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</si>
  <si>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</si>
  <si>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</si>
  <si>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</si>
  <si>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</si>
  <si>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</si>
  <si>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</si>
  <si>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</si>
  <si>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</si>
  <si>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</si>
  <si>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</si>
  <si>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</si>
  <si>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</si>
  <si>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</si>
  <si>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</si>
  <si>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</si>
  <si>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</si>
  <si>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</si>
  <si>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</si>
  <si>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</si>
  <si>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</si>
  <si>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</si>
  <si>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</si>
  <si>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</si>
  <si>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</si>
  <si>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</si>
  <si>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</si>
  <si>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</si>
  <si>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</si>
  <si>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</si>
  <si>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</si>
  <si>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</si>
  <si>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</si>
  <si>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</si>
  <si>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</si>
  <si>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</si>
  <si>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</si>
  <si>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</si>
  <si>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</si>
  <si>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</si>
  <si>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</si>
  <si>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</si>
  <si>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</si>
  <si>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</si>
  <si>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</si>
  <si>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</si>
  <si>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</si>
  <si>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</si>
  <si>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</si>
  <si>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</si>
  <si>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</si>
  <si>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</si>
  <si>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</si>
  <si>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</si>
  <si>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</si>
  <si>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</si>
  <si>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</si>
  <si>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</si>
  <si>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</si>
  <si>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</si>
  <si>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</si>
  <si>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</si>
  <si>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</si>
  <si>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</si>
  <si>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</si>
  <si>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</si>
  <si>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</si>
  <si>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</si>
  <si>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</si>
  <si>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</si>
  <si>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</si>
  <si>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</si>
  <si>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</si>
  <si>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</si>
  <si>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</si>
  <si>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</si>
  <si>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</si>
  <si>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</si>
  <si>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</si>
  <si>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</si>
  <si>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</si>
  <si>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</si>
  <si>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</si>
  <si>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</si>
  <si>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</si>
  <si>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</si>
  <si>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</si>
  <si>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</si>
  <si>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</si>
  <si>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</si>
  <si>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</si>
  <si>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</si>
  <si>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</si>
  <si>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</si>
  <si>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</si>
  <si>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</si>
  <si>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</si>
  <si>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</si>
  <si>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</si>
  <si>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</si>
  <si>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</si>
  <si>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</si>
  <si>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</si>
  <si>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</si>
  <si>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</si>
  <si>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</si>
  <si>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</si>
  <si>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</si>
  <si>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</si>
  <si>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</si>
  <si>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</si>
  <si>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</si>
  <si>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</si>
  <si>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</si>
  <si>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</si>
  <si>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</si>
  <si>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</si>
  <si>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</si>
  <si>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</si>
  <si>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</si>
  <si>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</si>
  <si>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</si>
  <si>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</si>
  <si>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</si>
  <si>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</si>
  <si>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</si>
  <si>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</si>
  <si>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</si>
  <si>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</si>
  <si>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</si>
  <si>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</si>
  <si>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</si>
  <si>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</si>
  <si>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</si>
  <si>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</si>
  <si>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</si>
  <si>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</si>
  <si>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</si>
  <si>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</si>
  <si>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</si>
  <si>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</si>
  <si>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</si>
  <si>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</si>
  <si>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</si>
  <si>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</si>
  <si>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</si>
  <si>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</si>
  <si>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</si>
  <si>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</si>
  <si>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</si>
  <si>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</si>
  <si>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</si>
  <si>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</si>
  <si>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</si>
  <si>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</si>
  <si>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</si>
  <si>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</si>
  <si>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</si>
  <si>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</si>
  <si>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</si>
  <si>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</si>
  <si>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</si>
  <si>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</si>
  <si>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</si>
  <si>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</si>
  <si>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</si>
  <si>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</si>
  <si>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</si>
  <si>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</si>
  <si>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</si>
  <si>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</si>
  <si>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</si>
  <si>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</si>
  <si>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</si>
  <si>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</si>
  <si>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</si>
  <si>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</si>
  <si>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</si>
  <si>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</si>
  <si>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</si>
  <si>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</si>
  <si>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</si>
  <si>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</si>
  <si>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</si>
  <si>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</si>
  <si>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</si>
  <si>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</si>
  <si>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</si>
  <si>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</si>
  <si>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</si>
  <si>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</si>
  <si>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</si>
  <si>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</si>
  <si>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</si>
  <si>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</si>
  <si>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</si>
  <si>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</si>
  <si>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</si>
  <si>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</si>
  <si>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</si>
  <si>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</si>
  <si>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</si>
  <si>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</si>
  <si>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</si>
  <si>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</si>
  <si>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</si>
  <si>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</si>
  <si>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</si>
  <si>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</si>
  <si>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</si>
  <si>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</si>
  <si>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</si>
  <si>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</si>
  <si>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</si>
  <si>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</si>
  <si>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</si>
  <si>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</si>
  <si>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</si>
  <si>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</si>
  <si>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</si>
  <si>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</si>
  <si>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</si>
  <si>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</si>
  <si>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</si>
  <si>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</si>
  <si>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</si>
  <si>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</si>
  <si>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</si>
  <si>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</si>
  <si>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</si>
  <si>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</si>
  <si>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</si>
  <si>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</si>
  <si>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</si>
  <si>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</si>
  <si>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</si>
  <si>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</si>
  <si>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</si>
  <si>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</si>
  <si>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</si>
  <si>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</si>
  <si>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</si>
  <si>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</si>
  <si>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</si>
  <si>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</si>
  <si>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</si>
  <si>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</si>
  <si>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</si>
  <si>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</si>
  <si>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</si>
  <si>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</si>
  <si>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</si>
  <si>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</si>
  <si>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</si>
  <si>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</si>
  <si>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</si>
  <si>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</si>
  <si>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</si>
  <si>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</si>
  <si>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</si>
  <si>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</si>
  <si>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</si>
  <si>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</si>
  <si>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</si>
  <si>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</si>
  <si>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</si>
  <si>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</si>
  <si>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</si>
  <si>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</si>
  <si>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</si>
  <si>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</si>
  <si>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</si>
  <si>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</si>
  <si>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</si>
  <si>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</si>
  <si>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</si>
  <si>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</si>
  <si>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</si>
  <si>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</si>
  <si>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</si>
  <si>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</si>
  <si>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</si>
  <si>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</si>
  <si>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</si>
  <si>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</si>
  <si>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</si>
  <si>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</si>
  <si>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</si>
  <si>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</si>
  <si>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</si>
  <si>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</si>
  <si>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</si>
  <si>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</si>
  <si>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</si>
  <si>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</si>
  <si>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</si>
  <si>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</si>
  <si>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</si>
  <si>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</si>
  <si>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</si>
  <si>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</si>
  <si>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</si>
  <si>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</si>
  <si>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</si>
  <si>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</si>
  <si>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</si>
  <si>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</si>
  <si>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</si>
  <si>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</si>
  <si>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</si>
  <si>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</si>
  <si>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</si>
  <si>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</si>
  <si>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</si>
  <si>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</si>
  <si>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</si>
  <si>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</si>
  <si>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</si>
  <si>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</si>
  <si>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</si>
  <si>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</si>
  <si>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</si>
  <si>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</si>
  <si>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</si>
  <si>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</si>
  <si>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</si>
  <si>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</si>
  <si>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</si>
  <si>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</si>
  <si>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</si>
  <si>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</si>
  <si>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</si>
  <si>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</si>
  <si>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</si>
  <si>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</si>
  <si>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</si>
  <si>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</si>
  <si>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</si>
  <si>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</si>
  <si>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</si>
  <si>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</si>
  <si>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</si>
  <si>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</si>
  <si>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</si>
  <si>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</si>
  <si>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</si>
  <si>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</si>
  <si>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</si>
  <si>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</si>
  <si>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</si>
  <si>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</si>
  <si>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</si>
  <si>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</si>
  <si>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</si>
  <si>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</si>
  <si>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</si>
  <si>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</si>
  <si>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</si>
  <si>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</si>
  <si>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</si>
  <si>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</si>
  <si>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</si>
  <si>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</si>
  <si>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</si>
  <si>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</si>
  <si>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</si>
  <si>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</si>
  <si>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</si>
  <si>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</si>
  <si>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</si>
  <si>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</si>
  <si>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</si>
  <si>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</si>
  <si>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</si>
  <si>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</si>
  <si>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</si>
  <si>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</si>
  <si>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</si>
  <si>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</si>
  <si>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</si>
  <si>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</si>
  <si>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</si>
  <si>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</si>
  <si>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</si>
  <si>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</si>
  <si>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</si>
  <si>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</si>
  <si>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</si>
  <si>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</si>
  <si>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</si>
  <si>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</si>
  <si>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</si>
  <si>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</si>
  <si>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</si>
  <si>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</si>
  <si>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</si>
  <si>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</si>
  <si>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</si>
  <si>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</si>
  <si>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</si>
  <si>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</si>
  <si>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</si>
  <si>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</si>
  <si>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</si>
  <si>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</si>
  <si>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</si>
  <si>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</si>
  <si>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</si>
  <si>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</si>
  <si>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</si>
  <si>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</si>
  <si>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</si>
  <si>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</si>
  <si>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</si>
  <si>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</si>
  <si>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</si>
  <si>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</si>
  <si>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</si>
  <si>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</si>
  <si>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</si>
  <si>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</si>
  <si>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</si>
  <si>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</si>
  <si>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</si>
  <si>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</si>
  <si>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</si>
  <si>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</si>
  <si>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</si>
  <si>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</si>
  <si>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</si>
  <si>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</si>
  <si>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</si>
  <si>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</si>
  <si>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</si>
  <si>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</si>
  <si>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</si>
  <si>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</si>
  <si>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</si>
  <si>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</si>
  <si>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</si>
  <si>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</si>
  <si>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</si>
  <si>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</si>
  <si>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</si>
  <si>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</si>
  <si>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</si>
  <si>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</si>
  <si>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</si>
  <si>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</si>
  <si>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</si>
  <si>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</si>
  <si>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</si>
  <si>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</si>
  <si>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</si>
  <si>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</si>
  <si>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</si>
  <si>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</si>
  <si>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</si>
  <si>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</si>
  <si>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</si>
  <si>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</si>
  <si>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</si>
  <si>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</si>
  <si>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</si>
  <si>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</si>
  <si>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</si>
  <si>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</si>
  <si>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</si>
  <si>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</si>
  <si>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</si>
  <si>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</si>
  <si>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</si>
  <si>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</si>
  <si>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</si>
  <si>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</si>
  <si>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</si>
  <si>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</si>
  <si>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</si>
  <si>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</si>
  <si>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</si>
  <si>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</si>
  <si>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</si>
  <si>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</si>
  <si>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</si>
  <si>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</si>
  <si>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</si>
  <si>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</si>
  <si>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</si>
  <si>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</si>
  <si>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</si>
  <si>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</si>
  <si>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</si>
  <si>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</si>
  <si>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</si>
  <si>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</si>
  <si>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</si>
  <si>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</si>
  <si>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</si>
  <si>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</si>
  <si>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</si>
  <si>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</si>
  <si>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</si>
  <si>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</si>
  <si>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</si>
  <si>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</si>
  <si>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</si>
  <si>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</si>
  <si>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</si>
  <si>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</si>
  <si>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</si>
  <si>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</si>
  <si>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</si>
  <si>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</si>
  <si>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</si>
  <si>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</si>
  <si>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</si>
  <si>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</si>
  <si>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</si>
  <si>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</si>
  <si>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</si>
  <si>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</si>
  <si>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</si>
  <si>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</si>
  <si>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</si>
  <si>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</si>
  <si>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</si>
  <si>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</si>
  <si>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</si>
  <si>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</si>
  <si>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</si>
  <si>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</si>
  <si>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</si>
  <si>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</si>
  <si>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</si>
  <si>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</si>
  <si>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</si>
  <si>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</si>
  <si>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</si>
  <si>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</si>
  <si>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</si>
  <si>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</si>
  <si>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</si>
  <si>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</si>
  <si>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</si>
  <si>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</si>
  <si>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</si>
  <si>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</si>
  <si>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Nemleges</t>
  </si>
  <si>
    <t xml:space="preserve"> </t>
  </si>
  <si>
    <t>Honlap készítés</t>
  </si>
  <si>
    <t>Parókia átvétele</t>
  </si>
  <si>
    <t>Traktor vásárlás</t>
  </si>
  <si>
    <t>Fűkasza</t>
  </si>
  <si>
    <t>Kettes eke</t>
  </si>
  <si>
    <t>Utánfutó</t>
  </si>
  <si>
    <t>Falugondnoki autó VW</t>
  </si>
  <si>
    <t>Damak Község Önkormányzata</t>
  </si>
  <si>
    <t>Falugondnoki autó támogatás megelőlegző kölcsöne</t>
  </si>
  <si>
    <t xml:space="preserve">6. melléklet 4/2015.(IV.30.)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</si>
</sst>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2" borderId="0" applyNumberFormat="0" applyBorder="0" applyAlignment="0" applyProtection="0"/>
    <xf numFmtId="0" fontId="64" fillId="5" borderId="0" applyNumberFormat="0" applyBorder="0" applyAlignment="0" applyProtection="0"/>
    <xf numFmtId="0" fontId="64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9" borderId="0" applyNumberFormat="0" applyBorder="0" applyAlignment="0" applyProtection="0"/>
    <xf numFmtId="0" fontId="64" fillId="8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8" borderId="0" applyNumberFormat="0" applyBorder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3" borderId="0" applyNumberFormat="0" applyBorder="0" applyAlignment="0" applyProtection="0"/>
    <xf numFmtId="0" fontId="66" fillId="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51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67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14" borderId="7" applyNumberFormat="0" applyFont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2" borderId="0" applyNumberFormat="0" applyBorder="0" applyAlignment="0" applyProtection="0"/>
    <xf numFmtId="0" fontId="77" fillId="23" borderId="0" applyNumberFormat="0" applyBorder="0" applyAlignment="0" applyProtection="0"/>
    <xf numFmtId="0" fontId="78" fillId="21" borderId="1" applyNumberFormat="0" applyAlignment="0" applyProtection="0"/>
    <xf numFmtId="9" fontId="0" fillId="0" borderId="0" applyFont="0" applyFill="0" applyBorder="0" applyAlignment="0" applyProtection="0"/>
  </cellStyleXfs>
  <cellXfs count="781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0" applyNumberFormat="1" applyFont="1" applyFill="1" applyBorder="1" applyAlignment="1" applyProtection="1">
      <alignment vertical="center"/>
      <protection/>
    </xf>
    <xf numFmtId="164" fontId="21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7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6" xfId="0" applyNumberFormat="1" applyFont="1" applyFill="1" applyBorder="1" applyAlignment="1" applyProtection="1">
      <alignment horizontal="centerContinuous" vertical="center"/>
      <protection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49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9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49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right" vertical="center" indent="1"/>
    </xf>
    <xf numFmtId="0" fontId="13" fillId="0" borderId="41" xfId="0" applyFont="1" applyFill="1" applyBorder="1" applyAlignment="1" applyProtection="1">
      <alignment horizontal="left" vertical="center" indent="1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8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27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8" fillId="0" borderId="0" xfId="62" applyFont="1" applyFill="1">
      <alignment/>
      <protection/>
    </xf>
    <xf numFmtId="3" fontId="28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4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2" xfId="61" applyNumberFormat="1" applyFont="1" applyFill="1" applyBorder="1" applyAlignment="1" applyProtection="1">
      <alignment horizontal="center" vertical="center"/>
      <protection/>
    </xf>
    <xf numFmtId="174" fontId="13" fillId="0" borderId="56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54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28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Alignment="1" applyProtection="1">
      <alignment horizontal="left" indent="1"/>
      <protection locked="0"/>
    </xf>
    <xf numFmtId="0" fontId="17" fillId="0" borderId="42" xfId="62" applyFont="1" applyFill="1" applyBorder="1" applyAlignment="1">
      <alignment horizontal="right" indent="1"/>
      <protection/>
    </xf>
    <xf numFmtId="3" fontId="17" fillId="0" borderId="42" xfId="62" applyNumberFormat="1" applyFont="1" applyFill="1" applyBorder="1" applyProtection="1">
      <alignment/>
      <protection locked="0"/>
    </xf>
    <xf numFmtId="3" fontId="17" fillId="0" borderId="56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7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3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2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>
      <alignment/>
      <protection/>
    </xf>
    <xf numFmtId="0" fontId="33" fillId="0" borderId="0" xfId="62" applyFont="1" applyFill="1">
      <alignment/>
      <protection/>
    </xf>
    <xf numFmtId="0" fontId="34" fillId="0" borderId="16" xfId="62" applyFont="1" applyFill="1" applyBorder="1" applyAlignment="1">
      <alignment horizontal="center" vertical="center"/>
      <protection/>
    </xf>
    <xf numFmtId="0" fontId="34" fillId="0" borderId="14" xfId="62" applyFont="1" applyFill="1" applyBorder="1" applyAlignment="1">
      <alignment horizontal="center" vertical="center" wrapText="1"/>
      <protection/>
    </xf>
    <xf numFmtId="0" fontId="34" fillId="0" borderId="15" xfId="62" applyFont="1" applyFill="1" applyBorder="1" applyAlignment="1">
      <alignment horizontal="center" vertical="center" wrapText="1"/>
      <protection/>
    </xf>
    <xf numFmtId="0" fontId="17" fillId="0" borderId="54" xfId="62" applyFont="1" applyFill="1" applyBorder="1" applyAlignment="1" applyProtection="1">
      <alignment horizontal="left" indent="1"/>
      <protection locked="0"/>
    </xf>
    <xf numFmtId="0" fontId="17" fillId="0" borderId="20" xfId="62" applyFont="1" applyFill="1" applyBorder="1" applyAlignment="1">
      <alignment horizontal="right" indent="1"/>
      <protection/>
    </xf>
    <xf numFmtId="3" fontId="17" fillId="0" borderId="20" xfId="62" applyNumberFormat="1" applyFont="1" applyFill="1" applyBorder="1" applyProtection="1">
      <alignment/>
      <protection locked="0"/>
    </xf>
    <xf numFmtId="3" fontId="17" fillId="0" borderId="21" xfId="62" applyNumberFormat="1" applyFont="1" applyFill="1" applyBorder="1" applyProtection="1">
      <alignment/>
      <protection locked="0"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50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1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6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 horizontal="center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0" fontId="39" fillId="0" borderId="37" xfId="0" applyFont="1" applyBorder="1" applyAlignment="1" applyProtection="1">
      <alignment horizontal="center" vertical="top" wrapText="1"/>
      <protection/>
    </xf>
    <xf numFmtId="0" fontId="39" fillId="0" borderId="12" xfId="0" applyFont="1" applyBorder="1" applyAlignment="1" applyProtection="1">
      <alignment horizontal="center" vertical="top" wrapText="1"/>
      <protection/>
    </xf>
    <xf numFmtId="0" fontId="39" fillId="0" borderId="13" xfId="0" applyFont="1" applyBorder="1" applyAlignment="1" applyProtection="1">
      <alignment horizontal="center" vertical="top" wrapText="1"/>
      <protection/>
    </xf>
    <xf numFmtId="0" fontId="39" fillId="25" borderId="14" xfId="0" applyFont="1" applyFill="1" applyBorder="1" applyAlignment="1" applyProtection="1">
      <alignment horizontal="center" vertical="top" wrapText="1"/>
      <protection/>
    </xf>
    <xf numFmtId="0" fontId="41" fillId="0" borderId="42" xfId="0" applyFont="1" applyBorder="1" applyAlignment="1" applyProtection="1">
      <alignment horizontal="left" vertical="top" wrapText="1"/>
      <protection locked="0"/>
    </xf>
    <xf numFmtId="0" fontId="41" fillId="0" borderId="10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9" fontId="41" fillId="0" borderId="42" xfId="69" applyFont="1" applyBorder="1" applyAlignment="1" applyProtection="1">
      <alignment horizontal="center" vertical="center" wrapText="1"/>
      <protection locked="0"/>
    </xf>
    <xf numFmtId="9" fontId="41" fillId="0" borderId="10" xfId="69" applyFont="1" applyBorder="1" applyAlignment="1" applyProtection="1">
      <alignment horizontal="center" vertical="center" wrapText="1"/>
      <protection locked="0"/>
    </xf>
    <xf numFmtId="9" fontId="41" fillId="0" borderId="11" xfId="69" applyFont="1" applyBorder="1" applyAlignment="1" applyProtection="1">
      <alignment horizontal="center" vertical="center" wrapText="1"/>
      <protection locked="0"/>
    </xf>
    <xf numFmtId="166" fontId="41" fillId="0" borderId="42" xfId="40" applyNumberFormat="1" applyFont="1" applyBorder="1" applyAlignment="1" applyProtection="1">
      <alignment horizontal="center" vertical="center" wrapText="1"/>
      <protection locked="0"/>
    </xf>
    <xf numFmtId="166" fontId="41" fillId="0" borderId="10" xfId="40" applyNumberFormat="1" applyFont="1" applyBorder="1" applyAlignment="1" applyProtection="1">
      <alignment horizontal="center" vertical="center" wrapText="1"/>
      <protection locked="0"/>
    </xf>
    <xf numFmtId="166" fontId="41" fillId="0" borderId="11" xfId="40" applyNumberFormat="1" applyFont="1" applyBorder="1" applyAlignment="1" applyProtection="1">
      <alignment horizontal="center" vertical="center" wrapText="1"/>
      <protection locked="0"/>
    </xf>
    <xf numFmtId="166" fontId="41" fillId="0" borderId="14" xfId="40" applyNumberFormat="1" applyFont="1" applyBorder="1" applyAlignment="1" applyProtection="1">
      <alignment horizontal="center" vertical="center" wrapText="1"/>
      <protection/>
    </xf>
    <xf numFmtId="166" fontId="41" fillId="0" borderId="56" xfId="40" applyNumberFormat="1" applyFont="1" applyBorder="1" applyAlignment="1" applyProtection="1">
      <alignment horizontal="center" vertical="top" wrapText="1"/>
      <protection locked="0"/>
    </xf>
    <xf numFmtId="166" fontId="41" fillId="0" borderId="17" xfId="40" applyNumberFormat="1" applyFont="1" applyBorder="1" applyAlignment="1" applyProtection="1">
      <alignment horizontal="center" vertical="top" wrapText="1"/>
      <protection locked="0"/>
    </xf>
    <xf numFmtId="166" fontId="41" fillId="0" borderId="62" xfId="40" applyNumberFormat="1" applyFont="1" applyBorder="1" applyAlignment="1" applyProtection="1">
      <alignment horizontal="center" vertical="top" wrapText="1"/>
      <protection locked="0"/>
    </xf>
    <xf numFmtId="166" fontId="41" fillId="0" borderId="15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2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57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8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59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0" applyFont="1" applyFill="1" applyBorder="1" applyAlignment="1" applyProtection="1">
      <alignment horizontal="center" vertical="center" wrapTex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3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0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49" fontId="13" fillId="0" borderId="54" xfId="60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7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8" fillId="0" borderId="0" xfId="62" applyFill="1" applyProtection="1">
      <alignment/>
      <protection/>
    </xf>
    <xf numFmtId="0" fontId="43" fillId="0" borderId="0" xfId="62" applyFont="1" applyFill="1" applyProtection="1">
      <alignment/>
      <protection/>
    </xf>
    <xf numFmtId="0" fontId="27" fillId="0" borderId="54" xfId="62" applyFont="1" applyFill="1" applyBorder="1" applyAlignment="1" applyProtection="1">
      <alignment horizontal="center" vertical="center" wrapText="1"/>
      <protection/>
    </xf>
    <xf numFmtId="0" fontId="27" fillId="0" borderId="20" xfId="62" applyFont="1" applyFill="1" applyBorder="1" applyAlignment="1" applyProtection="1">
      <alignment horizontal="center" vertical="center" wrapText="1"/>
      <protection/>
    </xf>
    <xf numFmtId="0" fontId="27" fillId="0" borderId="21" xfId="62" applyFont="1" applyFill="1" applyBorder="1" applyAlignment="1" applyProtection="1">
      <alignment horizontal="center" vertical="center" wrapText="1"/>
      <protection/>
    </xf>
    <xf numFmtId="0" fontId="28" fillId="0" borderId="0" xfId="62" applyFill="1" applyAlignment="1" applyProtection="1">
      <alignment horizontal="center" vertical="center"/>
      <protection/>
    </xf>
    <xf numFmtId="0" fontId="18" fillId="0" borderId="50" xfId="62" applyFont="1" applyFill="1" applyBorder="1" applyAlignment="1" applyProtection="1">
      <alignment vertical="center" wrapText="1"/>
      <protection/>
    </xf>
    <xf numFmtId="173" fontId="13" fillId="0" borderId="41" xfId="61" applyNumberFormat="1" applyFont="1" applyFill="1" applyBorder="1" applyAlignment="1" applyProtection="1">
      <alignment horizontal="center" vertical="center"/>
      <protection/>
    </xf>
    <xf numFmtId="172" fontId="18" fillId="0" borderId="41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61" xfId="62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17" xfId="62" applyNumberFormat="1" applyFont="1" applyFill="1" applyBorder="1" applyAlignment="1" applyProtection="1">
      <alignment horizontal="right" vertical="center" wrapText="1"/>
      <protection/>
    </xf>
    <xf numFmtId="0" fontId="26" fillId="0" borderId="12" xfId="62" applyFont="1" applyFill="1" applyBorder="1" applyAlignment="1" applyProtection="1">
      <alignment horizontal="left" vertical="center" wrapText="1" inden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7" xfId="62" applyNumberFormat="1" applyFont="1" applyFill="1" applyBorder="1" applyAlignment="1" applyProtection="1">
      <alignment horizontal="right" vertical="center" wrapText="1"/>
      <protection/>
    </xf>
    <xf numFmtId="0" fontId="18" fillId="0" borderId="54" xfId="62" applyFont="1" applyFill="1" applyBorder="1" applyAlignment="1" applyProtection="1">
      <alignment vertical="center" wrapText="1"/>
      <protection/>
    </xf>
    <xf numFmtId="172" fontId="18" fillId="0" borderId="20" xfId="62" applyNumberFormat="1" applyFont="1" applyFill="1" applyBorder="1" applyAlignment="1" applyProtection="1">
      <alignment horizontal="right" vertical="center" wrapText="1"/>
      <protection/>
    </xf>
    <xf numFmtId="172" fontId="18" fillId="0" borderId="21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8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horizontal="center"/>
      <protection/>
    </xf>
    <xf numFmtId="0" fontId="28" fillId="0" borderId="0" xfId="62" applyFont="1" applyFill="1" applyProtection="1">
      <alignment/>
      <protection/>
    </xf>
    <xf numFmtId="0" fontId="28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8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16" fillId="0" borderId="58" xfId="62" applyFont="1" applyFill="1" applyBorder="1" applyAlignment="1">
      <alignment horizontal="center" vertical="center"/>
      <protection/>
    </xf>
    <xf numFmtId="0" fontId="16" fillId="0" borderId="59" xfId="62" applyFont="1" applyFill="1" applyBorder="1" applyAlignment="1">
      <alignment horizontal="center" vertical="center" wrapText="1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Protection="1">
      <alignment/>
      <protection locked="0"/>
    </xf>
    <xf numFmtId="0" fontId="18" fillId="0" borderId="16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4" fontId="12" fillId="0" borderId="15" xfId="61" applyNumberFormat="1" applyFont="1" applyFill="1" applyBorder="1" applyAlignment="1" applyProtection="1">
      <alignment vertical="center"/>
      <protection/>
    </xf>
    <xf numFmtId="0" fontId="44" fillId="0" borderId="0" xfId="62" applyFont="1" applyFill="1">
      <alignment/>
      <protection/>
    </xf>
    <xf numFmtId="0" fontId="34" fillId="0" borderId="58" xfId="62" applyFont="1" applyFill="1" applyBorder="1" applyAlignment="1">
      <alignment horizontal="center" vertical="center"/>
      <protection/>
    </xf>
    <xf numFmtId="0" fontId="34" fillId="0" borderId="59" xfId="62" applyFont="1" applyFill="1" applyBorder="1" applyAlignment="1">
      <alignment horizontal="center" vertical="center" wrapText="1"/>
      <protection/>
    </xf>
    <xf numFmtId="0" fontId="34" fillId="0" borderId="60" xfId="62" applyFont="1" applyFill="1" applyBorder="1" applyAlignment="1">
      <alignment horizontal="center" vertical="center" wrapText="1"/>
      <protection/>
    </xf>
    <xf numFmtId="0" fontId="17" fillId="0" borderId="13" xfId="62" applyFont="1" applyFill="1" applyBorder="1" applyAlignment="1" applyProtection="1">
      <alignment horizontal="left" indent="1"/>
      <protection locked="0"/>
    </xf>
    <xf numFmtId="0" fontId="18" fillId="0" borderId="53" xfId="62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0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6" fillId="0" borderId="41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41" xfId="60" applyNumberFormat="1" applyFont="1" applyFill="1" applyBorder="1" applyAlignment="1" applyProtection="1">
      <alignment horizontal="center" vertical="center"/>
      <protection/>
    </xf>
    <xf numFmtId="164" fontId="6" fillId="0" borderId="61" xfId="60" applyNumberFormat="1" applyFont="1" applyFill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164" fontId="6" fillId="0" borderId="75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76" xfId="0" applyNumberFormat="1" applyFont="1" applyFill="1" applyBorder="1" applyAlignment="1">
      <alignment horizontal="left" vertical="center" wrapText="1" indent="2"/>
    </xf>
    <xf numFmtId="164" fontId="12" fillId="0" borderId="25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right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7" xfId="0" applyNumberFormat="1" applyFill="1" applyBorder="1" applyAlignment="1" applyProtection="1">
      <alignment horizontal="left" vertical="center" wrapText="1"/>
      <protection locked="0"/>
    </xf>
    <xf numFmtId="164" fontId="0" fillId="0" borderId="74" xfId="0" applyNumberFormat="1" applyFill="1" applyBorder="1" applyAlignment="1" applyProtection="1">
      <alignment horizontal="left" vertical="center" wrapText="1"/>
      <protection locked="0"/>
    </xf>
    <xf numFmtId="164" fontId="0" fillId="0" borderId="77" xfId="0" applyNumberFormat="1" applyFill="1" applyBorder="1" applyAlignment="1" applyProtection="1">
      <alignment horizontal="left" vertical="center" wrapText="1"/>
      <protection locked="0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7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7" fillId="0" borderId="36" xfId="0" applyNumberFormat="1" applyFont="1" applyFill="1" applyBorder="1" applyAlignment="1">
      <alignment horizontal="left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76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6" fillId="0" borderId="65" xfId="60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75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46" xfId="0" applyNumberFormat="1" applyFont="1" applyFill="1" applyBorder="1" applyAlignment="1">
      <alignment horizontal="center" vertical="center" wrapText="1"/>
    </xf>
    <xf numFmtId="164" fontId="6" fillId="0" borderId="78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7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6" fillId="0" borderId="75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8" fillId="0" borderId="0" xfId="62" applyFont="1" applyFill="1" applyAlignment="1" applyProtection="1">
      <alignment horizontal="left"/>
      <protection/>
    </xf>
    <xf numFmtId="0" fontId="30" fillId="0" borderId="0" xfId="62" applyFont="1" applyFill="1" applyAlignment="1" applyProtection="1">
      <alignment horizontal="center" vertical="center" wrapText="1"/>
      <protection/>
    </xf>
    <xf numFmtId="0" fontId="30" fillId="0" borderId="0" xfId="62" applyFont="1" applyFill="1" applyAlignment="1" applyProtection="1">
      <alignment horizontal="center" vertical="center"/>
      <protection/>
    </xf>
    <xf numFmtId="0" fontId="31" fillId="0" borderId="0" xfId="62" applyFont="1" applyFill="1" applyBorder="1" applyAlignment="1" applyProtection="1">
      <alignment horizontal="right"/>
      <protection/>
    </xf>
    <xf numFmtId="0" fontId="32" fillId="0" borderId="58" xfId="62" applyFont="1" applyFill="1" applyBorder="1" applyAlignment="1" applyProtection="1">
      <alignment horizontal="center" vertical="center" wrapText="1"/>
      <protection/>
    </xf>
    <xf numFmtId="0" fontId="32" fillId="0" borderId="51" xfId="62" applyFont="1" applyFill="1" applyBorder="1" applyAlignment="1" applyProtection="1">
      <alignment horizontal="center" vertical="center" wrapText="1"/>
      <protection/>
    </xf>
    <xf numFmtId="0" fontId="32" fillId="0" borderId="37" xfId="62" applyFont="1" applyFill="1" applyBorder="1" applyAlignment="1" applyProtection="1">
      <alignment horizontal="center" vertical="center" wrapText="1"/>
      <protection/>
    </xf>
    <xf numFmtId="0" fontId="21" fillId="0" borderId="59" xfId="61" applyFont="1" applyFill="1" applyBorder="1" applyAlignment="1" applyProtection="1">
      <alignment horizontal="center" vertical="center" textRotation="90"/>
      <protection/>
    </xf>
    <xf numFmtId="0" fontId="21" fillId="0" borderId="18" xfId="61" applyFont="1" applyFill="1" applyBorder="1" applyAlignment="1" applyProtection="1">
      <alignment horizontal="center" vertical="center" textRotation="90"/>
      <protection/>
    </xf>
    <xf numFmtId="0" fontId="21" fillId="0" borderId="42" xfId="61" applyFont="1" applyFill="1" applyBorder="1" applyAlignment="1" applyProtection="1">
      <alignment horizontal="center" vertical="center" textRotation="90"/>
      <protection/>
    </xf>
    <xf numFmtId="0" fontId="31" fillId="0" borderId="41" xfId="62" applyFont="1" applyFill="1" applyBorder="1" applyAlignment="1" applyProtection="1">
      <alignment horizontal="center" vertical="center" wrapText="1"/>
      <protection/>
    </xf>
    <xf numFmtId="0" fontId="31" fillId="0" borderId="10" xfId="62" applyFont="1" applyFill="1" applyBorder="1" applyAlignment="1" applyProtection="1">
      <alignment horizontal="center" vertical="center" wrapText="1"/>
      <protection/>
    </xf>
    <xf numFmtId="0" fontId="31" fillId="0" borderId="60" xfId="62" applyFont="1" applyFill="1" applyBorder="1" applyAlignment="1" applyProtection="1">
      <alignment horizontal="center" vertical="center" wrapText="1"/>
      <protection/>
    </xf>
    <xf numFmtId="0" fontId="31" fillId="0" borderId="56" xfId="62" applyFont="1" applyFill="1" applyBorder="1" applyAlignment="1" applyProtection="1">
      <alignment horizontal="center" vertical="center" wrapText="1"/>
      <protection/>
    </xf>
    <xf numFmtId="0" fontId="31" fillId="0" borderId="10" xfId="62" applyFont="1" applyFill="1" applyBorder="1" applyAlignment="1" applyProtection="1">
      <alignment horizontal="center" wrapText="1"/>
      <protection/>
    </xf>
    <xf numFmtId="0" fontId="31" fillId="0" borderId="17" xfId="62" applyFont="1" applyFill="1" applyBorder="1" applyAlignment="1" applyProtection="1">
      <alignment horizontal="center" wrapText="1"/>
      <protection/>
    </xf>
    <xf numFmtId="0" fontId="28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0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1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1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30" fillId="0" borderId="0" xfId="62" applyFont="1" applyFill="1" applyAlignment="1">
      <alignment horizontal="center" vertical="center" wrapText="1"/>
      <protection/>
    </xf>
    <xf numFmtId="0" fontId="30" fillId="0" borderId="0" xfId="62" applyFont="1" applyFill="1" applyAlignment="1">
      <alignment horizontal="center" vertical="center"/>
      <protection/>
    </xf>
    <xf numFmtId="0" fontId="16" fillId="0" borderId="35" xfId="62" applyFont="1" applyFill="1" applyBorder="1" applyAlignment="1">
      <alignment horizontal="left"/>
      <protection/>
    </xf>
    <xf numFmtId="0" fontId="16" fillId="0" borderId="44" xfId="62" applyFont="1" applyFill="1" applyBorder="1" applyAlignment="1">
      <alignment horizontal="left"/>
      <protection/>
    </xf>
    <xf numFmtId="3" fontId="28" fillId="0" borderId="0" xfId="62" applyNumberFormat="1" applyFont="1" applyFill="1" applyAlignment="1">
      <alignment horizontal="center"/>
      <protection/>
    </xf>
    <xf numFmtId="0" fontId="30" fillId="0" borderId="0" xfId="62" applyFont="1" applyFill="1" applyAlignment="1">
      <alignment horizontal="center" wrapText="1"/>
      <protection/>
    </xf>
    <xf numFmtId="0" fontId="30" fillId="0" borderId="0" xfId="62" applyFont="1" applyFill="1" applyAlignment="1">
      <alignment horizontal="center"/>
      <protection/>
    </xf>
    <xf numFmtId="0" fontId="16" fillId="0" borderId="35" xfId="62" applyFont="1" applyFill="1" applyBorder="1" applyAlignment="1">
      <alignment horizontal="left" indent="1"/>
      <protection/>
    </xf>
    <xf numFmtId="0" fontId="16" fillId="0" borderId="44" xfId="62" applyFont="1" applyFill="1" applyBorder="1" applyAlignment="1">
      <alignment horizontal="left" indent="1"/>
      <protection/>
    </xf>
    <xf numFmtId="0" fontId="42" fillId="0" borderId="0" xfId="0" applyFont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wrapText="1"/>
      <protection/>
    </xf>
    <xf numFmtId="0" fontId="39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38"/>
  <sheetViews>
    <sheetView workbookViewId="0" topLeftCell="A1">
      <selection activeCell="C47" sqref="C47"/>
    </sheetView>
  </sheetViews>
  <sheetFormatPr defaultColWidth="9.00390625" defaultRowHeight="12.75"/>
  <cols>
    <col min="1" max="1" width="46.375" style="311" customWidth="1"/>
    <col min="2" max="2" width="66.125" style="311" customWidth="1"/>
    <col min="3" max="16384" width="9.375" style="311" customWidth="1"/>
  </cols>
  <sheetData>
    <row r="1" ht="18.75">
      <c r="A1" s="501" t="s">
        <v>106</v>
      </c>
    </row>
    <row r="3" spans="1:2" ht="12.75">
      <c r="A3" s="502"/>
      <c r="B3" s="502"/>
    </row>
    <row r="4" spans="1:2" ht="15.75">
      <c r="A4" s="476" t="s">
        <v>515</v>
      </c>
      <c r="B4" s="503"/>
    </row>
    <row r="5" spans="1:2" s="504" customFormat="1" ht="12.75">
      <c r="A5" s="502"/>
      <c r="B5" s="502"/>
    </row>
    <row r="6" spans="1:2" ht="12.75">
      <c r="A6" s="502" t="s">
        <v>519</v>
      </c>
      <c r="B6" s="502" t="s">
        <v>520</v>
      </c>
    </row>
    <row r="7" spans="1:2" ht="12.75">
      <c r="A7" s="502" t="s">
        <v>521</v>
      </c>
      <c r="B7" s="502" t="s">
        <v>522</v>
      </c>
    </row>
    <row r="8" spans="1:2" ht="12.75">
      <c r="A8" s="502" t="s">
        <v>523</v>
      </c>
      <c r="B8" s="502" t="s">
        <v>524</v>
      </c>
    </row>
    <row r="9" spans="1:2" ht="12.75">
      <c r="A9" s="502"/>
      <c r="B9" s="502"/>
    </row>
    <row r="10" spans="1:2" ht="15.75">
      <c r="A10" s="476" t="str">
        <f>+CONCATENATE(LEFT(A4,4),". évi módosított előirányzat BEVÉTELEK")</f>
        <v>2014. évi módosított előirányzat BEVÉTELEK</v>
      </c>
      <c r="B10" s="503"/>
    </row>
    <row r="11" spans="1:2" ht="12.75">
      <c r="A11" s="502"/>
      <c r="B11" s="502"/>
    </row>
    <row r="12" spans="1:2" s="504" customFormat="1" ht="12.75">
      <c r="A12" s="502" t="s">
        <v>525</v>
      </c>
      <c r="B12" s="502" t="s">
        <v>531</v>
      </c>
    </row>
    <row r="13" spans="1:2" ht="12.75">
      <c r="A13" s="502" t="s">
        <v>526</v>
      </c>
      <c r="B13" s="502" t="s">
        <v>532</v>
      </c>
    </row>
    <row r="14" spans="1:2" ht="12.75">
      <c r="A14" s="502" t="s">
        <v>527</v>
      </c>
      <c r="B14" s="502" t="s">
        <v>533</v>
      </c>
    </row>
    <row r="15" spans="1:2" ht="12.75">
      <c r="A15" s="502"/>
      <c r="B15" s="502"/>
    </row>
    <row r="16" spans="1:2" ht="14.25">
      <c r="A16" s="505" t="str">
        <f>+CONCATENATE(LEFT(A4,4),". évi teljesítés BEVÉTELEK")</f>
        <v>2014. évi teljesítés BEVÉTELEK</v>
      </c>
      <c r="B16" s="503"/>
    </row>
    <row r="17" spans="1:2" ht="12.75">
      <c r="A17" s="502"/>
      <c r="B17" s="502"/>
    </row>
    <row r="18" spans="1:2" ht="12.75">
      <c r="A18" s="502" t="s">
        <v>528</v>
      </c>
      <c r="B18" s="502" t="s">
        <v>534</v>
      </c>
    </row>
    <row r="19" spans="1:2" ht="12.75">
      <c r="A19" s="502" t="s">
        <v>529</v>
      </c>
      <c r="B19" s="502" t="s">
        <v>535</v>
      </c>
    </row>
    <row r="20" spans="1:2" ht="12.75">
      <c r="A20" s="502" t="s">
        <v>530</v>
      </c>
      <c r="B20" s="502" t="s">
        <v>536</v>
      </c>
    </row>
    <row r="21" spans="1:2" ht="12.75">
      <c r="A21" s="502"/>
      <c r="B21" s="502"/>
    </row>
    <row r="22" spans="1:2" ht="15.75">
      <c r="A22" s="476" t="str">
        <f>+CONCATENATE(LEFT(A4,4),". évi eredeti előirányzat KIADÁSOK")</f>
        <v>2014. évi eredeti előirányzat KIADÁSOK</v>
      </c>
      <c r="B22" s="503"/>
    </row>
    <row r="23" spans="1:2" ht="12.75">
      <c r="A23" s="502"/>
      <c r="B23" s="502"/>
    </row>
    <row r="24" spans="1:2" ht="12.75">
      <c r="A24" s="502" t="s">
        <v>537</v>
      </c>
      <c r="B24" s="502" t="s">
        <v>543</v>
      </c>
    </row>
    <row r="25" spans="1:2" ht="12.75">
      <c r="A25" s="502" t="s">
        <v>516</v>
      </c>
      <c r="B25" s="502" t="s">
        <v>544</v>
      </c>
    </row>
    <row r="26" spans="1:2" ht="12.75">
      <c r="A26" s="502" t="s">
        <v>538</v>
      </c>
      <c r="B26" s="502" t="s">
        <v>545</v>
      </c>
    </row>
    <row r="27" spans="1:2" ht="12.75">
      <c r="A27" s="502"/>
      <c r="B27" s="502"/>
    </row>
    <row r="28" spans="1:2" ht="15.75">
      <c r="A28" s="476" t="str">
        <f>+CONCATENATE(LEFT(A4,4),". évi módosított előirányzat KIADÁSOK")</f>
        <v>2014. évi módosított előirányzat KIADÁSOK</v>
      </c>
      <c r="B28" s="503"/>
    </row>
    <row r="29" spans="1:2" ht="12.75">
      <c r="A29" s="502"/>
      <c r="B29" s="502"/>
    </row>
    <row r="30" spans="1:2" ht="12.75">
      <c r="A30" s="502" t="s">
        <v>539</v>
      </c>
      <c r="B30" s="502" t="s">
        <v>550</v>
      </c>
    </row>
    <row r="31" spans="1:2" ht="12.75">
      <c r="A31" s="502" t="s">
        <v>517</v>
      </c>
      <c r="B31" s="502" t="s">
        <v>547</v>
      </c>
    </row>
    <row r="32" spans="1:2" ht="12.75">
      <c r="A32" s="502" t="s">
        <v>540</v>
      </c>
      <c r="B32" s="502" t="s">
        <v>546</v>
      </c>
    </row>
    <row r="33" spans="1:2" ht="12.75">
      <c r="A33" s="502"/>
      <c r="B33" s="502"/>
    </row>
    <row r="34" spans="1:2" ht="15.75">
      <c r="A34" s="506" t="str">
        <f>+CONCATENATE(LEFT(A4,4),". évi teljesítés KIADÁSOK")</f>
        <v>2014. évi teljesítés KIADÁSOK</v>
      </c>
      <c r="B34" s="503"/>
    </row>
    <row r="35" spans="1:2" ht="12.75">
      <c r="A35" s="502"/>
      <c r="B35" s="502"/>
    </row>
    <row r="36" spans="1:2" ht="12.75">
      <c r="A36" s="502" t="s">
        <v>541</v>
      </c>
      <c r="B36" s="502" t="s">
        <v>551</v>
      </c>
    </row>
    <row r="37" spans="1:2" ht="12.75">
      <c r="A37" s="502" t="s">
        <v>518</v>
      </c>
      <c r="B37" s="502" t="s">
        <v>549</v>
      </c>
    </row>
    <row r="38" spans="1:2" ht="12.75">
      <c r="A38" s="502" t="s">
        <v>542</v>
      </c>
      <c r="B38" s="502" t="s">
        <v>548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B8" sqref="B8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676" t="s">
        <v>0</v>
      </c>
      <c r="B1" s="676"/>
      <c r="C1" s="676"/>
      <c r="D1" s="677" t="s">
        <v>705</v>
      </c>
      <c r="E1" s="677"/>
      <c r="F1" s="677"/>
      <c r="G1" s="677"/>
      <c r="H1" s="677"/>
      <c r="I1" s="677"/>
      <c r="J1" s="677"/>
      <c r="K1" s="677"/>
      <c r="L1" s="677"/>
      <c r="M1" s="677"/>
      <c r="N1" s="667" t="str">
        <f>+CONCATENATE("5. melléklet a ……/",LEFT(ÖSSZEFÜGGÉSEK!A4,4)+1,". (……) önkormányzati rendelethez    ")</f>
        <v>5. melléklet a ……/2015. (……) önkormányzati rendelethez    </v>
      </c>
    </row>
    <row r="2" spans="1:14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663" t="s">
        <v>47</v>
      </c>
      <c r="M2" s="663"/>
      <c r="N2" s="667"/>
    </row>
    <row r="3" spans="1:14" ht="13.5" thickBot="1">
      <c r="A3" s="656" t="s">
        <v>88</v>
      </c>
      <c r="B3" s="659" t="s">
        <v>178</v>
      </c>
      <c r="C3" s="659"/>
      <c r="D3" s="659"/>
      <c r="E3" s="659"/>
      <c r="F3" s="659"/>
      <c r="G3" s="659"/>
      <c r="H3" s="659"/>
      <c r="I3" s="659"/>
      <c r="J3" s="672" t="s">
        <v>180</v>
      </c>
      <c r="K3" s="672"/>
      <c r="L3" s="672"/>
      <c r="M3" s="672"/>
      <c r="N3" s="667"/>
    </row>
    <row r="4" spans="1:14" ht="15" customHeight="1" thickBot="1">
      <c r="A4" s="657"/>
      <c r="B4" s="662" t="s">
        <v>181</v>
      </c>
      <c r="C4" s="665" t="s">
        <v>182</v>
      </c>
      <c r="D4" s="666" t="s">
        <v>176</v>
      </c>
      <c r="E4" s="666"/>
      <c r="F4" s="666"/>
      <c r="G4" s="666"/>
      <c r="H4" s="666"/>
      <c r="I4" s="666"/>
      <c r="J4" s="673"/>
      <c r="K4" s="673"/>
      <c r="L4" s="673"/>
      <c r="M4" s="673"/>
      <c r="N4" s="667"/>
    </row>
    <row r="5" spans="1:14" ht="21.75" thickBot="1">
      <c r="A5" s="657"/>
      <c r="B5" s="662"/>
      <c r="C5" s="665"/>
      <c r="D5" s="53" t="s">
        <v>181</v>
      </c>
      <c r="E5" s="53" t="s">
        <v>182</v>
      </c>
      <c r="F5" s="53" t="s">
        <v>181</v>
      </c>
      <c r="G5" s="53" t="s">
        <v>182</v>
      </c>
      <c r="H5" s="53" t="s">
        <v>181</v>
      </c>
      <c r="I5" s="53" t="s">
        <v>182</v>
      </c>
      <c r="J5" s="673"/>
      <c r="K5" s="673"/>
      <c r="L5" s="673"/>
      <c r="M5" s="673"/>
      <c r="N5" s="667"/>
    </row>
    <row r="6" spans="1:14" ht="32.25" thickBot="1">
      <c r="A6" s="658"/>
      <c r="B6" s="665" t="s">
        <v>177</v>
      </c>
      <c r="C6" s="665"/>
      <c r="D6" s="665" t="str">
        <f>+CONCATENATE(LEFT(ÖSSZEFÜGGÉSEK!A4,4),". előtt")</f>
        <v>2014. előtt</v>
      </c>
      <c r="E6" s="665"/>
      <c r="F6" s="665" t="str">
        <f>+CONCATENATE(LEFT(ÖSSZEFÜGGÉSEK!A4,4),". évi")</f>
        <v>2014. évi</v>
      </c>
      <c r="G6" s="665"/>
      <c r="H6" s="662" t="str">
        <f>+CONCATENATE(LEFT(ÖSSZEFÜGGÉSEK!A4,4),". után")</f>
        <v>2014. után</v>
      </c>
      <c r="I6" s="662"/>
      <c r="J6" s="52" t="str">
        <f>+D6</f>
        <v>2014. előtt</v>
      </c>
      <c r="K6" s="53" t="str">
        <f>+F6</f>
        <v>2014. évi</v>
      </c>
      <c r="L6" s="52" t="s">
        <v>38</v>
      </c>
      <c r="M6" s="53" t="str">
        <f>+CONCATENATE("Teljesítés %-a ",LEFT(ÖSSZEFÜGGÉSEK!A4,4),". XII. 31-ig")</f>
        <v>Teljesítés %-a 2014. XII. 31-ig</v>
      </c>
      <c r="N6" s="667"/>
    </row>
    <row r="7" spans="1:14" ht="13.5" thickBot="1">
      <c r="A7" s="54" t="s">
        <v>424</v>
      </c>
      <c r="B7" s="52" t="s">
        <v>425</v>
      </c>
      <c r="C7" s="52" t="s">
        <v>426</v>
      </c>
      <c r="D7" s="55" t="s">
        <v>427</v>
      </c>
      <c r="E7" s="53" t="s">
        <v>428</v>
      </c>
      <c r="F7" s="53" t="s">
        <v>505</v>
      </c>
      <c r="G7" s="53" t="s">
        <v>506</v>
      </c>
      <c r="H7" s="52" t="s">
        <v>507</v>
      </c>
      <c r="I7" s="55" t="s">
        <v>508</v>
      </c>
      <c r="J7" s="55" t="s">
        <v>553</v>
      </c>
      <c r="K7" s="55" t="s">
        <v>554</v>
      </c>
      <c r="L7" s="55" t="s">
        <v>555</v>
      </c>
      <c r="M7" s="56" t="s">
        <v>556</v>
      </c>
      <c r="N7" s="667"/>
    </row>
    <row r="8" spans="1:14" ht="12.75">
      <c r="A8" s="57" t="s">
        <v>89</v>
      </c>
      <c r="B8" s="58"/>
      <c r="C8" s="78"/>
      <c r="D8" s="78"/>
      <c r="E8" s="89"/>
      <c r="F8" s="78"/>
      <c r="G8" s="78"/>
      <c r="H8" s="78"/>
      <c r="I8" s="78"/>
      <c r="J8" s="78"/>
      <c r="K8" s="78"/>
      <c r="L8" s="59">
        <f aca="true" t="shared" si="0" ref="L8:L14">+J8+K8</f>
        <v>0</v>
      </c>
      <c r="M8" s="93">
        <f>IF((C8&lt;&gt;0),ROUND((L8/C8)*100,1),"")</f>
      </c>
      <c r="N8" s="667"/>
    </row>
    <row r="9" spans="1:14" ht="12.75">
      <c r="A9" s="60" t="s">
        <v>101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3">
        <f t="shared" si="0"/>
        <v>0</v>
      </c>
      <c r="M9" s="94">
        <f aca="true" t="shared" si="1" ref="M9:M14">IF((C9&lt;&gt;0),ROUND((L9/C9)*100,1),"")</f>
      </c>
      <c r="N9" s="667"/>
    </row>
    <row r="10" spans="1:14" ht="12.75">
      <c r="A10" s="64" t="s">
        <v>90</v>
      </c>
      <c r="B10" s="65"/>
      <c r="C10" s="81"/>
      <c r="D10" s="81"/>
      <c r="E10" s="81"/>
      <c r="F10" s="81"/>
      <c r="G10" s="81"/>
      <c r="H10" s="81"/>
      <c r="I10" s="81"/>
      <c r="J10" s="81"/>
      <c r="K10" s="81"/>
      <c r="L10" s="63">
        <f t="shared" si="0"/>
        <v>0</v>
      </c>
      <c r="M10" s="94">
        <f t="shared" si="1"/>
      </c>
      <c r="N10" s="667"/>
    </row>
    <row r="11" spans="1:14" ht="12.75">
      <c r="A11" s="64" t="s">
        <v>102</v>
      </c>
      <c r="B11" s="65"/>
      <c r="C11" s="81"/>
      <c r="D11" s="81"/>
      <c r="E11" s="81"/>
      <c r="F11" s="81"/>
      <c r="G11" s="81"/>
      <c r="H11" s="81"/>
      <c r="I11" s="81"/>
      <c r="J11" s="81"/>
      <c r="K11" s="81"/>
      <c r="L11" s="63">
        <f t="shared" si="0"/>
        <v>0</v>
      </c>
      <c r="M11" s="94">
        <f t="shared" si="1"/>
      </c>
      <c r="N11" s="667"/>
    </row>
    <row r="12" spans="1:14" ht="12.75">
      <c r="A12" s="64" t="s">
        <v>91</v>
      </c>
      <c r="B12" s="65"/>
      <c r="C12" s="81"/>
      <c r="D12" s="81"/>
      <c r="E12" s="81"/>
      <c r="F12" s="81"/>
      <c r="G12" s="81"/>
      <c r="H12" s="81"/>
      <c r="I12" s="81"/>
      <c r="J12" s="81"/>
      <c r="K12" s="81"/>
      <c r="L12" s="63">
        <f t="shared" si="0"/>
        <v>0</v>
      </c>
      <c r="M12" s="94">
        <f t="shared" si="1"/>
      </c>
      <c r="N12" s="667"/>
    </row>
    <row r="13" spans="1:14" ht="12.75">
      <c r="A13" s="64" t="s">
        <v>92</v>
      </c>
      <c r="B13" s="65"/>
      <c r="C13" s="81"/>
      <c r="D13" s="81"/>
      <c r="E13" s="81"/>
      <c r="F13" s="81"/>
      <c r="G13" s="81"/>
      <c r="H13" s="81"/>
      <c r="I13" s="81"/>
      <c r="J13" s="81"/>
      <c r="K13" s="81"/>
      <c r="L13" s="63">
        <f t="shared" si="0"/>
        <v>0</v>
      </c>
      <c r="M13" s="94">
        <f t="shared" si="1"/>
      </c>
      <c r="N13" s="667"/>
    </row>
    <row r="14" spans="1:14" ht="15" customHeight="1" thickBot="1">
      <c r="A14" s="66"/>
      <c r="B14" s="67"/>
      <c r="C14" s="85"/>
      <c r="D14" s="85"/>
      <c r="E14" s="85"/>
      <c r="F14" s="85"/>
      <c r="G14" s="85"/>
      <c r="H14" s="85"/>
      <c r="I14" s="85"/>
      <c r="J14" s="85"/>
      <c r="K14" s="85"/>
      <c r="L14" s="63">
        <f t="shared" si="0"/>
        <v>0</v>
      </c>
      <c r="M14" s="95">
        <f t="shared" si="1"/>
      </c>
      <c r="N14" s="667"/>
    </row>
    <row r="15" spans="1:14" ht="13.5" thickBot="1">
      <c r="A15" s="68" t="s">
        <v>94</v>
      </c>
      <c r="B15" s="69">
        <f>B8+SUM(B10:B14)</f>
        <v>0</v>
      </c>
      <c r="C15" s="69">
        <f aca="true" t="shared" si="2" ref="C15:L15">C8+SUM(C10:C14)</f>
        <v>0</v>
      </c>
      <c r="D15" s="69">
        <f t="shared" si="2"/>
        <v>0</v>
      </c>
      <c r="E15" s="69">
        <f t="shared" si="2"/>
        <v>0</v>
      </c>
      <c r="F15" s="69">
        <f t="shared" si="2"/>
        <v>0</v>
      </c>
      <c r="G15" s="69">
        <f t="shared" si="2"/>
        <v>0</v>
      </c>
      <c r="H15" s="69">
        <f t="shared" si="2"/>
        <v>0</v>
      </c>
      <c r="I15" s="69">
        <f t="shared" si="2"/>
        <v>0</v>
      </c>
      <c r="J15" s="69">
        <f t="shared" si="2"/>
        <v>0</v>
      </c>
      <c r="K15" s="69">
        <f t="shared" si="2"/>
        <v>0</v>
      </c>
      <c r="L15" s="69">
        <f t="shared" si="2"/>
        <v>0</v>
      </c>
      <c r="M15" s="70">
        <f>IF((C15&lt;&gt;0),ROUND((L15/C15)*100,1),"")</f>
      </c>
      <c r="N15" s="667"/>
    </row>
    <row r="16" spans="1:14" ht="12.75">
      <c r="A16" s="71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667"/>
    </row>
    <row r="17" spans="1:14" ht="13.5" thickBot="1">
      <c r="A17" s="74" t="s">
        <v>93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667"/>
    </row>
    <row r="18" spans="1:14" ht="12.75">
      <c r="A18" s="77" t="s">
        <v>97</v>
      </c>
      <c r="B18" s="58"/>
      <c r="C18" s="78"/>
      <c r="D18" s="78"/>
      <c r="E18" s="89"/>
      <c r="F18" s="78"/>
      <c r="G18" s="78"/>
      <c r="H18" s="78"/>
      <c r="I18" s="78"/>
      <c r="J18" s="78"/>
      <c r="K18" s="78"/>
      <c r="L18" s="79">
        <f aca="true" t="shared" si="3" ref="L18:L23">+J18+K18</f>
        <v>0</v>
      </c>
      <c r="M18" s="93">
        <f aca="true" t="shared" si="4" ref="M18:M24">IF((C18&lt;&gt;0),ROUND((L18/C18)*100,1),"")</f>
      </c>
      <c r="N18" s="667"/>
    </row>
    <row r="19" spans="1:14" ht="12.75">
      <c r="A19" s="80" t="s">
        <v>98</v>
      </c>
      <c r="B19" s="61"/>
      <c r="C19" s="81"/>
      <c r="D19" s="81"/>
      <c r="E19" s="81"/>
      <c r="F19" s="81"/>
      <c r="G19" s="81"/>
      <c r="H19" s="81"/>
      <c r="I19" s="81"/>
      <c r="J19" s="81"/>
      <c r="K19" s="81"/>
      <c r="L19" s="82">
        <f t="shared" si="3"/>
        <v>0</v>
      </c>
      <c r="M19" s="94">
        <f t="shared" si="4"/>
      </c>
      <c r="N19" s="667"/>
    </row>
    <row r="20" spans="1:14" ht="12.75">
      <c r="A20" s="80" t="s">
        <v>99</v>
      </c>
      <c r="B20" s="65"/>
      <c r="C20" s="81"/>
      <c r="D20" s="81"/>
      <c r="E20" s="81"/>
      <c r="F20" s="81"/>
      <c r="G20" s="81"/>
      <c r="H20" s="81"/>
      <c r="I20" s="81"/>
      <c r="J20" s="81"/>
      <c r="K20" s="81"/>
      <c r="L20" s="82">
        <f t="shared" si="3"/>
        <v>0</v>
      </c>
      <c r="M20" s="94">
        <f t="shared" si="4"/>
      </c>
      <c r="N20" s="667"/>
    </row>
    <row r="21" spans="1:14" ht="12.75">
      <c r="A21" s="80" t="s">
        <v>100</v>
      </c>
      <c r="B21" s="65"/>
      <c r="C21" s="81"/>
      <c r="D21" s="81"/>
      <c r="E21" s="81"/>
      <c r="F21" s="81"/>
      <c r="G21" s="81"/>
      <c r="H21" s="81"/>
      <c r="I21" s="81"/>
      <c r="J21" s="81"/>
      <c r="K21" s="81"/>
      <c r="L21" s="82">
        <f t="shared" si="3"/>
        <v>0</v>
      </c>
      <c r="M21" s="94">
        <f t="shared" si="4"/>
      </c>
      <c r="N21" s="667"/>
    </row>
    <row r="22" spans="1:14" ht="12.75">
      <c r="A22" s="83"/>
      <c r="B22" s="65"/>
      <c r="C22" s="81"/>
      <c r="D22" s="81"/>
      <c r="E22" s="81"/>
      <c r="F22" s="81"/>
      <c r="G22" s="81"/>
      <c r="H22" s="81"/>
      <c r="I22" s="81"/>
      <c r="J22" s="81"/>
      <c r="K22" s="81"/>
      <c r="L22" s="82">
        <f t="shared" si="3"/>
        <v>0</v>
      </c>
      <c r="M22" s="94">
        <f t="shared" si="4"/>
      </c>
      <c r="N22" s="667"/>
    </row>
    <row r="23" spans="1:14" ht="13.5" thickBot="1">
      <c r="A23" s="84"/>
      <c r="B23" s="67"/>
      <c r="C23" s="85"/>
      <c r="D23" s="85"/>
      <c r="E23" s="85"/>
      <c r="F23" s="85"/>
      <c r="G23" s="85"/>
      <c r="H23" s="85"/>
      <c r="I23" s="85"/>
      <c r="J23" s="85"/>
      <c r="K23" s="85"/>
      <c r="L23" s="82">
        <f t="shared" si="3"/>
        <v>0</v>
      </c>
      <c r="M23" s="95">
        <f t="shared" si="4"/>
      </c>
      <c r="N23" s="667"/>
    </row>
    <row r="24" spans="1:14" ht="13.5" thickBot="1">
      <c r="A24" s="86" t="s">
        <v>78</v>
      </c>
      <c r="B24" s="69">
        <f aca="true" t="shared" si="5" ref="B24:L24">SUM(B18:B23)</f>
        <v>0</v>
      </c>
      <c r="C24" s="69">
        <f t="shared" si="5"/>
        <v>0</v>
      </c>
      <c r="D24" s="69">
        <f t="shared" si="5"/>
        <v>0</v>
      </c>
      <c r="E24" s="69">
        <f t="shared" si="5"/>
        <v>0</v>
      </c>
      <c r="F24" s="69">
        <f t="shared" si="5"/>
        <v>0</v>
      </c>
      <c r="G24" s="69">
        <f t="shared" si="5"/>
        <v>0</v>
      </c>
      <c r="H24" s="69">
        <f t="shared" si="5"/>
        <v>0</v>
      </c>
      <c r="I24" s="69">
        <f t="shared" si="5"/>
        <v>0</v>
      </c>
      <c r="J24" s="69">
        <f t="shared" si="5"/>
        <v>0</v>
      </c>
      <c r="K24" s="69">
        <f t="shared" si="5"/>
        <v>0</v>
      </c>
      <c r="L24" s="69">
        <f t="shared" si="5"/>
        <v>0</v>
      </c>
      <c r="M24" s="70">
        <f t="shared" si="4"/>
      </c>
      <c r="N24" s="667"/>
    </row>
    <row r="25" spans="1:14" ht="12.75">
      <c r="A25" s="678" t="s">
        <v>175</v>
      </c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678"/>
      <c r="M25" s="678"/>
      <c r="N25" s="667"/>
    </row>
    <row r="26" spans="1:14" ht="5.2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667"/>
    </row>
    <row r="27" spans="1:14" ht="15.75">
      <c r="A27" s="664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664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663" t="s">
        <v>47</v>
      </c>
      <c r="M28" s="663"/>
      <c r="N28" s="667"/>
    </row>
    <row r="29" spans="1:14" ht="21.75" thickBot="1">
      <c r="A29" s="674" t="s">
        <v>95</v>
      </c>
      <c r="B29" s="675"/>
      <c r="C29" s="675"/>
      <c r="D29" s="675"/>
      <c r="E29" s="675"/>
      <c r="F29" s="675"/>
      <c r="G29" s="675"/>
      <c r="H29" s="675"/>
      <c r="I29" s="675"/>
      <c r="J29" s="675"/>
      <c r="K29" s="88" t="s">
        <v>657</v>
      </c>
      <c r="L29" s="88" t="s">
        <v>656</v>
      </c>
      <c r="M29" s="88" t="s">
        <v>180</v>
      </c>
      <c r="N29" s="667"/>
    </row>
    <row r="30" spans="1:14" ht="12.75">
      <c r="A30" s="668"/>
      <c r="B30" s="669"/>
      <c r="C30" s="669"/>
      <c r="D30" s="669"/>
      <c r="E30" s="669"/>
      <c r="F30" s="669"/>
      <c r="G30" s="669"/>
      <c r="H30" s="669"/>
      <c r="I30" s="669"/>
      <c r="J30" s="669"/>
      <c r="K30" s="89"/>
      <c r="L30" s="90"/>
      <c r="M30" s="90"/>
      <c r="N30" s="667"/>
    </row>
    <row r="31" spans="1:14" ht="13.5" thickBot="1">
      <c r="A31" s="670"/>
      <c r="B31" s="671"/>
      <c r="C31" s="671"/>
      <c r="D31" s="671"/>
      <c r="E31" s="671"/>
      <c r="F31" s="671"/>
      <c r="G31" s="671"/>
      <c r="H31" s="671"/>
      <c r="I31" s="671"/>
      <c r="J31" s="671"/>
      <c r="K31" s="91"/>
      <c r="L31" s="85"/>
      <c r="M31" s="85"/>
      <c r="N31" s="667"/>
    </row>
    <row r="32" spans="1:14" ht="13.5" thickBot="1">
      <c r="A32" s="660" t="s">
        <v>39</v>
      </c>
      <c r="B32" s="661"/>
      <c r="C32" s="661"/>
      <c r="D32" s="661"/>
      <c r="E32" s="661"/>
      <c r="F32" s="661"/>
      <c r="G32" s="661"/>
      <c r="H32" s="661"/>
      <c r="I32" s="661"/>
      <c r="J32" s="661"/>
      <c r="K32" s="92">
        <f>SUM(K30:K31)</f>
        <v>0</v>
      </c>
      <c r="L32" s="92">
        <f>SUM(L30:L31)</f>
        <v>0</v>
      </c>
      <c r="M32" s="92">
        <f>SUM(M30:M31)</f>
        <v>0</v>
      </c>
      <c r="N32" s="667"/>
    </row>
    <row r="33" ht="12.75">
      <c r="N33" s="667"/>
    </row>
    <row r="48" ht="12.75">
      <c r="A48" s="9"/>
    </row>
  </sheetData>
  <sheetProtection sheet="1" objects="1" scenarios="1"/>
  <mergeCells count="21">
    <mergeCell ref="B6:C6"/>
    <mergeCell ref="D6:E6"/>
    <mergeCell ref="D4:I4"/>
    <mergeCell ref="N1:N33"/>
    <mergeCell ref="A30:J30"/>
    <mergeCell ref="A31:J31"/>
    <mergeCell ref="J3:M5"/>
    <mergeCell ref="A29:J29"/>
    <mergeCell ref="A1:C1"/>
    <mergeCell ref="D1:M1"/>
    <mergeCell ref="A25:M25"/>
    <mergeCell ref="A3:A6"/>
    <mergeCell ref="B3:I3"/>
    <mergeCell ref="A32:J32"/>
    <mergeCell ref="B4:B5"/>
    <mergeCell ref="L2:M2"/>
    <mergeCell ref="A27:M27"/>
    <mergeCell ref="H6:I6"/>
    <mergeCell ref="L28:M28"/>
    <mergeCell ref="F6:G6"/>
    <mergeCell ref="C4:C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">
      <selection activeCell="G5" sqref="G5"/>
    </sheetView>
  </sheetViews>
  <sheetFormatPr defaultColWidth="9.00390625" defaultRowHeight="12.75"/>
  <cols>
    <col min="1" max="1" width="14.875" style="541" customWidth="1"/>
    <col min="2" max="2" width="65.375" style="542" customWidth="1"/>
    <col min="3" max="5" width="17.00390625" style="543" customWidth="1"/>
    <col min="6" max="16384" width="9.375" style="32" customWidth="1"/>
  </cols>
  <sheetData>
    <row r="1" spans="1:5" s="517" customFormat="1" ht="16.5" customHeight="1" thickBot="1">
      <c r="A1" s="516"/>
      <c r="B1" s="518"/>
      <c r="C1" s="563"/>
      <c r="D1" s="528" t="s">
        <v>716</v>
      </c>
      <c r="E1" s="563"/>
    </row>
    <row r="2" spans="1:5" s="564" customFormat="1" ht="15.75" customHeight="1">
      <c r="A2" s="544" t="s">
        <v>48</v>
      </c>
      <c r="B2" s="682" t="s">
        <v>148</v>
      </c>
      <c r="C2" s="683"/>
      <c r="D2" s="684"/>
      <c r="E2" s="537" t="s">
        <v>40</v>
      </c>
    </row>
    <row r="3" spans="1:5" s="564" customFormat="1" ht="24.75" thickBot="1">
      <c r="A3" s="562" t="s">
        <v>558</v>
      </c>
      <c r="B3" s="685" t="s">
        <v>557</v>
      </c>
      <c r="C3" s="686"/>
      <c r="D3" s="687"/>
      <c r="E3" s="512" t="s">
        <v>40</v>
      </c>
    </row>
    <row r="4" spans="1:5" s="565" customFormat="1" ht="15.75" customHeight="1" thickBot="1">
      <c r="A4" s="519"/>
      <c r="B4" s="519"/>
      <c r="C4" s="520"/>
      <c r="D4" s="520"/>
      <c r="E4" s="520" t="s">
        <v>41</v>
      </c>
    </row>
    <row r="5" spans="1:5" ht="24.75" thickBot="1">
      <c r="A5" s="349" t="s">
        <v>142</v>
      </c>
      <c r="B5" s="350" t="s">
        <v>42</v>
      </c>
      <c r="C5" s="96" t="s">
        <v>174</v>
      </c>
      <c r="D5" s="96" t="s">
        <v>179</v>
      </c>
      <c r="E5" s="521" t="s">
        <v>180</v>
      </c>
    </row>
    <row r="6" spans="1:5" s="566" customFormat="1" ht="12.75" customHeight="1" thickBot="1">
      <c r="A6" s="514" t="s">
        <v>424</v>
      </c>
      <c r="B6" s="515" t="s">
        <v>425</v>
      </c>
      <c r="C6" s="515" t="s">
        <v>426</v>
      </c>
      <c r="D6" s="108" t="s">
        <v>427</v>
      </c>
      <c r="E6" s="106" t="s">
        <v>428</v>
      </c>
    </row>
    <row r="7" spans="1:5" s="566" customFormat="1" ht="15.75" customHeight="1" thickBot="1">
      <c r="A7" s="679" t="s">
        <v>43</v>
      </c>
      <c r="B7" s="680"/>
      <c r="C7" s="680"/>
      <c r="D7" s="680"/>
      <c r="E7" s="681"/>
    </row>
    <row r="8" spans="1:5" s="566" customFormat="1" ht="12" customHeight="1" thickBot="1">
      <c r="A8" s="381" t="s">
        <v>6</v>
      </c>
      <c r="B8" s="377" t="s">
        <v>308</v>
      </c>
      <c r="C8" s="408">
        <f>SUM(C9:C14)</f>
        <v>12228</v>
      </c>
      <c r="D8" s="408">
        <f>SUM(D9:D14)</f>
        <v>19644</v>
      </c>
      <c r="E8" s="391">
        <f>SUM(E9:E14)</f>
        <v>19644</v>
      </c>
    </row>
    <row r="9" spans="1:5" s="540" customFormat="1" ht="12" customHeight="1">
      <c r="A9" s="550" t="s">
        <v>67</v>
      </c>
      <c r="B9" s="419" t="s">
        <v>309</v>
      </c>
      <c r="C9" s="410">
        <v>8821</v>
      </c>
      <c r="D9" s="410">
        <v>8821</v>
      </c>
      <c r="E9" s="393">
        <v>8821</v>
      </c>
    </row>
    <row r="10" spans="1:5" s="567" customFormat="1" ht="12" customHeight="1">
      <c r="A10" s="551" t="s">
        <v>68</v>
      </c>
      <c r="B10" s="420" t="s">
        <v>310</v>
      </c>
      <c r="C10" s="409"/>
      <c r="D10" s="409"/>
      <c r="E10" s="392"/>
    </row>
    <row r="11" spans="1:5" s="567" customFormat="1" ht="12" customHeight="1">
      <c r="A11" s="551" t="s">
        <v>69</v>
      </c>
      <c r="B11" s="420" t="s">
        <v>311</v>
      </c>
      <c r="C11" s="409">
        <v>3100</v>
      </c>
      <c r="D11" s="409">
        <v>5400</v>
      </c>
      <c r="E11" s="392">
        <v>5400</v>
      </c>
    </row>
    <row r="12" spans="1:5" s="567" customFormat="1" ht="12" customHeight="1">
      <c r="A12" s="551" t="s">
        <v>70</v>
      </c>
      <c r="B12" s="420" t="s">
        <v>312</v>
      </c>
      <c r="C12" s="409">
        <v>302</v>
      </c>
      <c r="D12" s="409">
        <v>302</v>
      </c>
      <c r="E12" s="392">
        <v>302</v>
      </c>
    </row>
    <row r="13" spans="1:5" s="567" customFormat="1" ht="12" customHeight="1">
      <c r="A13" s="551" t="s">
        <v>103</v>
      </c>
      <c r="B13" s="420" t="s">
        <v>313</v>
      </c>
      <c r="C13" s="409">
        <v>5</v>
      </c>
      <c r="D13" s="409">
        <v>1843</v>
      </c>
      <c r="E13" s="392">
        <v>1843</v>
      </c>
    </row>
    <row r="14" spans="1:5" s="540" customFormat="1" ht="12" customHeight="1" thickBot="1">
      <c r="A14" s="552" t="s">
        <v>71</v>
      </c>
      <c r="B14" s="400" t="s">
        <v>314</v>
      </c>
      <c r="C14" s="411"/>
      <c r="D14" s="411">
        <v>3278</v>
      </c>
      <c r="E14" s="394">
        <v>3278</v>
      </c>
    </row>
    <row r="15" spans="1:5" s="540" customFormat="1" ht="12" customHeight="1" thickBot="1">
      <c r="A15" s="381" t="s">
        <v>7</v>
      </c>
      <c r="B15" s="398" t="s">
        <v>315</v>
      </c>
      <c r="C15" s="408">
        <f>SUM(C16:C20)</f>
        <v>26397</v>
      </c>
      <c r="D15" s="408">
        <f>SUM(D16:D20)</f>
        <v>26704</v>
      </c>
      <c r="E15" s="391">
        <f>SUM(E16:E20)</f>
        <v>21210</v>
      </c>
    </row>
    <row r="16" spans="1:5" s="540" customFormat="1" ht="12" customHeight="1">
      <c r="A16" s="550" t="s">
        <v>73</v>
      </c>
      <c r="B16" s="419" t="s">
        <v>316</v>
      </c>
      <c r="C16" s="410"/>
      <c r="D16" s="410"/>
      <c r="E16" s="393"/>
    </row>
    <row r="17" spans="1:5" s="540" customFormat="1" ht="12" customHeight="1">
      <c r="A17" s="551" t="s">
        <v>74</v>
      </c>
      <c r="B17" s="420" t="s">
        <v>317</v>
      </c>
      <c r="C17" s="409"/>
      <c r="D17" s="409"/>
      <c r="E17" s="392"/>
    </row>
    <row r="18" spans="1:5" s="540" customFormat="1" ht="12" customHeight="1">
      <c r="A18" s="551" t="s">
        <v>75</v>
      </c>
      <c r="B18" s="420" t="s">
        <v>318</v>
      </c>
      <c r="C18" s="409"/>
      <c r="D18" s="409"/>
      <c r="E18" s="392"/>
    </row>
    <row r="19" spans="1:5" s="540" customFormat="1" ht="12" customHeight="1">
      <c r="A19" s="551" t="s">
        <v>76</v>
      </c>
      <c r="B19" s="420" t="s">
        <v>319</v>
      </c>
      <c r="C19" s="409"/>
      <c r="D19" s="409"/>
      <c r="E19" s="392"/>
    </row>
    <row r="20" spans="1:5" s="540" customFormat="1" ht="12" customHeight="1">
      <c r="A20" s="551" t="s">
        <v>77</v>
      </c>
      <c r="B20" s="420" t="s">
        <v>320</v>
      </c>
      <c r="C20" s="409">
        <v>26397</v>
      </c>
      <c r="D20" s="409">
        <v>26704</v>
      </c>
      <c r="E20" s="392">
        <v>21210</v>
      </c>
    </row>
    <row r="21" spans="1:5" s="567" customFormat="1" ht="12" customHeight="1" thickBot="1">
      <c r="A21" s="552" t="s">
        <v>84</v>
      </c>
      <c r="B21" s="400" t="s">
        <v>321</v>
      </c>
      <c r="C21" s="411"/>
      <c r="D21" s="411"/>
      <c r="E21" s="394"/>
    </row>
    <row r="22" spans="1:5" s="567" customFormat="1" ht="12" customHeight="1" thickBot="1">
      <c r="A22" s="381" t="s">
        <v>8</v>
      </c>
      <c r="B22" s="377" t="s">
        <v>322</v>
      </c>
      <c r="C22" s="408">
        <f>SUM(C23:C27)</f>
        <v>9180</v>
      </c>
      <c r="D22" s="408">
        <f>SUM(D23:D27)</f>
        <v>7024</v>
      </c>
      <c r="E22" s="391">
        <f>SUM(E23:E27)</f>
        <v>0</v>
      </c>
    </row>
    <row r="23" spans="1:5" s="567" customFormat="1" ht="12" customHeight="1">
      <c r="A23" s="550" t="s">
        <v>56</v>
      </c>
      <c r="B23" s="419" t="s">
        <v>323</v>
      </c>
      <c r="C23" s="410"/>
      <c r="D23" s="410"/>
      <c r="E23" s="393"/>
    </row>
    <row r="24" spans="1:5" s="540" customFormat="1" ht="12" customHeight="1">
      <c r="A24" s="551" t="s">
        <v>57</v>
      </c>
      <c r="B24" s="420" t="s">
        <v>324</v>
      </c>
      <c r="C24" s="409"/>
      <c r="D24" s="409"/>
      <c r="E24" s="392"/>
    </row>
    <row r="25" spans="1:5" s="567" customFormat="1" ht="12" customHeight="1">
      <c r="A25" s="551" t="s">
        <v>58</v>
      </c>
      <c r="B25" s="420" t="s">
        <v>325</v>
      </c>
      <c r="C25" s="409"/>
      <c r="D25" s="409"/>
      <c r="E25" s="392"/>
    </row>
    <row r="26" spans="1:5" s="567" customFormat="1" ht="12" customHeight="1">
      <c r="A26" s="551" t="s">
        <v>59</v>
      </c>
      <c r="B26" s="420" t="s">
        <v>326</v>
      </c>
      <c r="C26" s="409"/>
      <c r="D26" s="409"/>
      <c r="E26" s="392"/>
    </row>
    <row r="27" spans="1:5" s="567" customFormat="1" ht="12" customHeight="1">
      <c r="A27" s="551" t="s">
        <v>117</v>
      </c>
      <c r="B27" s="420" t="s">
        <v>327</v>
      </c>
      <c r="C27" s="409">
        <v>9180</v>
      </c>
      <c r="D27" s="409">
        <v>7024</v>
      </c>
      <c r="E27" s="392"/>
    </row>
    <row r="28" spans="1:5" s="567" customFormat="1" ht="12" customHeight="1" thickBot="1">
      <c r="A28" s="552" t="s">
        <v>118</v>
      </c>
      <c r="B28" s="421" t="s">
        <v>328</v>
      </c>
      <c r="C28" s="411"/>
      <c r="D28" s="411"/>
      <c r="E28" s="394"/>
    </row>
    <row r="29" spans="1:5" s="567" customFormat="1" ht="12" customHeight="1" thickBot="1">
      <c r="A29" s="381" t="s">
        <v>119</v>
      </c>
      <c r="B29" s="377" t="s">
        <v>329</v>
      </c>
      <c r="C29" s="414">
        <f>+C30+C33+C34+C35</f>
        <v>4501</v>
      </c>
      <c r="D29" s="414">
        <f>+D30+D33+D34+D35</f>
        <v>4501</v>
      </c>
      <c r="E29" s="427">
        <f>+E30+E33+E34+E35</f>
        <v>1754</v>
      </c>
    </row>
    <row r="30" spans="1:5" s="567" customFormat="1" ht="12" customHeight="1">
      <c r="A30" s="550" t="s">
        <v>330</v>
      </c>
      <c r="B30" s="419" t="s">
        <v>331</v>
      </c>
      <c r="C30" s="429">
        <f>+C31+C32</f>
        <v>300</v>
      </c>
      <c r="D30" s="429">
        <f>+D31+D32</f>
        <v>300</v>
      </c>
      <c r="E30" s="428">
        <f>+E31+E32</f>
        <v>280</v>
      </c>
    </row>
    <row r="31" spans="1:5" s="567" customFormat="1" ht="12" customHeight="1">
      <c r="A31" s="551" t="s">
        <v>332</v>
      </c>
      <c r="B31" s="420" t="s">
        <v>333</v>
      </c>
      <c r="C31" s="409">
        <v>300</v>
      </c>
      <c r="D31" s="409">
        <v>300</v>
      </c>
      <c r="E31" s="392">
        <v>280</v>
      </c>
    </row>
    <row r="32" spans="1:5" s="567" customFormat="1" ht="12" customHeight="1">
      <c r="A32" s="551" t="s">
        <v>334</v>
      </c>
      <c r="B32" s="420" t="s">
        <v>335</v>
      </c>
      <c r="C32" s="409"/>
      <c r="D32" s="409"/>
      <c r="E32" s="392"/>
    </row>
    <row r="33" spans="1:5" s="567" customFormat="1" ht="12" customHeight="1">
      <c r="A33" s="551" t="s">
        <v>336</v>
      </c>
      <c r="B33" s="420" t="s">
        <v>337</v>
      </c>
      <c r="C33" s="409">
        <v>934</v>
      </c>
      <c r="D33" s="409">
        <v>934</v>
      </c>
      <c r="E33" s="392">
        <v>1443</v>
      </c>
    </row>
    <row r="34" spans="1:5" s="567" customFormat="1" ht="12" customHeight="1">
      <c r="A34" s="551" t="s">
        <v>338</v>
      </c>
      <c r="B34" s="420" t="s">
        <v>339</v>
      </c>
      <c r="C34" s="409"/>
      <c r="D34" s="409"/>
      <c r="E34" s="392"/>
    </row>
    <row r="35" spans="1:5" s="567" customFormat="1" ht="12" customHeight="1" thickBot="1">
      <c r="A35" s="552" t="s">
        <v>340</v>
      </c>
      <c r="B35" s="421" t="s">
        <v>341</v>
      </c>
      <c r="C35" s="411">
        <v>3267</v>
      </c>
      <c r="D35" s="411">
        <v>3267</v>
      </c>
      <c r="E35" s="394">
        <v>31</v>
      </c>
    </row>
    <row r="36" spans="1:5" s="567" customFormat="1" ht="12" customHeight="1" thickBot="1">
      <c r="A36" s="381" t="s">
        <v>10</v>
      </c>
      <c r="B36" s="377" t="s">
        <v>342</v>
      </c>
      <c r="C36" s="408">
        <f>SUM(C37:C46)</f>
        <v>2405</v>
      </c>
      <c r="D36" s="408">
        <f>SUM(D37:D46)</f>
        <v>2608</v>
      </c>
      <c r="E36" s="391">
        <f>SUM(E37:E46)</f>
        <v>1950</v>
      </c>
    </row>
    <row r="37" spans="1:5" s="567" customFormat="1" ht="12" customHeight="1">
      <c r="A37" s="550" t="s">
        <v>60</v>
      </c>
      <c r="B37" s="419" t="s">
        <v>343</v>
      </c>
      <c r="C37" s="410"/>
      <c r="D37" s="410"/>
      <c r="E37" s="393"/>
    </row>
    <row r="38" spans="1:5" s="567" customFormat="1" ht="12" customHeight="1">
      <c r="A38" s="551" t="s">
        <v>61</v>
      </c>
      <c r="B38" s="420" t="s">
        <v>344</v>
      </c>
      <c r="C38" s="409">
        <v>2400</v>
      </c>
      <c r="D38" s="409">
        <v>2400</v>
      </c>
      <c r="E38" s="392">
        <v>1747</v>
      </c>
    </row>
    <row r="39" spans="1:5" s="567" customFormat="1" ht="12" customHeight="1">
      <c r="A39" s="551" t="s">
        <v>62</v>
      </c>
      <c r="B39" s="420" t="s">
        <v>345</v>
      </c>
      <c r="C39" s="409"/>
      <c r="D39" s="409"/>
      <c r="E39" s="392"/>
    </row>
    <row r="40" spans="1:5" s="567" customFormat="1" ht="12" customHeight="1">
      <c r="A40" s="551" t="s">
        <v>121</v>
      </c>
      <c r="B40" s="420" t="s">
        <v>346</v>
      </c>
      <c r="C40" s="409"/>
      <c r="D40" s="409"/>
      <c r="E40" s="392"/>
    </row>
    <row r="41" spans="1:5" s="567" customFormat="1" ht="12" customHeight="1">
      <c r="A41" s="551" t="s">
        <v>122</v>
      </c>
      <c r="B41" s="420" t="s">
        <v>347</v>
      </c>
      <c r="C41" s="409"/>
      <c r="D41" s="409"/>
      <c r="E41" s="392"/>
    </row>
    <row r="42" spans="1:5" s="567" customFormat="1" ht="12" customHeight="1">
      <c r="A42" s="551" t="s">
        <v>123</v>
      </c>
      <c r="B42" s="420" t="s">
        <v>348</v>
      </c>
      <c r="C42" s="409"/>
      <c r="D42" s="409">
        <v>106</v>
      </c>
      <c r="E42" s="392">
        <v>106</v>
      </c>
    </row>
    <row r="43" spans="1:5" s="567" customFormat="1" ht="12" customHeight="1">
      <c r="A43" s="551" t="s">
        <v>124</v>
      </c>
      <c r="B43" s="420" t="s">
        <v>349</v>
      </c>
      <c r="C43" s="409"/>
      <c r="D43" s="409"/>
      <c r="E43" s="392"/>
    </row>
    <row r="44" spans="1:5" s="567" customFormat="1" ht="12" customHeight="1">
      <c r="A44" s="551" t="s">
        <v>125</v>
      </c>
      <c r="B44" s="420" t="s">
        <v>350</v>
      </c>
      <c r="C44" s="409">
        <v>5</v>
      </c>
      <c r="D44" s="409">
        <v>5</v>
      </c>
      <c r="E44" s="392"/>
    </row>
    <row r="45" spans="1:5" s="567" customFormat="1" ht="12" customHeight="1">
      <c r="A45" s="551" t="s">
        <v>351</v>
      </c>
      <c r="B45" s="420" t="s">
        <v>352</v>
      </c>
      <c r="C45" s="412"/>
      <c r="D45" s="412"/>
      <c r="E45" s="395"/>
    </row>
    <row r="46" spans="1:5" s="540" customFormat="1" ht="12" customHeight="1" thickBot="1">
      <c r="A46" s="552" t="s">
        <v>353</v>
      </c>
      <c r="B46" s="421" t="s">
        <v>354</v>
      </c>
      <c r="C46" s="413"/>
      <c r="D46" s="413">
        <v>97</v>
      </c>
      <c r="E46" s="396">
        <v>97</v>
      </c>
    </row>
    <row r="47" spans="1:5" s="567" customFormat="1" ht="12" customHeight="1" thickBot="1">
      <c r="A47" s="381" t="s">
        <v>11</v>
      </c>
      <c r="B47" s="377" t="s">
        <v>355</v>
      </c>
      <c r="C47" s="408">
        <f>SUM(C48:C52)</f>
        <v>0</v>
      </c>
      <c r="D47" s="408">
        <f>SUM(D48:D52)</f>
        <v>0</v>
      </c>
      <c r="E47" s="391">
        <f>SUM(E48:E52)</f>
        <v>0</v>
      </c>
    </row>
    <row r="48" spans="1:5" s="567" customFormat="1" ht="12" customHeight="1">
      <c r="A48" s="550" t="s">
        <v>63</v>
      </c>
      <c r="B48" s="419" t="s">
        <v>356</v>
      </c>
      <c r="C48" s="431"/>
      <c r="D48" s="431"/>
      <c r="E48" s="397"/>
    </row>
    <row r="49" spans="1:5" s="567" customFormat="1" ht="12" customHeight="1">
      <c r="A49" s="551" t="s">
        <v>64</v>
      </c>
      <c r="B49" s="420" t="s">
        <v>357</v>
      </c>
      <c r="C49" s="412"/>
      <c r="D49" s="412"/>
      <c r="E49" s="395"/>
    </row>
    <row r="50" spans="1:5" s="567" customFormat="1" ht="12" customHeight="1">
      <c r="A50" s="551" t="s">
        <v>358</v>
      </c>
      <c r="B50" s="420" t="s">
        <v>359</v>
      </c>
      <c r="C50" s="412"/>
      <c r="D50" s="412"/>
      <c r="E50" s="395"/>
    </row>
    <row r="51" spans="1:5" s="567" customFormat="1" ht="12" customHeight="1">
      <c r="A51" s="551" t="s">
        <v>360</v>
      </c>
      <c r="B51" s="420" t="s">
        <v>361</v>
      </c>
      <c r="C51" s="412"/>
      <c r="D51" s="412"/>
      <c r="E51" s="395"/>
    </row>
    <row r="52" spans="1:5" s="567" customFormat="1" ht="12" customHeight="1" thickBot="1">
      <c r="A52" s="552" t="s">
        <v>362</v>
      </c>
      <c r="B52" s="421" t="s">
        <v>363</v>
      </c>
      <c r="C52" s="413"/>
      <c r="D52" s="413"/>
      <c r="E52" s="396"/>
    </row>
    <row r="53" spans="1:5" s="567" customFormat="1" ht="12" customHeight="1" thickBot="1">
      <c r="A53" s="381" t="s">
        <v>126</v>
      </c>
      <c r="B53" s="377" t="s">
        <v>364</v>
      </c>
      <c r="C53" s="408">
        <f>SUM(C54:C56)</f>
        <v>1858</v>
      </c>
      <c r="D53" s="408">
        <f>SUM(D54:D56)</f>
        <v>1858</v>
      </c>
      <c r="E53" s="391">
        <f>SUM(E54:E56)</f>
        <v>1732</v>
      </c>
    </row>
    <row r="54" spans="1:5" s="540" customFormat="1" ht="12" customHeight="1">
      <c r="A54" s="550" t="s">
        <v>65</v>
      </c>
      <c r="B54" s="419" t="s">
        <v>365</v>
      </c>
      <c r="C54" s="410"/>
      <c r="D54" s="410"/>
      <c r="E54" s="393"/>
    </row>
    <row r="55" spans="1:5" s="540" customFormat="1" ht="12" customHeight="1">
      <c r="A55" s="551" t="s">
        <v>66</v>
      </c>
      <c r="B55" s="420" t="s">
        <v>366</v>
      </c>
      <c r="C55" s="409"/>
      <c r="D55" s="409"/>
      <c r="E55" s="392"/>
    </row>
    <row r="56" spans="1:5" s="540" customFormat="1" ht="12" customHeight="1">
      <c r="A56" s="551" t="s">
        <v>367</v>
      </c>
      <c r="B56" s="420" t="s">
        <v>368</v>
      </c>
      <c r="C56" s="409">
        <v>1858</v>
      </c>
      <c r="D56" s="409">
        <v>1858</v>
      </c>
      <c r="E56" s="392">
        <v>1732</v>
      </c>
    </row>
    <row r="57" spans="1:5" s="540" customFormat="1" ht="12" customHeight="1" thickBot="1">
      <c r="A57" s="552" t="s">
        <v>369</v>
      </c>
      <c r="B57" s="421" t="s">
        <v>370</v>
      </c>
      <c r="C57" s="411"/>
      <c r="D57" s="411"/>
      <c r="E57" s="394"/>
    </row>
    <row r="58" spans="1:5" s="567" customFormat="1" ht="12" customHeight="1" thickBot="1">
      <c r="A58" s="381" t="s">
        <v>13</v>
      </c>
      <c r="B58" s="398" t="s">
        <v>371</v>
      </c>
      <c r="C58" s="408">
        <f>SUM(C59:C61)</f>
        <v>34000</v>
      </c>
      <c r="D58" s="408">
        <f>SUM(D59:D61)</f>
        <v>28230</v>
      </c>
      <c r="E58" s="391">
        <f>SUM(E59:E61)</f>
        <v>1000</v>
      </c>
    </row>
    <row r="59" spans="1:5" s="567" customFormat="1" ht="12" customHeight="1">
      <c r="A59" s="550" t="s">
        <v>127</v>
      </c>
      <c r="B59" s="419" t="s">
        <v>372</v>
      </c>
      <c r="C59" s="412"/>
      <c r="D59" s="412"/>
      <c r="E59" s="395"/>
    </row>
    <row r="60" spans="1:5" s="567" customFormat="1" ht="12" customHeight="1">
      <c r="A60" s="551" t="s">
        <v>128</v>
      </c>
      <c r="B60" s="420" t="s">
        <v>561</v>
      </c>
      <c r="C60" s="412"/>
      <c r="D60" s="412"/>
      <c r="E60" s="395"/>
    </row>
    <row r="61" spans="1:5" s="567" customFormat="1" ht="12" customHeight="1">
      <c r="A61" s="551" t="s">
        <v>153</v>
      </c>
      <c r="B61" s="420" t="s">
        <v>374</v>
      </c>
      <c r="C61" s="412">
        <v>34000</v>
      </c>
      <c r="D61" s="412">
        <v>28230</v>
      </c>
      <c r="E61" s="395">
        <v>1000</v>
      </c>
    </row>
    <row r="62" spans="1:5" s="567" customFormat="1" ht="12" customHeight="1" thickBot="1">
      <c r="A62" s="552" t="s">
        <v>375</v>
      </c>
      <c r="B62" s="421" t="s">
        <v>376</v>
      </c>
      <c r="C62" s="412"/>
      <c r="D62" s="412"/>
      <c r="E62" s="395"/>
    </row>
    <row r="63" spans="1:5" s="567" customFormat="1" ht="12" customHeight="1" thickBot="1">
      <c r="A63" s="381" t="s">
        <v>14</v>
      </c>
      <c r="B63" s="377" t="s">
        <v>377</v>
      </c>
      <c r="C63" s="414">
        <f>+C8+C15+C22+C29+C36+C47+C53+C58</f>
        <v>90569</v>
      </c>
      <c r="D63" s="414">
        <f>+D8+D15+D22+D29+D36+D47+D53+D58</f>
        <v>90569</v>
      </c>
      <c r="E63" s="427">
        <f>+E8+E15+E22+E29+E36+E47+E53+E58</f>
        <v>47290</v>
      </c>
    </row>
    <row r="64" spans="1:5" s="567" customFormat="1" ht="12" customHeight="1" thickBot="1">
      <c r="A64" s="553" t="s">
        <v>559</v>
      </c>
      <c r="B64" s="398" t="s">
        <v>379</v>
      </c>
      <c r="C64" s="408">
        <f>SUM(C65:C67)</f>
        <v>0</v>
      </c>
      <c r="D64" s="408">
        <f>SUM(D65:D67)</f>
        <v>12562</v>
      </c>
      <c r="E64" s="391">
        <f>SUM(E65:E67)</f>
        <v>12562</v>
      </c>
    </row>
    <row r="65" spans="1:5" s="567" customFormat="1" ht="12" customHeight="1">
      <c r="A65" s="550" t="s">
        <v>380</v>
      </c>
      <c r="B65" s="419" t="s">
        <v>381</v>
      </c>
      <c r="C65" s="412"/>
      <c r="D65" s="412">
        <v>12562</v>
      </c>
      <c r="E65" s="395">
        <v>12562</v>
      </c>
    </row>
    <row r="66" spans="1:5" s="567" customFormat="1" ht="12" customHeight="1">
      <c r="A66" s="551" t="s">
        <v>382</v>
      </c>
      <c r="B66" s="420" t="s">
        <v>383</v>
      </c>
      <c r="C66" s="412"/>
      <c r="D66" s="412"/>
      <c r="E66" s="395"/>
    </row>
    <row r="67" spans="1:5" s="567" customFormat="1" ht="12" customHeight="1" thickBot="1">
      <c r="A67" s="552" t="s">
        <v>384</v>
      </c>
      <c r="B67" s="546" t="s">
        <v>385</v>
      </c>
      <c r="C67" s="412"/>
      <c r="D67" s="412"/>
      <c r="E67" s="395"/>
    </row>
    <row r="68" spans="1:5" s="567" customFormat="1" ht="12" customHeight="1" thickBot="1">
      <c r="A68" s="553" t="s">
        <v>386</v>
      </c>
      <c r="B68" s="398" t="s">
        <v>387</v>
      </c>
      <c r="C68" s="408">
        <f>SUM(C69:C72)</f>
        <v>0</v>
      </c>
      <c r="D68" s="408">
        <f>SUM(D69:D72)</f>
        <v>0</v>
      </c>
      <c r="E68" s="391">
        <f>SUM(E69:E72)</f>
        <v>0</v>
      </c>
    </row>
    <row r="69" spans="1:5" s="567" customFormat="1" ht="12" customHeight="1">
      <c r="A69" s="550" t="s">
        <v>104</v>
      </c>
      <c r="B69" s="419" t="s">
        <v>388</v>
      </c>
      <c r="C69" s="412"/>
      <c r="D69" s="412"/>
      <c r="E69" s="395"/>
    </row>
    <row r="70" spans="1:5" s="567" customFormat="1" ht="12" customHeight="1">
      <c r="A70" s="551" t="s">
        <v>105</v>
      </c>
      <c r="B70" s="420" t="s">
        <v>389</v>
      </c>
      <c r="C70" s="412"/>
      <c r="D70" s="412"/>
      <c r="E70" s="395"/>
    </row>
    <row r="71" spans="1:5" s="567" customFormat="1" ht="12" customHeight="1">
      <c r="A71" s="551" t="s">
        <v>390</v>
      </c>
      <c r="B71" s="420" t="s">
        <v>391</v>
      </c>
      <c r="C71" s="412"/>
      <c r="D71" s="412"/>
      <c r="E71" s="395"/>
    </row>
    <row r="72" spans="1:5" s="567" customFormat="1" ht="12" customHeight="1" thickBot="1">
      <c r="A72" s="552" t="s">
        <v>392</v>
      </c>
      <c r="B72" s="421" t="s">
        <v>393</v>
      </c>
      <c r="C72" s="412"/>
      <c r="D72" s="412"/>
      <c r="E72" s="395"/>
    </row>
    <row r="73" spans="1:5" s="567" customFormat="1" ht="12" customHeight="1" thickBot="1">
      <c r="A73" s="553" t="s">
        <v>394</v>
      </c>
      <c r="B73" s="398" t="s">
        <v>395</v>
      </c>
      <c r="C73" s="408">
        <f>SUM(C74:C75)</f>
        <v>6457</v>
      </c>
      <c r="D73" s="408">
        <f>SUM(D74:D75)</f>
        <v>6457</v>
      </c>
      <c r="E73" s="391">
        <f>SUM(E74:E75)</f>
        <v>6457</v>
      </c>
    </row>
    <row r="74" spans="1:5" s="567" customFormat="1" ht="12" customHeight="1">
      <c r="A74" s="550" t="s">
        <v>396</v>
      </c>
      <c r="B74" s="419" t="s">
        <v>397</v>
      </c>
      <c r="C74" s="412">
        <v>6457</v>
      </c>
      <c r="D74" s="412">
        <v>6457</v>
      </c>
      <c r="E74" s="395">
        <v>6457</v>
      </c>
    </row>
    <row r="75" spans="1:5" s="567" customFormat="1" ht="12" customHeight="1" thickBot="1">
      <c r="A75" s="552" t="s">
        <v>398</v>
      </c>
      <c r="B75" s="421" t="s">
        <v>399</v>
      </c>
      <c r="C75" s="412"/>
      <c r="D75" s="412"/>
      <c r="E75" s="395"/>
    </row>
    <row r="76" spans="1:5" s="567" customFormat="1" ht="12" customHeight="1" thickBot="1">
      <c r="A76" s="553" t="s">
        <v>400</v>
      </c>
      <c r="B76" s="398" t="s">
        <v>401</v>
      </c>
      <c r="C76" s="408">
        <f>SUM(C77:C79)</f>
        <v>0</v>
      </c>
      <c r="D76" s="408">
        <f>SUM(D77:D79)</f>
        <v>0</v>
      </c>
      <c r="E76" s="391">
        <f>SUM(E77:E79)</f>
        <v>508</v>
      </c>
    </row>
    <row r="77" spans="1:5" s="567" customFormat="1" ht="12" customHeight="1">
      <c r="A77" s="550" t="s">
        <v>402</v>
      </c>
      <c r="B77" s="419" t="s">
        <v>403</v>
      </c>
      <c r="C77" s="412"/>
      <c r="D77" s="412"/>
      <c r="E77" s="395">
        <v>508</v>
      </c>
    </row>
    <row r="78" spans="1:5" s="567" customFormat="1" ht="12" customHeight="1">
      <c r="A78" s="551" t="s">
        <v>404</v>
      </c>
      <c r="B78" s="420" t="s">
        <v>405</v>
      </c>
      <c r="C78" s="412"/>
      <c r="D78" s="412"/>
      <c r="E78" s="395"/>
    </row>
    <row r="79" spans="1:5" s="567" customFormat="1" ht="12" customHeight="1" thickBot="1">
      <c r="A79" s="552" t="s">
        <v>406</v>
      </c>
      <c r="B79" s="421" t="s">
        <v>407</v>
      </c>
      <c r="C79" s="412"/>
      <c r="D79" s="412"/>
      <c r="E79" s="395"/>
    </row>
    <row r="80" spans="1:5" s="567" customFormat="1" ht="12" customHeight="1" thickBot="1">
      <c r="A80" s="553" t="s">
        <v>408</v>
      </c>
      <c r="B80" s="398" t="s">
        <v>409</v>
      </c>
      <c r="C80" s="408">
        <f>SUM(C81:C84)</f>
        <v>0</v>
      </c>
      <c r="D80" s="408">
        <f>SUM(D81:D84)</f>
        <v>0</v>
      </c>
      <c r="E80" s="391">
        <f>SUM(E81:E84)</f>
        <v>0</v>
      </c>
    </row>
    <row r="81" spans="1:5" s="567" customFormat="1" ht="12" customHeight="1">
      <c r="A81" s="554" t="s">
        <v>410</v>
      </c>
      <c r="B81" s="419" t="s">
        <v>411</v>
      </c>
      <c r="C81" s="412"/>
      <c r="D81" s="412"/>
      <c r="E81" s="395"/>
    </row>
    <row r="82" spans="1:5" s="567" customFormat="1" ht="12" customHeight="1">
      <c r="A82" s="555" t="s">
        <v>412</v>
      </c>
      <c r="B82" s="420" t="s">
        <v>413</v>
      </c>
      <c r="C82" s="412"/>
      <c r="D82" s="412"/>
      <c r="E82" s="395"/>
    </row>
    <row r="83" spans="1:5" s="567" customFormat="1" ht="12" customHeight="1">
      <c r="A83" s="555" t="s">
        <v>414</v>
      </c>
      <c r="B83" s="420" t="s">
        <v>415</v>
      </c>
      <c r="C83" s="412"/>
      <c r="D83" s="412"/>
      <c r="E83" s="395"/>
    </row>
    <row r="84" spans="1:5" s="567" customFormat="1" ht="12" customHeight="1" thickBot="1">
      <c r="A84" s="556" t="s">
        <v>416</v>
      </c>
      <c r="B84" s="421" t="s">
        <v>417</v>
      </c>
      <c r="C84" s="412"/>
      <c r="D84" s="412"/>
      <c r="E84" s="395"/>
    </row>
    <row r="85" spans="1:5" s="567" customFormat="1" ht="12" customHeight="1" thickBot="1">
      <c r="A85" s="553" t="s">
        <v>418</v>
      </c>
      <c r="B85" s="398" t="s">
        <v>419</v>
      </c>
      <c r="C85" s="435"/>
      <c r="D85" s="435"/>
      <c r="E85" s="436"/>
    </row>
    <row r="86" spans="1:5" s="567" customFormat="1" ht="12" customHeight="1" thickBot="1">
      <c r="A86" s="553" t="s">
        <v>420</v>
      </c>
      <c r="B86" s="547" t="s">
        <v>421</v>
      </c>
      <c r="C86" s="414">
        <f>+C64+C68+C73+C76+C80+C85</f>
        <v>6457</v>
      </c>
      <c r="D86" s="414">
        <f>+D64+D68+D73+D76+D80+D85</f>
        <v>19019</v>
      </c>
      <c r="E86" s="427">
        <f>+E64+E68+E73+E76+E80+E85</f>
        <v>19527</v>
      </c>
    </row>
    <row r="87" spans="1:5" s="567" customFormat="1" ht="12" customHeight="1" thickBot="1">
      <c r="A87" s="557" t="s">
        <v>422</v>
      </c>
      <c r="B87" s="548" t="s">
        <v>560</v>
      </c>
      <c r="C87" s="414">
        <f>+C63+C86</f>
        <v>97026</v>
      </c>
      <c r="D87" s="414">
        <f>+D63+D86</f>
        <v>109588</v>
      </c>
      <c r="E87" s="427">
        <f>+E63+E86</f>
        <v>66817</v>
      </c>
    </row>
    <row r="88" spans="1:5" s="567" customFormat="1" ht="15" customHeight="1">
      <c r="A88" s="522"/>
      <c r="B88" s="523"/>
      <c r="C88" s="538"/>
      <c r="D88" s="538"/>
      <c r="E88" s="538"/>
    </row>
    <row r="89" spans="1:5" ht="13.5" thickBot="1">
      <c r="A89" s="524"/>
      <c r="B89" s="525"/>
      <c r="C89" s="539"/>
      <c r="D89" s="539"/>
      <c r="E89" s="539"/>
    </row>
    <row r="90" spans="1:5" s="566" customFormat="1" ht="16.5" customHeight="1" thickBot="1">
      <c r="A90" s="679" t="s">
        <v>44</v>
      </c>
      <c r="B90" s="680"/>
      <c r="C90" s="680"/>
      <c r="D90" s="680"/>
      <c r="E90" s="681"/>
    </row>
    <row r="91" spans="1:5" s="339" customFormat="1" ht="12" customHeight="1" thickBot="1">
      <c r="A91" s="545" t="s">
        <v>6</v>
      </c>
      <c r="B91" s="380" t="s">
        <v>430</v>
      </c>
      <c r="C91" s="529">
        <f>SUM(C92:C96)</f>
        <v>50244</v>
      </c>
      <c r="D91" s="529">
        <f>SUM(D92:D96)</f>
        <v>55844</v>
      </c>
      <c r="E91" s="529">
        <f>SUM(E92:E96)</f>
        <v>47625</v>
      </c>
    </row>
    <row r="92" spans="1:5" ht="12" customHeight="1">
      <c r="A92" s="558" t="s">
        <v>67</v>
      </c>
      <c r="B92" s="366" t="s">
        <v>36</v>
      </c>
      <c r="C92" s="530">
        <v>26919</v>
      </c>
      <c r="D92" s="530">
        <v>27718</v>
      </c>
      <c r="E92" s="530">
        <v>24131</v>
      </c>
    </row>
    <row r="93" spans="1:5" ht="12" customHeight="1">
      <c r="A93" s="551" t="s">
        <v>68</v>
      </c>
      <c r="B93" s="364" t="s">
        <v>129</v>
      </c>
      <c r="C93" s="531">
        <v>5543</v>
      </c>
      <c r="D93" s="531">
        <v>5543</v>
      </c>
      <c r="E93" s="531">
        <v>4226</v>
      </c>
    </row>
    <row r="94" spans="1:5" ht="12" customHeight="1">
      <c r="A94" s="551" t="s">
        <v>69</v>
      </c>
      <c r="B94" s="364" t="s">
        <v>96</v>
      </c>
      <c r="C94" s="533">
        <v>12717</v>
      </c>
      <c r="D94" s="533">
        <v>13920</v>
      </c>
      <c r="E94" s="533">
        <v>11801</v>
      </c>
    </row>
    <row r="95" spans="1:5" ht="12" customHeight="1">
      <c r="A95" s="551" t="s">
        <v>70</v>
      </c>
      <c r="B95" s="367" t="s">
        <v>130</v>
      </c>
      <c r="C95" s="533">
        <v>4591</v>
      </c>
      <c r="D95" s="533">
        <v>4957</v>
      </c>
      <c r="E95" s="533">
        <v>3765</v>
      </c>
    </row>
    <row r="96" spans="1:5" ht="12" customHeight="1">
      <c r="A96" s="551" t="s">
        <v>79</v>
      </c>
      <c r="B96" s="375" t="s">
        <v>131</v>
      </c>
      <c r="C96" s="533">
        <v>474</v>
      </c>
      <c r="D96" s="533">
        <v>3706</v>
      </c>
      <c r="E96" s="533">
        <v>3702</v>
      </c>
    </row>
    <row r="97" spans="1:5" ht="12" customHeight="1">
      <c r="A97" s="551" t="s">
        <v>71</v>
      </c>
      <c r="B97" s="364" t="s">
        <v>431</v>
      </c>
      <c r="C97" s="533"/>
      <c r="D97" s="533">
        <v>1172</v>
      </c>
      <c r="E97" s="533">
        <v>1172</v>
      </c>
    </row>
    <row r="98" spans="1:5" ht="12" customHeight="1">
      <c r="A98" s="551" t="s">
        <v>72</v>
      </c>
      <c r="B98" s="387" t="s">
        <v>432</v>
      </c>
      <c r="C98" s="533"/>
      <c r="D98" s="533"/>
      <c r="E98" s="533"/>
    </row>
    <row r="99" spans="1:5" ht="12" customHeight="1">
      <c r="A99" s="551" t="s">
        <v>80</v>
      </c>
      <c r="B99" s="388" t="s">
        <v>433</v>
      </c>
      <c r="C99" s="533"/>
      <c r="D99" s="533"/>
      <c r="E99" s="533"/>
    </row>
    <row r="100" spans="1:5" ht="12" customHeight="1">
      <c r="A100" s="551" t="s">
        <v>81</v>
      </c>
      <c r="B100" s="388" t="s">
        <v>434</v>
      </c>
      <c r="C100" s="533"/>
      <c r="D100" s="533"/>
      <c r="E100" s="533"/>
    </row>
    <row r="101" spans="1:5" ht="12" customHeight="1">
      <c r="A101" s="551" t="s">
        <v>82</v>
      </c>
      <c r="B101" s="387" t="s">
        <v>435</v>
      </c>
      <c r="C101" s="533">
        <v>284</v>
      </c>
      <c r="D101" s="533">
        <v>634</v>
      </c>
      <c r="E101" s="533">
        <v>634</v>
      </c>
    </row>
    <row r="102" spans="1:5" ht="12" customHeight="1">
      <c r="A102" s="551" t="s">
        <v>83</v>
      </c>
      <c r="B102" s="387" t="s">
        <v>436</v>
      </c>
      <c r="C102" s="533"/>
      <c r="D102" s="533"/>
      <c r="E102" s="533"/>
    </row>
    <row r="103" spans="1:5" ht="12" customHeight="1">
      <c r="A103" s="551" t="s">
        <v>85</v>
      </c>
      <c r="B103" s="388" t="s">
        <v>437</v>
      </c>
      <c r="C103" s="533"/>
      <c r="D103" s="533"/>
      <c r="E103" s="533"/>
    </row>
    <row r="104" spans="1:5" ht="12" customHeight="1">
      <c r="A104" s="559" t="s">
        <v>132</v>
      </c>
      <c r="B104" s="389" t="s">
        <v>438</v>
      </c>
      <c r="C104" s="533"/>
      <c r="D104" s="533"/>
      <c r="E104" s="533"/>
    </row>
    <row r="105" spans="1:5" ht="12" customHeight="1">
      <c r="A105" s="551" t="s">
        <v>439</v>
      </c>
      <c r="B105" s="389" t="s">
        <v>440</v>
      </c>
      <c r="C105" s="533"/>
      <c r="D105" s="533"/>
      <c r="E105" s="533"/>
    </row>
    <row r="106" spans="1:5" s="339" customFormat="1" ht="12" customHeight="1" thickBot="1">
      <c r="A106" s="560" t="s">
        <v>441</v>
      </c>
      <c r="B106" s="390" t="s">
        <v>442</v>
      </c>
      <c r="C106" s="535">
        <v>190</v>
      </c>
      <c r="D106" s="535">
        <v>1900</v>
      </c>
      <c r="E106" s="535">
        <v>1896</v>
      </c>
    </row>
    <row r="107" spans="1:5" ht="12" customHeight="1" thickBot="1">
      <c r="A107" s="381" t="s">
        <v>7</v>
      </c>
      <c r="B107" s="379" t="s">
        <v>443</v>
      </c>
      <c r="C107" s="402">
        <f>+C108+C110+C112</f>
        <v>46782</v>
      </c>
      <c r="D107" s="402">
        <f>+D108+D110+D112</f>
        <v>41182</v>
      </c>
      <c r="E107" s="402">
        <f>+E108+E110+E112</f>
        <v>15364</v>
      </c>
    </row>
    <row r="108" spans="1:5" ht="12" customHeight="1">
      <c r="A108" s="550" t="s">
        <v>73</v>
      </c>
      <c r="B108" s="364" t="s">
        <v>151</v>
      </c>
      <c r="C108" s="532">
        <v>16302</v>
      </c>
      <c r="D108" s="532">
        <v>16151</v>
      </c>
      <c r="E108" s="532">
        <v>15364</v>
      </c>
    </row>
    <row r="109" spans="1:5" ht="12" customHeight="1">
      <c r="A109" s="550" t="s">
        <v>74</v>
      </c>
      <c r="B109" s="368" t="s">
        <v>444</v>
      </c>
      <c r="C109" s="532"/>
      <c r="D109" s="532"/>
      <c r="E109" s="532"/>
    </row>
    <row r="110" spans="1:5" ht="12" customHeight="1">
      <c r="A110" s="550" t="s">
        <v>75</v>
      </c>
      <c r="B110" s="368" t="s">
        <v>133</v>
      </c>
      <c r="C110" s="531">
        <v>30480</v>
      </c>
      <c r="D110" s="531">
        <v>25031</v>
      </c>
      <c r="E110" s="531"/>
    </row>
    <row r="111" spans="1:5" ht="12" customHeight="1">
      <c r="A111" s="550" t="s">
        <v>76</v>
      </c>
      <c r="B111" s="368" t="s">
        <v>445</v>
      </c>
      <c r="C111" s="392"/>
      <c r="D111" s="392"/>
      <c r="E111" s="392"/>
    </row>
    <row r="112" spans="1:5" ht="12" customHeight="1">
      <c r="A112" s="550" t="s">
        <v>77</v>
      </c>
      <c r="B112" s="400" t="s">
        <v>154</v>
      </c>
      <c r="C112" s="392"/>
      <c r="D112" s="392"/>
      <c r="E112" s="392"/>
    </row>
    <row r="113" spans="1:5" ht="12" customHeight="1">
      <c r="A113" s="550" t="s">
        <v>84</v>
      </c>
      <c r="B113" s="399" t="s">
        <v>446</v>
      </c>
      <c r="C113" s="392"/>
      <c r="D113" s="392"/>
      <c r="E113" s="392"/>
    </row>
    <row r="114" spans="1:5" ht="12" customHeight="1">
      <c r="A114" s="550" t="s">
        <v>86</v>
      </c>
      <c r="B114" s="415" t="s">
        <v>447</v>
      </c>
      <c r="C114" s="392"/>
      <c r="D114" s="392"/>
      <c r="E114" s="392"/>
    </row>
    <row r="115" spans="1:5" ht="12" customHeight="1">
      <c r="A115" s="550" t="s">
        <v>134</v>
      </c>
      <c r="B115" s="388" t="s">
        <v>434</v>
      </c>
      <c r="C115" s="392"/>
      <c r="D115" s="392"/>
      <c r="E115" s="392"/>
    </row>
    <row r="116" spans="1:5" ht="12" customHeight="1">
      <c r="A116" s="550" t="s">
        <v>135</v>
      </c>
      <c r="B116" s="388" t="s">
        <v>448</v>
      </c>
      <c r="C116" s="392"/>
      <c r="D116" s="392"/>
      <c r="E116" s="392"/>
    </row>
    <row r="117" spans="1:5" ht="12" customHeight="1">
      <c r="A117" s="550" t="s">
        <v>136</v>
      </c>
      <c r="B117" s="388" t="s">
        <v>449</v>
      </c>
      <c r="C117" s="392"/>
      <c r="D117" s="392"/>
      <c r="E117" s="392"/>
    </row>
    <row r="118" spans="1:5" ht="12" customHeight="1">
      <c r="A118" s="550" t="s">
        <v>450</v>
      </c>
      <c r="B118" s="388" t="s">
        <v>437</v>
      </c>
      <c r="C118" s="392"/>
      <c r="D118" s="392"/>
      <c r="E118" s="392"/>
    </row>
    <row r="119" spans="1:5" ht="12" customHeight="1">
      <c r="A119" s="550" t="s">
        <v>451</v>
      </c>
      <c r="B119" s="388" t="s">
        <v>452</v>
      </c>
      <c r="C119" s="392"/>
      <c r="D119" s="392"/>
      <c r="E119" s="392"/>
    </row>
    <row r="120" spans="1:5" ht="12" customHeight="1" thickBot="1">
      <c r="A120" s="559" t="s">
        <v>453</v>
      </c>
      <c r="B120" s="388" t="s">
        <v>454</v>
      </c>
      <c r="C120" s="394"/>
      <c r="D120" s="394"/>
      <c r="E120" s="394"/>
    </row>
    <row r="121" spans="1:5" ht="12" customHeight="1" thickBot="1">
      <c r="A121" s="381" t="s">
        <v>8</v>
      </c>
      <c r="B121" s="384" t="s">
        <v>455</v>
      </c>
      <c r="C121" s="402">
        <f>+C122+C123</f>
        <v>0</v>
      </c>
      <c r="D121" s="402">
        <f>+D122+D123</f>
        <v>0</v>
      </c>
      <c r="E121" s="402">
        <f>+E122+E123</f>
        <v>0</v>
      </c>
    </row>
    <row r="122" spans="1:5" ht="12" customHeight="1">
      <c r="A122" s="550" t="s">
        <v>56</v>
      </c>
      <c r="B122" s="365" t="s">
        <v>45</v>
      </c>
      <c r="C122" s="532"/>
      <c r="D122" s="532"/>
      <c r="E122" s="532"/>
    </row>
    <row r="123" spans="1:5" ht="12" customHeight="1" thickBot="1">
      <c r="A123" s="552" t="s">
        <v>57</v>
      </c>
      <c r="B123" s="368" t="s">
        <v>46</v>
      </c>
      <c r="C123" s="533"/>
      <c r="D123" s="533"/>
      <c r="E123" s="533"/>
    </row>
    <row r="124" spans="1:5" ht="12" customHeight="1" thickBot="1">
      <c r="A124" s="381" t="s">
        <v>9</v>
      </c>
      <c r="B124" s="384" t="s">
        <v>456</v>
      </c>
      <c r="C124" s="402">
        <f>+C91+C107+C121</f>
        <v>97026</v>
      </c>
      <c r="D124" s="402">
        <f>+D91+D107+D121</f>
        <v>97026</v>
      </c>
      <c r="E124" s="402">
        <f>+E91+E107+E121</f>
        <v>62989</v>
      </c>
    </row>
    <row r="125" spans="1:5" ht="12" customHeight="1" thickBot="1">
      <c r="A125" s="381" t="s">
        <v>10</v>
      </c>
      <c r="B125" s="384" t="s">
        <v>562</v>
      </c>
      <c r="C125" s="402">
        <f>+C126+C127+C128</f>
        <v>0</v>
      </c>
      <c r="D125" s="402">
        <f>+D126+D127+D128</f>
        <v>12562</v>
      </c>
      <c r="E125" s="402">
        <f>+E126+E127+E128</f>
        <v>0</v>
      </c>
    </row>
    <row r="126" spans="1:5" ht="12" customHeight="1">
      <c r="A126" s="550" t="s">
        <v>60</v>
      </c>
      <c r="B126" s="365" t="s">
        <v>458</v>
      </c>
      <c r="C126" s="392"/>
      <c r="D126" s="392">
        <v>12562</v>
      </c>
      <c r="E126" s="392"/>
    </row>
    <row r="127" spans="1:5" ht="12" customHeight="1">
      <c r="A127" s="550" t="s">
        <v>61</v>
      </c>
      <c r="B127" s="365" t="s">
        <v>459</v>
      </c>
      <c r="C127" s="392"/>
      <c r="D127" s="392"/>
      <c r="E127" s="392"/>
    </row>
    <row r="128" spans="1:5" ht="12" customHeight="1" thickBot="1">
      <c r="A128" s="559" t="s">
        <v>62</v>
      </c>
      <c r="B128" s="363" t="s">
        <v>460</v>
      </c>
      <c r="C128" s="392"/>
      <c r="D128" s="392"/>
      <c r="E128" s="392"/>
    </row>
    <row r="129" spans="1:5" ht="12" customHeight="1" thickBot="1">
      <c r="A129" s="381" t="s">
        <v>11</v>
      </c>
      <c r="B129" s="384" t="s">
        <v>461</v>
      </c>
      <c r="C129" s="402">
        <f>+C130+C131+C132+C133</f>
        <v>0</v>
      </c>
      <c r="D129" s="402">
        <f>+D130+D131+D132+D133</f>
        <v>0</v>
      </c>
      <c r="E129" s="402">
        <f>+E130+E131+E132+E133</f>
        <v>0</v>
      </c>
    </row>
    <row r="130" spans="1:5" ht="12" customHeight="1">
      <c r="A130" s="550" t="s">
        <v>63</v>
      </c>
      <c r="B130" s="365" t="s">
        <v>462</v>
      </c>
      <c r="C130" s="392"/>
      <c r="D130" s="392"/>
      <c r="E130" s="392"/>
    </row>
    <row r="131" spans="1:5" ht="12" customHeight="1">
      <c r="A131" s="550" t="s">
        <v>64</v>
      </c>
      <c r="B131" s="365" t="s">
        <v>463</v>
      </c>
      <c r="C131" s="392"/>
      <c r="D131" s="392"/>
      <c r="E131" s="392"/>
    </row>
    <row r="132" spans="1:5" ht="12" customHeight="1">
      <c r="A132" s="550" t="s">
        <v>358</v>
      </c>
      <c r="B132" s="365" t="s">
        <v>464</v>
      </c>
      <c r="C132" s="392"/>
      <c r="D132" s="392"/>
      <c r="E132" s="392"/>
    </row>
    <row r="133" spans="1:5" s="339" customFormat="1" ht="12" customHeight="1" thickBot="1">
      <c r="A133" s="559" t="s">
        <v>360</v>
      </c>
      <c r="B133" s="363" t="s">
        <v>465</v>
      </c>
      <c r="C133" s="392"/>
      <c r="D133" s="392"/>
      <c r="E133" s="392"/>
    </row>
    <row r="134" spans="1:11" ht="13.5" thickBot="1">
      <c r="A134" s="381" t="s">
        <v>12</v>
      </c>
      <c r="B134" s="384" t="s">
        <v>660</v>
      </c>
      <c r="C134" s="534">
        <f>+C135+C136+C137+C139+C138</f>
        <v>0</v>
      </c>
      <c r="D134" s="534">
        <f>+D135+D136+D137+D139+D138</f>
        <v>0</v>
      </c>
      <c r="E134" s="534">
        <f>+E135+E136+E137+E139+E138</f>
        <v>0</v>
      </c>
      <c r="K134" s="513"/>
    </row>
    <row r="135" spans="1:5" ht="12.75">
      <c r="A135" s="550" t="s">
        <v>65</v>
      </c>
      <c r="B135" s="365" t="s">
        <v>467</v>
      </c>
      <c r="C135" s="392"/>
      <c r="D135" s="392"/>
      <c r="E135" s="392"/>
    </row>
    <row r="136" spans="1:5" ht="12" customHeight="1">
      <c r="A136" s="550" t="s">
        <v>66</v>
      </c>
      <c r="B136" s="365" t="s">
        <v>468</v>
      </c>
      <c r="C136" s="392"/>
      <c r="D136" s="392"/>
      <c r="E136" s="392"/>
    </row>
    <row r="137" spans="1:5" s="339" customFormat="1" ht="12" customHeight="1">
      <c r="A137" s="550" t="s">
        <v>367</v>
      </c>
      <c r="B137" s="365" t="s">
        <v>659</v>
      </c>
      <c r="C137" s="392"/>
      <c r="D137" s="392"/>
      <c r="E137" s="392"/>
    </row>
    <row r="138" spans="1:5" s="339" customFormat="1" ht="12" customHeight="1">
      <c r="A138" s="550" t="s">
        <v>369</v>
      </c>
      <c r="B138" s="365" t="s">
        <v>469</v>
      </c>
      <c r="C138" s="392"/>
      <c r="D138" s="392"/>
      <c r="E138" s="392"/>
    </row>
    <row r="139" spans="1:5" s="339" customFormat="1" ht="12" customHeight="1" thickBot="1">
      <c r="A139" s="559" t="s">
        <v>658</v>
      </c>
      <c r="B139" s="363" t="s">
        <v>470</v>
      </c>
      <c r="C139" s="392"/>
      <c r="D139" s="392"/>
      <c r="E139" s="392"/>
    </row>
    <row r="140" spans="1:5" s="339" customFormat="1" ht="12" customHeight="1" thickBot="1">
      <c r="A140" s="381" t="s">
        <v>13</v>
      </c>
      <c r="B140" s="384" t="s">
        <v>563</v>
      </c>
      <c r="C140" s="536">
        <f>+C141+C142+C143+C144</f>
        <v>0</v>
      </c>
      <c r="D140" s="536">
        <f>+D141+D142+D143+D144</f>
        <v>0</v>
      </c>
      <c r="E140" s="536">
        <f>+E141+E142+E143+E144</f>
        <v>0</v>
      </c>
    </row>
    <row r="141" spans="1:5" s="339" customFormat="1" ht="12" customHeight="1">
      <c r="A141" s="550" t="s">
        <v>127</v>
      </c>
      <c r="B141" s="365" t="s">
        <v>472</v>
      </c>
      <c r="C141" s="392"/>
      <c r="D141" s="392"/>
      <c r="E141" s="392"/>
    </row>
    <row r="142" spans="1:5" s="339" customFormat="1" ht="12" customHeight="1">
      <c r="A142" s="550" t="s">
        <v>128</v>
      </c>
      <c r="B142" s="365" t="s">
        <v>473</v>
      </c>
      <c r="C142" s="392"/>
      <c r="D142" s="392"/>
      <c r="E142" s="392"/>
    </row>
    <row r="143" spans="1:5" s="339" customFormat="1" ht="12" customHeight="1">
      <c r="A143" s="550" t="s">
        <v>153</v>
      </c>
      <c r="B143" s="365" t="s">
        <v>474</v>
      </c>
      <c r="C143" s="392"/>
      <c r="D143" s="392"/>
      <c r="E143" s="392"/>
    </row>
    <row r="144" spans="1:5" ht="12.75" customHeight="1" thickBot="1">
      <c r="A144" s="550" t="s">
        <v>375</v>
      </c>
      <c r="B144" s="365" t="s">
        <v>475</v>
      </c>
      <c r="C144" s="392"/>
      <c r="D144" s="392"/>
      <c r="E144" s="392"/>
    </row>
    <row r="145" spans="1:5" ht="12" customHeight="1" thickBot="1">
      <c r="A145" s="381" t="s">
        <v>14</v>
      </c>
      <c r="B145" s="384" t="s">
        <v>476</v>
      </c>
      <c r="C145" s="549">
        <f>+C125+C129+C134+C140</f>
        <v>0</v>
      </c>
      <c r="D145" s="549">
        <f>+D125+D129+D134+D140</f>
        <v>12562</v>
      </c>
      <c r="E145" s="549">
        <f>+E125+E129+E134+E140</f>
        <v>0</v>
      </c>
    </row>
    <row r="146" spans="1:5" ht="15" customHeight="1" thickBot="1">
      <c r="A146" s="561" t="s">
        <v>15</v>
      </c>
      <c r="B146" s="404" t="s">
        <v>477</v>
      </c>
      <c r="C146" s="549">
        <f>+C124+C145</f>
        <v>97026</v>
      </c>
      <c r="D146" s="549">
        <f>+D124+D145</f>
        <v>109588</v>
      </c>
      <c r="E146" s="549">
        <f>+E124+E145</f>
        <v>62989</v>
      </c>
    </row>
    <row r="147" spans="1:5" ht="13.5" thickBot="1">
      <c r="A147" s="41"/>
      <c r="B147" s="42"/>
      <c r="C147" s="43"/>
      <c r="D147" s="43"/>
      <c r="E147" s="43"/>
    </row>
    <row r="148" spans="1:5" ht="15" customHeight="1" thickBot="1">
      <c r="A148" s="526" t="s">
        <v>661</v>
      </c>
      <c r="B148" s="527"/>
      <c r="C148" s="109">
        <v>6</v>
      </c>
      <c r="D148" s="110">
        <v>6</v>
      </c>
      <c r="E148" s="107">
        <v>6</v>
      </c>
    </row>
    <row r="149" spans="1:5" ht="14.25" customHeight="1" thickBot="1">
      <c r="A149" s="526" t="s">
        <v>143</v>
      </c>
      <c r="B149" s="527"/>
      <c r="C149" s="109">
        <v>17</v>
      </c>
      <c r="D149" s="110">
        <v>17</v>
      </c>
      <c r="E149" s="107">
        <v>17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">
      <selection activeCell="E19" sqref="E19"/>
    </sheetView>
  </sheetViews>
  <sheetFormatPr defaultColWidth="9.00390625" defaultRowHeight="12.75"/>
  <cols>
    <col min="1" max="1" width="7.00390625" style="337" customWidth="1"/>
    <col min="2" max="2" width="32.00390625" style="32" customWidth="1"/>
    <col min="3" max="3" width="12.50390625" style="32" customWidth="1"/>
    <col min="4" max="6" width="11.875" style="32" customWidth="1"/>
    <col min="7" max="7" width="12.875" style="32" customWidth="1"/>
    <col min="8" max="16384" width="9.375" style="32" customWidth="1"/>
  </cols>
  <sheetData>
    <row r="1" ht="14.25" thickBot="1">
      <c r="G1" s="39" t="s">
        <v>47</v>
      </c>
    </row>
    <row r="2" spans="1:7" ht="17.25" customHeight="1" thickBot="1">
      <c r="A2" s="692" t="s">
        <v>4</v>
      </c>
      <c r="B2" s="694" t="s">
        <v>307</v>
      </c>
      <c r="C2" s="694" t="s">
        <v>662</v>
      </c>
      <c r="D2" s="694" t="s">
        <v>703</v>
      </c>
      <c r="E2" s="688" t="s">
        <v>663</v>
      </c>
      <c r="F2" s="688"/>
      <c r="G2" s="689"/>
    </row>
    <row r="3" spans="1:7" s="338" customFormat="1" ht="57.75" customHeight="1" thickBot="1">
      <c r="A3" s="693"/>
      <c r="B3" s="695"/>
      <c r="C3" s="695"/>
      <c r="D3" s="695"/>
      <c r="E3" s="30" t="s">
        <v>664</v>
      </c>
      <c r="F3" s="30" t="s">
        <v>665</v>
      </c>
      <c r="G3" s="637" t="s">
        <v>666</v>
      </c>
    </row>
    <row r="4" spans="1:7" s="339" customFormat="1" ht="15" customHeight="1" thickBot="1">
      <c r="A4" s="514" t="s">
        <v>424</v>
      </c>
      <c r="B4" s="515" t="s">
        <v>425</v>
      </c>
      <c r="C4" s="515" t="s">
        <v>426</v>
      </c>
      <c r="D4" s="515" t="s">
        <v>427</v>
      </c>
      <c r="E4" s="515" t="s">
        <v>704</v>
      </c>
      <c r="F4" s="515" t="s">
        <v>505</v>
      </c>
      <c r="G4" s="570" t="s">
        <v>506</v>
      </c>
    </row>
    <row r="5" spans="1:7" ht="15" customHeight="1">
      <c r="A5" s="340" t="s">
        <v>6</v>
      </c>
      <c r="B5" s="341" t="s">
        <v>714</v>
      </c>
      <c r="C5" s="342">
        <v>3828</v>
      </c>
      <c r="D5" s="342"/>
      <c r="E5" s="343">
        <f>C5+D5</f>
        <v>3828</v>
      </c>
      <c r="F5" s="342">
        <v>3828</v>
      </c>
      <c r="G5" s="344"/>
    </row>
    <row r="6" spans="1:7" ht="15" customHeight="1">
      <c r="A6" s="345" t="s">
        <v>7</v>
      </c>
      <c r="B6" s="346"/>
      <c r="C6" s="2"/>
      <c r="D6" s="2"/>
      <c r="E6" s="343">
        <f aca="true" t="shared" si="0" ref="E6:E35">C6+D6</f>
        <v>0</v>
      </c>
      <c r="F6" s="2"/>
      <c r="G6" s="176"/>
    </row>
    <row r="7" spans="1:7" ht="15" customHeight="1">
      <c r="A7" s="345" t="s">
        <v>8</v>
      </c>
      <c r="B7" s="346"/>
      <c r="C7" s="2"/>
      <c r="D7" s="2"/>
      <c r="E7" s="343">
        <f t="shared" si="0"/>
        <v>0</v>
      </c>
      <c r="F7" s="2"/>
      <c r="G7" s="176"/>
    </row>
    <row r="8" spans="1:7" ht="15" customHeight="1">
      <c r="A8" s="345" t="s">
        <v>9</v>
      </c>
      <c r="B8" s="346"/>
      <c r="C8" s="2"/>
      <c r="D8" s="2"/>
      <c r="E8" s="343">
        <f t="shared" si="0"/>
        <v>0</v>
      </c>
      <c r="F8" s="2"/>
      <c r="G8" s="176"/>
    </row>
    <row r="9" spans="1:7" ht="15" customHeight="1">
      <c r="A9" s="345" t="s">
        <v>10</v>
      </c>
      <c r="B9" s="346"/>
      <c r="C9" s="2"/>
      <c r="D9" s="2"/>
      <c r="E9" s="343">
        <f t="shared" si="0"/>
        <v>0</v>
      </c>
      <c r="F9" s="2"/>
      <c r="G9" s="176"/>
    </row>
    <row r="10" spans="1:7" ht="15" customHeight="1">
      <c r="A10" s="345" t="s">
        <v>11</v>
      </c>
      <c r="B10" s="346"/>
      <c r="C10" s="2"/>
      <c r="D10" s="2"/>
      <c r="E10" s="343">
        <f t="shared" si="0"/>
        <v>0</v>
      </c>
      <c r="F10" s="2"/>
      <c r="G10" s="176"/>
    </row>
    <row r="11" spans="1:7" ht="15" customHeight="1">
      <c r="A11" s="345" t="s">
        <v>12</v>
      </c>
      <c r="B11" s="346"/>
      <c r="C11" s="2"/>
      <c r="D11" s="2"/>
      <c r="E11" s="343">
        <f t="shared" si="0"/>
        <v>0</v>
      </c>
      <c r="F11" s="2"/>
      <c r="G11" s="176"/>
    </row>
    <row r="12" spans="1:7" ht="15" customHeight="1">
      <c r="A12" s="345" t="s">
        <v>13</v>
      </c>
      <c r="B12" s="346"/>
      <c r="C12" s="2"/>
      <c r="D12" s="2"/>
      <c r="E12" s="343">
        <f t="shared" si="0"/>
        <v>0</v>
      </c>
      <c r="F12" s="2"/>
      <c r="G12" s="176"/>
    </row>
    <row r="13" spans="1:7" ht="15" customHeight="1">
      <c r="A13" s="345" t="s">
        <v>14</v>
      </c>
      <c r="B13" s="346"/>
      <c r="C13" s="2"/>
      <c r="D13" s="2"/>
      <c r="E13" s="343">
        <f t="shared" si="0"/>
        <v>0</v>
      </c>
      <c r="F13" s="2"/>
      <c r="G13" s="176"/>
    </row>
    <row r="14" spans="1:7" ht="15" customHeight="1">
      <c r="A14" s="345" t="s">
        <v>15</v>
      </c>
      <c r="B14" s="346"/>
      <c r="C14" s="2"/>
      <c r="D14" s="2"/>
      <c r="E14" s="343">
        <f t="shared" si="0"/>
        <v>0</v>
      </c>
      <c r="F14" s="2"/>
      <c r="G14" s="176"/>
    </row>
    <row r="15" spans="1:7" ht="15" customHeight="1">
      <c r="A15" s="345" t="s">
        <v>16</v>
      </c>
      <c r="B15" s="346"/>
      <c r="C15" s="2"/>
      <c r="D15" s="2"/>
      <c r="E15" s="343">
        <f t="shared" si="0"/>
        <v>0</v>
      </c>
      <c r="F15" s="2"/>
      <c r="G15" s="176"/>
    </row>
    <row r="16" spans="1:7" ht="15" customHeight="1">
      <c r="A16" s="345" t="s">
        <v>17</v>
      </c>
      <c r="B16" s="346"/>
      <c r="C16" s="2"/>
      <c r="D16" s="2"/>
      <c r="E16" s="343">
        <f t="shared" si="0"/>
        <v>0</v>
      </c>
      <c r="F16" s="2"/>
      <c r="G16" s="176"/>
    </row>
    <row r="17" spans="1:7" ht="15" customHeight="1">
      <c r="A17" s="345" t="s">
        <v>18</v>
      </c>
      <c r="B17" s="346"/>
      <c r="C17" s="2"/>
      <c r="D17" s="2"/>
      <c r="E17" s="343">
        <f t="shared" si="0"/>
        <v>0</v>
      </c>
      <c r="F17" s="2"/>
      <c r="G17" s="176"/>
    </row>
    <row r="18" spans="1:7" ht="15" customHeight="1">
      <c r="A18" s="345" t="s">
        <v>19</v>
      </c>
      <c r="B18" s="346"/>
      <c r="C18" s="2"/>
      <c r="D18" s="2"/>
      <c r="E18" s="343">
        <f t="shared" si="0"/>
        <v>0</v>
      </c>
      <c r="F18" s="2"/>
      <c r="G18" s="176"/>
    </row>
    <row r="19" spans="1:7" ht="15" customHeight="1">
      <c r="A19" s="345" t="s">
        <v>20</v>
      </c>
      <c r="B19" s="346"/>
      <c r="C19" s="2"/>
      <c r="D19" s="2"/>
      <c r="E19" s="343">
        <f t="shared" si="0"/>
        <v>0</v>
      </c>
      <c r="F19" s="2"/>
      <c r="G19" s="176"/>
    </row>
    <row r="20" spans="1:7" ht="15" customHeight="1">
      <c r="A20" s="345" t="s">
        <v>21</v>
      </c>
      <c r="B20" s="346"/>
      <c r="C20" s="2"/>
      <c r="D20" s="2"/>
      <c r="E20" s="343">
        <f t="shared" si="0"/>
        <v>0</v>
      </c>
      <c r="F20" s="2"/>
      <c r="G20" s="176"/>
    </row>
    <row r="21" spans="1:7" ht="15" customHeight="1">
      <c r="A21" s="345" t="s">
        <v>22</v>
      </c>
      <c r="B21" s="346"/>
      <c r="C21" s="2"/>
      <c r="D21" s="2"/>
      <c r="E21" s="343">
        <f t="shared" si="0"/>
        <v>0</v>
      </c>
      <c r="F21" s="2"/>
      <c r="G21" s="176"/>
    </row>
    <row r="22" spans="1:7" ht="15" customHeight="1">
      <c r="A22" s="345" t="s">
        <v>23</v>
      </c>
      <c r="B22" s="346"/>
      <c r="C22" s="2"/>
      <c r="D22" s="2"/>
      <c r="E22" s="343">
        <f t="shared" si="0"/>
        <v>0</v>
      </c>
      <c r="F22" s="2"/>
      <c r="G22" s="176"/>
    </row>
    <row r="23" spans="1:7" ht="15" customHeight="1">
      <c r="A23" s="345" t="s">
        <v>24</v>
      </c>
      <c r="B23" s="346"/>
      <c r="C23" s="2"/>
      <c r="D23" s="2"/>
      <c r="E23" s="343">
        <f t="shared" si="0"/>
        <v>0</v>
      </c>
      <c r="F23" s="2"/>
      <c r="G23" s="176"/>
    </row>
    <row r="24" spans="1:7" ht="15" customHeight="1">
      <c r="A24" s="345" t="s">
        <v>25</v>
      </c>
      <c r="B24" s="346"/>
      <c r="C24" s="2"/>
      <c r="D24" s="2"/>
      <c r="E24" s="343">
        <f t="shared" si="0"/>
        <v>0</v>
      </c>
      <c r="F24" s="2"/>
      <c r="G24" s="176"/>
    </row>
    <row r="25" spans="1:7" ht="15" customHeight="1">
      <c r="A25" s="345" t="s">
        <v>26</v>
      </c>
      <c r="B25" s="346"/>
      <c r="C25" s="2"/>
      <c r="D25" s="2"/>
      <c r="E25" s="343">
        <f t="shared" si="0"/>
        <v>0</v>
      </c>
      <c r="F25" s="2"/>
      <c r="G25" s="176"/>
    </row>
    <row r="26" spans="1:7" ht="15" customHeight="1">
      <c r="A26" s="345" t="s">
        <v>27</v>
      </c>
      <c r="B26" s="346"/>
      <c r="C26" s="2"/>
      <c r="D26" s="2"/>
      <c r="E26" s="343">
        <f t="shared" si="0"/>
        <v>0</v>
      </c>
      <c r="F26" s="2"/>
      <c r="G26" s="176"/>
    </row>
    <row r="27" spans="1:7" ht="15" customHeight="1">
      <c r="A27" s="345" t="s">
        <v>28</v>
      </c>
      <c r="B27" s="346"/>
      <c r="C27" s="2"/>
      <c r="D27" s="2"/>
      <c r="E27" s="343">
        <f t="shared" si="0"/>
        <v>0</v>
      </c>
      <c r="F27" s="2"/>
      <c r="G27" s="176"/>
    </row>
    <row r="28" spans="1:7" ht="15" customHeight="1">
      <c r="A28" s="345" t="s">
        <v>29</v>
      </c>
      <c r="B28" s="346"/>
      <c r="C28" s="2"/>
      <c r="D28" s="2"/>
      <c r="E28" s="343">
        <f t="shared" si="0"/>
        <v>0</v>
      </c>
      <c r="F28" s="2"/>
      <c r="G28" s="176"/>
    </row>
    <row r="29" spans="1:7" ht="15" customHeight="1">
      <c r="A29" s="345" t="s">
        <v>30</v>
      </c>
      <c r="B29" s="346"/>
      <c r="C29" s="2"/>
      <c r="D29" s="2"/>
      <c r="E29" s="343">
        <f t="shared" si="0"/>
        <v>0</v>
      </c>
      <c r="F29" s="2"/>
      <c r="G29" s="176"/>
    </row>
    <row r="30" spans="1:7" ht="15" customHeight="1">
      <c r="A30" s="345" t="s">
        <v>31</v>
      </c>
      <c r="B30" s="346"/>
      <c r="C30" s="2"/>
      <c r="D30" s="2"/>
      <c r="E30" s="343"/>
      <c r="F30" s="2"/>
      <c r="G30" s="176"/>
    </row>
    <row r="31" spans="1:7" ht="15" customHeight="1">
      <c r="A31" s="345" t="s">
        <v>32</v>
      </c>
      <c r="B31" s="346"/>
      <c r="C31" s="2"/>
      <c r="D31" s="2"/>
      <c r="E31" s="343">
        <f t="shared" si="0"/>
        <v>0</v>
      </c>
      <c r="F31" s="2"/>
      <c r="G31" s="176"/>
    </row>
    <row r="32" spans="1:7" ht="15" customHeight="1">
      <c r="A32" s="345" t="s">
        <v>33</v>
      </c>
      <c r="B32" s="346"/>
      <c r="C32" s="2"/>
      <c r="D32" s="2"/>
      <c r="E32" s="343">
        <f t="shared" si="0"/>
        <v>0</v>
      </c>
      <c r="F32" s="2"/>
      <c r="G32" s="176"/>
    </row>
    <row r="33" spans="1:7" ht="15" customHeight="1">
      <c r="A33" s="345" t="s">
        <v>34</v>
      </c>
      <c r="B33" s="346"/>
      <c r="C33" s="2"/>
      <c r="D33" s="2"/>
      <c r="E33" s="343">
        <f t="shared" si="0"/>
        <v>0</v>
      </c>
      <c r="F33" s="2"/>
      <c r="G33" s="176"/>
    </row>
    <row r="34" spans="1:7" ht="15" customHeight="1">
      <c r="A34" s="345" t="s">
        <v>87</v>
      </c>
      <c r="B34" s="346"/>
      <c r="C34" s="2"/>
      <c r="D34" s="2"/>
      <c r="E34" s="343">
        <f t="shared" si="0"/>
        <v>0</v>
      </c>
      <c r="F34" s="2"/>
      <c r="G34" s="176"/>
    </row>
    <row r="35" spans="1:7" ht="15" customHeight="1" thickBot="1">
      <c r="A35" s="345" t="s">
        <v>183</v>
      </c>
      <c r="B35" s="347"/>
      <c r="C35" s="3"/>
      <c r="D35" s="3"/>
      <c r="E35" s="343">
        <f t="shared" si="0"/>
        <v>0</v>
      </c>
      <c r="F35" s="3"/>
      <c r="G35" s="348"/>
    </row>
    <row r="36" spans="1:7" ht="15" customHeight="1" thickBot="1">
      <c r="A36" s="690" t="s">
        <v>39</v>
      </c>
      <c r="B36" s="691"/>
      <c r="C36" s="14">
        <f>SUM(C5:C35)</f>
        <v>3828</v>
      </c>
      <c r="D36" s="14">
        <f>SUM(D5:D35)</f>
        <v>0</v>
      </c>
      <c r="E36" s="14">
        <f>SUM(E5:E35)</f>
        <v>3828</v>
      </c>
      <c r="F36" s="14">
        <f>SUM(F5:F35)</f>
        <v>3828</v>
      </c>
      <c r="G36" s="15">
        <f>SUM(G5:G35)</f>
        <v>0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7. melléklet a ……/2015. (……) önkormányzati rendelethez&amp;"Times New Roman CE,Dőlt"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zoomScale="120" zoomScaleNormal="120" zoomScaleSheetLayoutView="100" workbookViewId="0" topLeftCell="A55">
      <selection activeCell="B140" sqref="B140"/>
    </sheetView>
  </sheetViews>
  <sheetFormatPr defaultColWidth="9.00390625" defaultRowHeight="12.75"/>
  <cols>
    <col min="1" max="1" width="9.00390625" style="405" customWidth="1"/>
    <col min="2" max="2" width="64.875" style="405" customWidth="1"/>
    <col min="3" max="3" width="17.375" style="405" customWidth="1"/>
    <col min="4" max="5" width="17.375" style="406" customWidth="1"/>
    <col min="6" max="16384" width="9.375" style="416" customWidth="1"/>
  </cols>
  <sheetData>
    <row r="1" spans="1:5" ht="15.75" customHeight="1">
      <c r="A1" s="639" t="s">
        <v>3</v>
      </c>
      <c r="B1" s="639"/>
      <c r="C1" s="639"/>
      <c r="D1" s="639"/>
      <c r="E1" s="639"/>
    </row>
    <row r="2" spans="1:5" ht="15.75" customHeight="1" thickBot="1">
      <c r="A2" s="44" t="s">
        <v>107</v>
      </c>
      <c r="B2" s="44"/>
      <c r="C2" s="44"/>
      <c r="D2" s="403"/>
      <c r="E2" s="403" t="s">
        <v>152</v>
      </c>
    </row>
    <row r="3" spans="1:5" ht="15.75" customHeight="1">
      <c r="A3" s="640" t="s">
        <v>55</v>
      </c>
      <c r="B3" s="642" t="s">
        <v>5</v>
      </c>
      <c r="C3" s="696" t="str">
        <f>+CONCATENATE(LEFT(ÖSSZEFÜGGÉSEK!A4,4)-1,". évi tény")</f>
        <v>2013. évi tény</v>
      </c>
      <c r="D3" s="644" t="str">
        <f>+CONCATENATE(LEFT(ÖSSZEFÜGGÉSEK!A4,4),". évi")</f>
        <v>2014. évi</v>
      </c>
      <c r="E3" s="645"/>
    </row>
    <row r="4" spans="1:5" ht="37.5" customHeight="1" thickBot="1">
      <c r="A4" s="641"/>
      <c r="B4" s="643"/>
      <c r="C4" s="697"/>
      <c r="D4" s="46" t="s">
        <v>179</v>
      </c>
      <c r="E4" s="47" t="s">
        <v>180</v>
      </c>
    </row>
    <row r="5" spans="1:5" s="417" customFormat="1" ht="12" customHeight="1" thickBot="1">
      <c r="A5" s="381" t="s">
        <v>424</v>
      </c>
      <c r="B5" s="382" t="s">
        <v>425</v>
      </c>
      <c r="C5" s="382" t="s">
        <v>426</v>
      </c>
      <c r="D5" s="382" t="s">
        <v>428</v>
      </c>
      <c r="E5" s="383" t="s">
        <v>505</v>
      </c>
    </row>
    <row r="6" spans="1:5" s="418" customFormat="1" ht="12" customHeight="1" thickBot="1">
      <c r="A6" s="376" t="s">
        <v>6</v>
      </c>
      <c r="B6" s="578" t="s">
        <v>308</v>
      </c>
      <c r="C6" s="408">
        <f>+C7+C8+C9+C10+C11+C12</f>
        <v>0</v>
      </c>
      <c r="D6" s="408">
        <f>+D7+D8+D9+D10+D11+D12</f>
        <v>0</v>
      </c>
      <c r="E6" s="391">
        <f>+E7+E8+E9+E10+E11+E12</f>
        <v>0</v>
      </c>
    </row>
    <row r="7" spans="1:5" s="418" customFormat="1" ht="12" customHeight="1">
      <c r="A7" s="371" t="s">
        <v>67</v>
      </c>
      <c r="B7" s="579" t="s">
        <v>309</v>
      </c>
      <c r="C7" s="410"/>
      <c r="D7" s="410"/>
      <c r="E7" s="393"/>
    </row>
    <row r="8" spans="1:5" s="418" customFormat="1" ht="12" customHeight="1">
      <c r="A8" s="370" t="s">
        <v>68</v>
      </c>
      <c r="B8" s="580" t="s">
        <v>310</v>
      </c>
      <c r="C8" s="409"/>
      <c r="D8" s="409"/>
      <c r="E8" s="392"/>
    </row>
    <row r="9" spans="1:5" s="418" customFormat="1" ht="12" customHeight="1">
      <c r="A9" s="370" t="s">
        <v>69</v>
      </c>
      <c r="B9" s="580" t="s">
        <v>311</v>
      </c>
      <c r="C9" s="409"/>
      <c r="D9" s="409"/>
      <c r="E9" s="392"/>
    </row>
    <row r="10" spans="1:5" s="418" customFormat="1" ht="12" customHeight="1">
      <c r="A10" s="370" t="s">
        <v>70</v>
      </c>
      <c r="B10" s="580" t="s">
        <v>312</v>
      </c>
      <c r="C10" s="409"/>
      <c r="D10" s="409"/>
      <c r="E10" s="392"/>
    </row>
    <row r="11" spans="1:5" s="418" customFormat="1" ht="12" customHeight="1">
      <c r="A11" s="370" t="s">
        <v>103</v>
      </c>
      <c r="B11" s="580" t="s">
        <v>313</v>
      </c>
      <c r="C11" s="576"/>
      <c r="D11" s="409"/>
      <c r="E11" s="392"/>
    </row>
    <row r="12" spans="1:5" s="418" customFormat="1" ht="12" customHeight="1" thickBot="1">
      <c r="A12" s="372" t="s">
        <v>71</v>
      </c>
      <c r="B12" s="581" t="s">
        <v>314</v>
      </c>
      <c r="C12" s="577"/>
      <c r="D12" s="411"/>
      <c r="E12" s="394"/>
    </row>
    <row r="13" spans="1:5" s="418" customFormat="1" ht="12" customHeight="1" thickBot="1">
      <c r="A13" s="376" t="s">
        <v>7</v>
      </c>
      <c r="B13" s="582" t="s">
        <v>315</v>
      </c>
      <c r="C13" s="408">
        <f>+C14+C15+C16+C17+C18</f>
        <v>0</v>
      </c>
      <c r="D13" s="408">
        <f>+D14+D15+D16+D17+D18</f>
        <v>0</v>
      </c>
      <c r="E13" s="391">
        <f>+E14+E15+E16+E17+E18</f>
        <v>0</v>
      </c>
    </row>
    <row r="14" spans="1:5" s="418" customFormat="1" ht="12" customHeight="1">
      <c r="A14" s="371" t="s">
        <v>73</v>
      </c>
      <c r="B14" s="579" t="s">
        <v>316</v>
      </c>
      <c r="C14" s="410"/>
      <c r="D14" s="410"/>
      <c r="E14" s="393"/>
    </row>
    <row r="15" spans="1:5" s="418" customFormat="1" ht="12" customHeight="1">
      <c r="A15" s="370" t="s">
        <v>74</v>
      </c>
      <c r="B15" s="580" t="s">
        <v>317</v>
      </c>
      <c r="C15" s="409"/>
      <c r="D15" s="409"/>
      <c r="E15" s="392"/>
    </row>
    <row r="16" spans="1:5" s="418" customFormat="1" ht="12" customHeight="1">
      <c r="A16" s="370" t="s">
        <v>75</v>
      </c>
      <c r="B16" s="580" t="s">
        <v>318</v>
      </c>
      <c r="C16" s="409"/>
      <c r="D16" s="409"/>
      <c r="E16" s="392"/>
    </row>
    <row r="17" spans="1:5" s="418" customFormat="1" ht="12" customHeight="1">
      <c r="A17" s="370" t="s">
        <v>76</v>
      </c>
      <c r="B17" s="580" t="s">
        <v>319</v>
      </c>
      <c r="C17" s="409"/>
      <c r="D17" s="409"/>
      <c r="E17" s="392"/>
    </row>
    <row r="18" spans="1:5" s="418" customFormat="1" ht="12" customHeight="1">
      <c r="A18" s="370" t="s">
        <v>77</v>
      </c>
      <c r="B18" s="580" t="s">
        <v>320</v>
      </c>
      <c r="C18" s="409"/>
      <c r="D18" s="409"/>
      <c r="E18" s="392"/>
    </row>
    <row r="19" spans="1:5" s="418" customFormat="1" ht="12" customHeight="1" thickBot="1">
      <c r="A19" s="372" t="s">
        <v>84</v>
      </c>
      <c r="B19" s="581" t="s">
        <v>321</v>
      </c>
      <c r="C19" s="411"/>
      <c r="D19" s="411"/>
      <c r="E19" s="394"/>
    </row>
    <row r="20" spans="1:5" s="418" customFormat="1" ht="12" customHeight="1" thickBot="1">
      <c r="A20" s="376" t="s">
        <v>8</v>
      </c>
      <c r="B20" s="578" t="s">
        <v>322</v>
      </c>
      <c r="C20" s="408">
        <f>+C21+C22+C23+C24+C25</f>
        <v>0</v>
      </c>
      <c r="D20" s="408">
        <f>+D21+D22+D23+D24+D25</f>
        <v>0</v>
      </c>
      <c r="E20" s="391">
        <f>+E21+E22+E23+E24+E25</f>
        <v>0</v>
      </c>
    </row>
    <row r="21" spans="1:5" s="418" customFormat="1" ht="12" customHeight="1">
      <c r="A21" s="371" t="s">
        <v>56</v>
      </c>
      <c r="B21" s="579" t="s">
        <v>323</v>
      </c>
      <c r="C21" s="410"/>
      <c r="D21" s="410"/>
      <c r="E21" s="393"/>
    </row>
    <row r="22" spans="1:5" s="418" customFormat="1" ht="12" customHeight="1">
      <c r="A22" s="370" t="s">
        <v>57</v>
      </c>
      <c r="B22" s="580" t="s">
        <v>324</v>
      </c>
      <c r="C22" s="409"/>
      <c r="D22" s="409"/>
      <c r="E22" s="392"/>
    </row>
    <row r="23" spans="1:5" s="418" customFormat="1" ht="12" customHeight="1">
      <c r="A23" s="370" t="s">
        <v>58</v>
      </c>
      <c r="B23" s="580" t="s">
        <v>325</v>
      </c>
      <c r="C23" s="409"/>
      <c r="D23" s="409"/>
      <c r="E23" s="392"/>
    </row>
    <row r="24" spans="1:5" s="418" customFormat="1" ht="12" customHeight="1">
      <c r="A24" s="370" t="s">
        <v>59</v>
      </c>
      <c r="B24" s="580" t="s">
        <v>326</v>
      </c>
      <c r="C24" s="409"/>
      <c r="D24" s="409"/>
      <c r="E24" s="392"/>
    </row>
    <row r="25" spans="1:5" s="418" customFormat="1" ht="12" customHeight="1">
      <c r="A25" s="370" t="s">
        <v>117</v>
      </c>
      <c r="B25" s="580" t="s">
        <v>327</v>
      </c>
      <c r="C25" s="409"/>
      <c r="D25" s="409"/>
      <c r="E25" s="392"/>
    </row>
    <row r="26" spans="1:5" s="418" customFormat="1" ht="12" customHeight="1" thickBot="1">
      <c r="A26" s="372" t="s">
        <v>118</v>
      </c>
      <c r="B26" s="581" t="s">
        <v>328</v>
      </c>
      <c r="C26" s="411"/>
      <c r="D26" s="411"/>
      <c r="E26" s="394"/>
    </row>
    <row r="27" spans="1:5" s="418" customFormat="1" ht="12" customHeight="1" thickBot="1">
      <c r="A27" s="376" t="s">
        <v>119</v>
      </c>
      <c r="B27" s="578" t="s">
        <v>329</v>
      </c>
      <c r="C27" s="414">
        <f>+C28+C31+C32+C33</f>
        <v>0</v>
      </c>
      <c r="D27" s="414">
        <f>+D28+D31+D32+D33</f>
        <v>0</v>
      </c>
      <c r="E27" s="427">
        <f>+E28+E31+E32+E33</f>
        <v>0</v>
      </c>
    </row>
    <row r="28" spans="1:5" s="418" customFormat="1" ht="12" customHeight="1">
      <c r="A28" s="371" t="s">
        <v>330</v>
      </c>
      <c r="B28" s="579" t="s">
        <v>331</v>
      </c>
      <c r="C28" s="429">
        <f>+C29+C30</f>
        <v>0</v>
      </c>
      <c r="D28" s="429">
        <f>+D29+D30</f>
        <v>0</v>
      </c>
      <c r="E28" s="428">
        <f>+E29+E30</f>
        <v>0</v>
      </c>
    </row>
    <row r="29" spans="1:5" s="418" customFormat="1" ht="12" customHeight="1">
      <c r="A29" s="370" t="s">
        <v>332</v>
      </c>
      <c r="B29" s="580" t="s">
        <v>333</v>
      </c>
      <c r="C29" s="409"/>
      <c r="D29" s="409"/>
      <c r="E29" s="392"/>
    </row>
    <row r="30" spans="1:5" s="418" customFormat="1" ht="12" customHeight="1">
      <c r="A30" s="370" t="s">
        <v>334</v>
      </c>
      <c r="B30" s="580" t="s">
        <v>335</v>
      </c>
      <c r="C30" s="409"/>
      <c r="D30" s="409"/>
      <c r="E30" s="392"/>
    </row>
    <row r="31" spans="1:5" s="418" customFormat="1" ht="12" customHeight="1">
      <c r="A31" s="370" t="s">
        <v>336</v>
      </c>
      <c r="B31" s="580" t="s">
        <v>337</v>
      </c>
      <c r="C31" s="409"/>
      <c r="D31" s="409"/>
      <c r="E31" s="392"/>
    </row>
    <row r="32" spans="1:5" s="418" customFormat="1" ht="12" customHeight="1">
      <c r="A32" s="370" t="s">
        <v>338</v>
      </c>
      <c r="B32" s="580" t="s">
        <v>339</v>
      </c>
      <c r="C32" s="409"/>
      <c r="D32" s="409"/>
      <c r="E32" s="392"/>
    </row>
    <row r="33" spans="1:5" s="418" customFormat="1" ht="12" customHeight="1" thickBot="1">
      <c r="A33" s="372" t="s">
        <v>340</v>
      </c>
      <c r="B33" s="581" t="s">
        <v>341</v>
      </c>
      <c r="C33" s="411"/>
      <c r="D33" s="411"/>
      <c r="E33" s="394"/>
    </row>
    <row r="34" spans="1:5" s="418" customFormat="1" ht="12" customHeight="1" thickBot="1">
      <c r="A34" s="376" t="s">
        <v>10</v>
      </c>
      <c r="B34" s="578" t="s">
        <v>342</v>
      </c>
      <c r="C34" s="408">
        <f>SUM(C35:C44)</f>
        <v>0</v>
      </c>
      <c r="D34" s="408">
        <f>SUM(D35:D44)</f>
        <v>0</v>
      </c>
      <c r="E34" s="391">
        <f>SUM(E35:E44)</f>
        <v>0</v>
      </c>
    </row>
    <row r="35" spans="1:5" s="418" customFormat="1" ht="12" customHeight="1">
      <c r="A35" s="371" t="s">
        <v>60</v>
      </c>
      <c r="B35" s="579" t="s">
        <v>343</v>
      </c>
      <c r="C35" s="410"/>
      <c r="D35" s="410"/>
      <c r="E35" s="393"/>
    </row>
    <row r="36" spans="1:5" s="418" customFormat="1" ht="12" customHeight="1">
      <c r="A36" s="370" t="s">
        <v>61</v>
      </c>
      <c r="B36" s="580" t="s">
        <v>344</v>
      </c>
      <c r="C36" s="409"/>
      <c r="D36" s="409"/>
      <c r="E36" s="392"/>
    </row>
    <row r="37" spans="1:5" s="418" customFormat="1" ht="12" customHeight="1">
      <c r="A37" s="370" t="s">
        <v>62</v>
      </c>
      <c r="B37" s="580" t="s">
        <v>345</v>
      </c>
      <c r="C37" s="409"/>
      <c r="D37" s="409"/>
      <c r="E37" s="392"/>
    </row>
    <row r="38" spans="1:5" s="418" customFormat="1" ht="12" customHeight="1">
      <c r="A38" s="370" t="s">
        <v>121</v>
      </c>
      <c r="B38" s="580" t="s">
        <v>346</v>
      </c>
      <c r="C38" s="409"/>
      <c r="D38" s="409"/>
      <c r="E38" s="392"/>
    </row>
    <row r="39" spans="1:5" s="418" customFormat="1" ht="12" customHeight="1">
      <c r="A39" s="370" t="s">
        <v>122</v>
      </c>
      <c r="B39" s="580" t="s">
        <v>347</v>
      </c>
      <c r="C39" s="409"/>
      <c r="D39" s="409"/>
      <c r="E39" s="392"/>
    </row>
    <row r="40" spans="1:5" s="418" customFormat="1" ht="12" customHeight="1">
      <c r="A40" s="370" t="s">
        <v>123</v>
      </c>
      <c r="B40" s="580" t="s">
        <v>348</v>
      </c>
      <c r="C40" s="409"/>
      <c r="D40" s="409"/>
      <c r="E40" s="392"/>
    </row>
    <row r="41" spans="1:5" s="418" customFormat="1" ht="12" customHeight="1">
      <c r="A41" s="370" t="s">
        <v>124</v>
      </c>
      <c r="B41" s="580" t="s">
        <v>349</v>
      </c>
      <c r="C41" s="409"/>
      <c r="D41" s="409"/>
      <c r="E41" s="392"/>
    </row>
    <row r="42" spans="1:5" s="418" customFormat="1" ht="12" customHeight="1">
      <c r="A42" s="370" t="s">
        <v>125</v>
      </c>
      <c r="B42" s="580" t="s">
        <v>350</v>
      </c>
      <c r="C42" s="409"/>
      <c r="D42" s="409"/>
      <c r="E42" s="392"/>
    </row>
    <row r="43" spans="1:5" s="418" customFormat="1" ht="12" customHeight="1">
      <c r="A43" s="370" t="s">
        <v>351</v>
      </c>
      <c r="B43" s="580" t="s">
        <v>352</v>
      </c>
      <c r="C43" s="412"/>
      <c r="D43" s="412"/>
      <c r="E43" s="395"/>
    </row>
    <row r="44" spans="1:5" s="418" customFormat="1" ht="12" customHeight="1" thickBot="1">
      <c r="A44" s="372" t="s">
        <v>353</v>
      </c>
      <c r="B44" s="581" t="s">
        <v>354</v>
      </c>
      <c r="C44" s="413"/>
      <c r="D44" s="413"/>
      <c r="E44" s="396"/>
    </row>
    <row r="45" spans="1:5" s="418" customFormat="1" ht="12" customHeight="1" thickBot="1">
      <c r="A45" s="376" t="s">
        <v>11</v>
      </c>
      <c r="B45" s="578" t="s">
        <v>355</v>
      </c>
      <c r="C45" s="408">
        <f>SUM(C46:C50)</f>
        <v>0</v>
      </c>
      <c r="D45" s="408">
        <f>SUM(D46:D50)</f>
        <v>0</v>
      </c>
      <c r="E45" s="391">
        <f>SUM(E46:E50)</f>
        <v>0</v>
      </c>
    </row>
    <row r="46" spans="1:5" s="418" customFormat="1" ht="12" customHeight="1">
      <c r="A46" s="371" t="s">
        <v>63</v>
      </c>
      <c r="B46" s="579" t="s">
        <v>356</v>
      </c>
      <c r="C46" s="431"/>
      <c r="D46" s="431"/>
      <c r="E46" s="397"/>
    </row>
    <row r="47" spans="1:5" s="418" customFormat="1" ht="12" customHeight="1">
      <c r="A47" s="370" t="s">
        <v>64</v>
      </c>
      <c r="B47" s="580" t="s">
        <v>357</v>
      </c>
      <c r="C47" s="412"/>
      <c r="D47" s="412"/>
      <c r="E47" s="395"/>
    </row>
    <row r="48" spans="1:5" s="418" customFormat="1" ht="12" customHeight="1">
      <c r="A48" s="370" t="s">
        <v>358</v>
      </c>
      <c r="B48" s="580" t="s">
        <v>359</v>
      </c>
      <c r="C48" s="412"/>
      <c r="D48" s="412"/>
      <c r="E48" s="395"/>
    </row>
    <row r="49" spans="1:5" s="418" customFormat="1" ht="12" customHeight="1">
      <c r="A49" s="370" t="s">
        <v>360</v>
      </c>
      <c r="B49" s="580" t="s">
        <v>361</v>
      </c>
      <c r="C49" s="412"/>
      <c r="D49" s="412"/>
      <c r="E49" s="395"/>
    </row>
    <row r="50" spans="1:5" s="418" customFormat="1" ht="12" customHeight="1" thickBot="1">
      <c r="A50" s="372" t="s">
        <v>362</v>
      </c>
      <c r="B50" s="581" t="s">
        <v>363</v>
      </c>
      <c r="C50" s="413"/>
      <c r="D50" s="413"/>
      <c r="E50" s="396"/>
    </row>
    <row r="51" spans="1:5" s="418" customFormat="1" ht="13.5" thickBot="1">
      <c r="A51" s="376" t="s">
        <v>126</v>
      </c>
      <c r="B51" s="578" t="s">
        <v>364</v>
      </c>
      <c r="C51" s="408">
        <f>SUM(C52:C54)</f>
        <v>0</v>
      </c>
      <c r="D51" s="408">
        <f>SUM(D52:D54)</f>
        <v>0</v>
      </c>
      <c r="E51" s="391">
        <f>SUM(E52:E54)</f>
        <v>0</v>
      </c>
    </row>
    <row r="52" spans="1:5" s="418" customFormat="1" ht="12.75">
      <c r="A52" s="371" t="s">
        <v>65</v>
      </c>
      <c r="B52" s="579" t="s">
        <v>365</v>
      </c>
      <c r="C52" s="410"/>
      <c r="D52" s="410"/>
      <c r="E52" s="393"/>
    </row>
    <row r="53" spans="1:5" s="418" customFormat="1" ht="14.25" customHeight="1">
      <c r="A53" s="370" t="s">
        <v>66</v>
      </c>
      <c r="B53" s="580" t="s">
        <v>564</v>
      </c>
      <c r="C53" s="409"/>
      <c r="D53" s="409"/>
      <c r="E53" s="392"/>
    </row>
    <row r="54" spans="1:5" s="418" customFormat="1" ht="12.75">
      <c r="A54" s="370" t="s">
        <v>367</v>
      </c>
      <c r="B54" s="580" t="s">
        <v>368</v>
      </c>
      <c r="C54" s="409"/>
      <c r="D54" s="409"/>
      <c r="E54" s="392"/>
    </row>
    <row r="55" spans="1:5" s="418" customFormat="1" ht="13.5" thickBot="1">
      <c r="A55" s="372" t="s">
        <v>369</v>
      </c>
      <c r="B55" s="581" t="s">
        <v>370</v>
      </c>
      <c r="C55" s="411"/>
      <c r="D55" s="411"/>
      <c r="E55" s="394"/>
    </row>
    <row r="56" spans="1:5" s="418" customFormat="1" ht="13.5" thickBot="1">
      <c r="A56" s="376" t="s">
        <v>13</v>
      </c>
      <c r="B56" s="582" t="s">
        <v>371</v>
      </c>
      <c r="C56" s="408">
        <f>SUM(C57:C59)</f>
        <v>0</v>
      </c>
      <c r="D56" s="408">
        <f>SUM(D57:D59)</f>
        <v>0</v>
      </c>
      <c r="E56" s="391">
        <f>SUM(E57:E59)</f>
        <v>0</v>
      </c>
    </row>
    <row r="57" spans="1:5" s="418" customFormat="1" ht="12.75">
      <c r="A57" s="370" t="s">
        <v>127</v>
      </c>
      <c r="B57" s="579" t="s">
        <v>372</v>
      </c>
      <c r="C57" s="412"/>
      <c r="D57" s="412"/>
      <c r="E57" s="395"/>
    </row>
    <row r="58" spans="1:5" s="418" customFormat="1" ht="12.75" customHeight="1">
      <c r="A58" s="370" t="s">
        <v>128</v>
      </c>
      <c r="B58" s="580" t="s">
        <v>565</v>
      </c>
      <c r="C58" s="412"/>
      <c r="D58" s="412"/>
      <c r="E58" s="395"/>
    </row>
    <row r="59" spans="1:5" s="418" customFormat="1" ht="12.75">
      <c r="A59" s="370" t="s">
        <v>153</v>
      </c>
      <c r="B59" s="580" t="s">
        <v>374</v>
      </c>
      <c r="C59" s="412"/>
      <c r="D59" s="412"/>
      <c r="E59" s="395"/>
    </row>
    <row r="60" spans="1:5" s="418" customFormat="1" ht="13.5" thickBot="1">
      <c r="A60" s="370" t="s">
        <v>375</v>
      </c>
      <c r="B60" s="581" t="s">
        <v>376</v>
      </c>
      <c r="C60" s="412"/>
      <c r="D60" s="412"/>
      <c r="E60" s="395"/>
    </row>
    <row r="61" spans="1:5" s="418" customFormat="1" ht="13.5" thickBot="1">
      <c r="A61" s="376" t="s">
        <v>14</v>
      </c>
      <c r="B61" s="578" t="s">
        <v>377</v>
      </c>
      <c r="C61" s="414">
        <f>+C6+C13+C20+C27+C34+C45+C51+C56</f>
        <v>0</v>
      </c>
      <c r="D61" s="414">
        <f>+D6+D13+D20+D27+D34+D45+D51+D56</f>
        <v>0</v>
      </c>
      <c r="E61" s="427">
        <f>+E6+E13+E20+E27+E34+E45+E51+E56</f>
        <v>0</v>
      </c>
    </row>
    <row r="62" spans="1:5" s="418" customFormat="1" ht="13.5" thickBot="1">
      <c r="A62" s="432" t="s">
        <v>378</v>
      </c>
      <c r="B62" s="582" t="s">
        <v>667</v>
      </c>
      <c r="C62" s="408">
        <f>SUM(C63:C65)</f>
        <v>0</v>
      </c>
      <c r="D62" s="408">
        <f>SUM(D63:D65)</f>
        <v>0</v>
      </c>
      <c r="E62" s="391">
        <f>SUM(E63:E65)</f>
        <v>0</v>
      </c>
    </row>
    <row r="63" spans="1:5" s="418" customFormat="1" ht="12.75">
      <c r="A63" s="370" t="s">
        <v>380</v>
      </c>
      <c r="B63" s="579" t="s">
        <v>381</v>
      </c>
      <c r="C63" s="412"/>
      <c r="D63" s="412"/>
      <c r="E63" s="395"/>
    </row>
    <row r="64" spans="1:5" s="418" customFormat="1" ht="12.75">
      <c r="A64" s="370" t="s">
        <v>382</v>
      </c>
      <c r="B64" s="580" t="s">
        <v>383</v>
      </c>
      <c r="C64" s="412"/>
      <c r="D64" s="412"/>
      <c r="E64" s="395"/>
    </row>
    <row r="65" spans="1:5" s="418" customFormat="1" ht="13.5" thickBot="1">
      <c r="A65" s="370" t="s">
        <v>384</v>
      </c>
      <c r="B65" s="356" t="s">
        <v>429</v>
      </c>
      <c r="C65" s="412"/>
      <c r="D65" s="412"/>
      <c r="E65" s="395"/>
    </row>
    <row r="66" spans="1:5" s="418" customFormat="1" ht="13.5" thickBot="1">
      <c r="A66" s="432" t="s">
        <v>386</v>
      </c>
      <c r="B66" s="582" t="s">
        <v>387</v>
      </c>
      <c r="C66" s="408">
        <f>SUM(C67:C70)</f>
        <v>0</v>
      </c>
      <c r="D66" s="408">
        <f>SUM(D67:D70)</f>
        <v>0</v>
      </c>
      <c r="E66" s="391">
        <f>SUM(E67:E70)</f>
        <v>0</v>
      </c>
    </row>
    <row r="67" spans="1:5" s="418" customFormat="1" ht="12.75">
      <c r="A67" s="370" t="s">
        <v>104</v>
      </c>
      <c r="B67" s="579" t="s">
        <v>388</v>
      </c>
      <c r="C67" s="412"/>
      <c r="D67" s="412"/>
      <c r="E67" s="395"/>
    </row>
    <row r="68" spans="1:5" s="418" customFormat="1" ht="12.75">
      <c r="A68" s="370" t="s">
        <v>105</v>
      </c>
      <c r="B68" s="580" t="s">
        <v>389</v>
      </c>
      <c r="C68" s="412"/>
      <c r="D68" s="412"/>
      <c r="E68" s="395"/>
    </row>
    <row r="69" spans="1:5" s="418" customFormat="1" ht="12" customHeight="1">
      <c r="A69" s="370" t="s">
        <v>390</v>
      </c>
      <c r="B69" s="580" t="s">
        <v>391</v>
      </c>
      <c r="C69" s="412"/>
      <c r="D69" s="412"/>
      <c r="E69" s="395"/>
    </row>
    <row r="70" spans="1:5" s="418" customFormat="1" ht="12" customHeight="1" thickBot="1">
      <c r="A70" s="370" t="s">
        <v>392</v>
      </c>
      <c r="B70" s="581" t="s">
        <v>393</v>
      </c>
      <c r="C70" s="412"/>
      <c r="D70" s="412"/>
      <c r="E70" s="395"/>
    </row>
    <row r="71" spans="1:5" s="418" customFormat="1" ht="12" customHeight="1" thickBot="1">
      <c r="A71" s="432" t="s">
        <v>394</v>
      </c>
      <c r="B71" s="582" t="s">
        <v>395</v>
      </c>
      <c r="C71" s="408">
        <f>SUM(C72:C73)</f>
        <v>0</v>
      </c>
      <c r="D71" s="408">
        <f>SUM(D72:D73)</f>
        <v>0</v>
      </c>
      <c r="E71" s="391">
        <f>SUM(E72:E73)</f>
        <v>0</v>
      </c>
    </row>
    <row r="72" spans="1:5" s="418" customFormat="1" ht="12" customHeight="1">
      <c r="A72" s="370" t="s">
        <v>396</v>
      </c>
      <c r="B72" s="579" t="s">
        <v>397</v>
      </c>
      <c r="C72" s="412"/>
      <c r="D72" s="412"/>
      <c r="E72" s="395"/>
    </row>
    <row r="73" spans="1:5" s="418" customFormat="1" ht="12" customHeight="1" thickBot="1">
      <c r="A73" s="370" t="s">
        <v>398</v>
      </c>
      <c r="B73" s="581" t="s">
        <v>399</v>
      </c>
      <c r="C73" s="412"/>
      <c r="D73" s="412"/>
      <c r="E73" s="395"/>
    </row>
    <row r="74" spans="1:5" s="418" customFormat="1" ht="12" customHeight="1" thickBot="1">
      <c r="A74" s="432" t="s">
        <v>400</v>
      </c>
      <c r="B74" s="582" t="s">
        <v>401</v>
      </c>
      <c r="C74" s="408">
        <f>SUM(C75:C77)</f>
        <v>0</v>
      </c>
      <c r="D74" s="408">
        <f>SUM(D75:D77)</f>
        <v>0</v>
      </c>
      <c r="E74" s="391">
        <f>SUM(E75:E77)</f>
        <v>0</v>
      </c>
    </row>
    <row r="75" spans="1:5" s="418" customFormat="1" ht="12" customHeight="1">
      <c r="A75" s="370" t="s">
        <v>402</v>
      </c>
      <c r="B75" s="579" t="s">
        <v>403</v>
      </c>
      <c r="C75" s="412"/>
      <c r="D75" s="412"/>
      <c r="E75" s="395"/>
    </row>
    <row r="76" spans="1:5" s="418" customFormat="1" ht="12" customHeight="1">
      <c r="A76" s="370" t="s">
        <v>404</v>
      </c>
      <c r="B76" s="580" t="s">
        <v>405</v>
      </c>
      <c r="C76" s="412"/>
      <c r="D76" s="412"/>
      <c r="E76" s="395"/>
    </row>
    <row r="77" spans="1:5" s="418" customFormat="1" ht="12" customHeight="1" thickBot="1">
      <c r="A77" s="370" t="s">
        <v>406</v>
      </c>
      <c r="B77" s="581" t="s">
        <v>407</v>
      </c>
      <c r="C77" s="412"/>
      <c r="D77" s="412"/>
      <c r="E77" s="395"/>
    </row>
    <row r="78" spans="1:5" s="418" customFormat="1" ht="12" customHeight="1" thickBot="1">
      <c r="A78" s="432" t="s">
        <v>408</v>
      </c>
      <c r="B78" s="582" t="s">
        <v>409</v>
      </c>
      <c r="C78" s="408">
        <f>SUM(C79:C82)</f>
        <v>0</v>
      </c>
      <c r="D78" s="408">
        <f>SUM(D79:D82)</f>
        <v>0</v>
      </c>
      <c r="E78" s="391">
        <f>SUM(E79:E82)</f>
        <v>0</v>
      </c>
    </row>
    <row r="79" spans="1:5" s="418" customFormat="1" ht="12" customHeight="1">
      <c r="A79" s="574" t="s">
        <v>410</v>
      </c>
      <c r="B79" s="579" t="s">
        <v>411</v>
      </c>
      <c r="C79" s="412"/>
      <c r="D79" s="412"/>
      <c r="E79" s="395"/>
    </row>
    <row r="80" spans="1:5" s="418" customFormat="1" ht="12" customHeight="1">
      <c r="A80" s="575" t="s">
        <v>412</v>
      </c>
      <c r="B80" s="580" t="s">
        <v>413</v>
      </c>
      <c r="C80" s="412"/>
      <c r="D80" s="412"/>
      <c r="E80" s="395"/>
    </row>
    <row r="81" spans="1:5" s="418" customFormat="1" ht="12" customHeight="1">
      <c r="A81" s="575" t="s">
        <v>414</v>
      </c>
      <c r="B81" s="580" t="s">
        <v>415</v>
      </c>
      <c r="C81" s="412"/>
      <c r="D81" s="412"/>
      <c r="E81" s="395"/>
    </row>
    <row r="82" spans="1:5" s="418" customFormat="1" ht="12" customHeight="1" thickBot="1">
      <c r="A82" s="433" t="s">
        <v>416</v>
      </c>
      <c r="B82" s="581" t="s">
        <v>417</v>
      </c>
      <c r="C82" s="412"/>
      <c r="D82" s="412"/>
      <c r="E82" s="395"/>
    </row>
    <row r="83" spans="1:5" s="418" customFormat="1" ht="12" customHeight="1" thickBot="1">
      <c r="A83" s="432" t="s">
        <v>418</v>
      </c>
      <c r="B83" s="582" t="s">
        <v>419</v>
      </c>
      <c r="C83" s="435"/>
      <c r="D83" s="435"/>
      <c r="E83" s="436"/>
    </row>
    <row r="84" spans="1:5" s="418" customFormat="1" ht="13.5" customHeight="1" thickBot="1">
      <c r="A84" s="432" t="s">
        <v>420</v>
      </c>
      <c r="B84" s="354" t="s">
        <v>421</v>
      </c>
      <c r="C84" s="414">
        <f>+C62+C66+C71+C74+C78+C83</f>
        <v>0</v>
      </c>
      <c r="D84" s="414">
        <f>+D62+D66+D71+D74+D78+D83</f>
        <v>0</v>
      </c>
      <c r="E84" s="427">
        <f>+E62+E66+E71+E74+E78+E83</f>
        <v>0</v>
      </c>
    </row>
    <row r="85" spans="1:5" s="418" customFormat="1" ht="12" customHeight="1" thickBot="1">
      <c r="A85" s="434" t="s">
        <v>422</v>
      </c>
      <c r="B85" s="357" t="s">
        <v>423</v>
      </c>
      <c r="C85" s="414">
        <f>+C61+C84</f>
        <v>0</v>
      </c>
      <c r="D85" s="414">
        <f>+D61+D84</f>
        <v>0</v>
      </c>
      <c r="E85" s="427">
        <f>+E61+E84</f>
        <v>0</v>
      </c>
    </row>
    <row r="86" spans="1:5" ht="16.5" customHeight="1">
      <c r="A86" s="639" t="s">
        <v>35</v>
      </c>
      <c r="B86" s="639"/>
      <c r="C86" s="639"/>
      <c r="D86" s="639"/>
      <c r="E86" s="639"/>
    </row>
    <row r="87" spans="1:5" s="424" customFormat="1" ht="16.5" customHeight="1" thickBot="1">
      <c r="A87" s="45" t="s">
        <v>108</v>
      </c>
      <c r="B87" s="45"/>
      <c r="C87" s="45"/>
      <c r="D87" s="385"/>
      <c r="E87" s="385" t="s">
        <v>152</v>
      </c>
    </row>
    <row r="88" spans="1:5" s="424" customFormat="1" ht="16.5" customHeight="1">
      <c r="A88" s="640" t="s">
        <v>55</v>
      </c>
      <c r="B88" s="642" t="s">
        <v>173</v>
      </c>
      <c r="C88" s="696" t="str">
        <f>+C3</f>
        <v>2013. évi tény</v>
      </c>
      <c r="D88" s="644" t="str">
        <f>+D3</f>
        <v>2014. évi</v>
      </c>
      <c r="E88" s="645"/>
    </row>
    <row r="89" spans="1:5" ht="37.5" customHeight="1" thickBot="1">
      <c r="A89" s="641"/>
      <c r="B89" s="643"/>
      <c r="C89" s="697"/>
      <c r="D89" s="46" t="s">
        <v>179</v>
      </c>
      <c r="E89" s="47" t="s">
        <v>180</v>
      </c>
    </row>
    <row r="90" spans="1:5" s="417" customFormat="1" ht="12" customHeight="1" thickBot="1">
      <c r="A90" s="381" t="s">
        <v>424</v>
      </c>
      <c r="B90" s="382" t="s">
        <v>425</v>
      </c>
      <c r="C90" s="382" t="s">
        <v>426</v>
      </c>
      <c r="D90" s="382" t="s">
        <v>428</v>
      </c>
      <c r="E90" s="430" t="s">
        <v>505</v>
      </c>
    </row>
    <row r="91" spans="1:5" ht="12" customHeight="1" thickBot="1">
      <c r="A91" s="378" t="s">
        <v>6</v>
      </c>
      <c r="B91" s="380" t="s">
        <v>566</v>
      </c>
      <c r="C91" s="407">
        <f>SUM(C92:C96)</f>
        <v>0</v>
      </c>
      <c r="D91" s="407">
        <f>+D92+D93+D94+D95+D96</f>
        <v>0</v>
      </c>
      <c r="E91" s="362">
        <f>+E92+E93+E94+E95+E96</f>
        <v>0</v>
      </c>
    </row>
    <row r="92" spans="1:5" ht="12" customHeight="1">
      <c r="A92" s="373" t="s">
        <v>67</v>
      </c>
      <c r="B92" s="583" t="s">
        <v>36</v>
      </c>
      <c r="C92" s="97"/>
      <c r="D92" s="97"/>
      <c r="E92" s="361"/>
    </row>
    <row r="93" spans="1:5" ht="12" customHeight="1">
      <c r="A93" s="370" t="s">
        <v>68</v>
      </c>
      <c r="B93" s="584" t="s">
        <v>129</v>
      </c>
      <c r="C93" s="409"/>
      <c r="D93" s="409"/>
      <c r="E93" s="392"/>
    </row>
    <row r="94" spans="1:5" ht="12" customHeight="1">
      <c r="A94" s="370" t="s">
        <v>69</v>
      </c>
      <c r="B94" s="584" t="s">
        <v>96</v>
      </c>
      <c r="C94" s="411"/>
      <c r="D94" s="411"/>
      <c r="E94" s="394"/>
    </row>
    <row r="95" spans="1:5" ht="12" customHeight="1">
      <c r="A95" s="370" t="s">
        <v>70</v>
      </c>
      <c r="B95" s="585" t="s">
        <v>130</v>
      </c>
      <c r="C95" s="411"/>
      <c r="D95" s="411"/>
      <c r="E95" s="394"/>
    </row>
    <row r="96" spans="1:5" ht="12" customHeight="1">
      <c r="A96" s="370" t="s">
        <v>79</v>
      </c>
      <c r="B96" s="586" t="s">
        <v>131</v>
      </c>
      <c r="C96" s="411"/>
      <c r="D96" s="411"/>
      <c r="E96" s="394"/>
    </row>
    <row r="97" spans="1:5" ht="12" customHeight="1">
      <c r="A97" s="370" t="s">
        <v>71</v>
      </c>
      <c r="B97" s="584" t="s">
        <v>431</v>
      </c>
      <c r="C97" s="411"/>
      <c r="D97" s="411"/>
      <c r="E97" s="394"/>
    </row>
    <row r="98" spans="1:5" ht="12" customHeight="1">
      <c r="A98" s="370" t="s">
        <v>72</v>
      </c>
      <c r="B98" s="587" t="s">
        <v>432</v>
      </c>
      <c r="C98" s="411"/>
      <c r="D98" s="411"/>
      <c r="E98" s="394"/>
    </row>
    <row r="99" spans="1:5" ht="12" customHeight="1">
      <c r="A99" s="370" t="s">
        <v>80</v>
      </c>
      <c r="B99" s="584" t="s">
        <v>433</v>
      </c>
      <c r="C99" s="411"/>
      <c r="D99" s="411"/>
      <c r="E99" s="394"/>
    </row>
    <row r="100" spans="1:5" ht="12" customHeight="1">
      <c r="A100" s="370" t="s">
        <v>81</v>
      </c>
      <c r="B100" s="584" t="s">
        <v>434</v>
      </c>
      <c r="C100" s="411"/>
      <c r="D100" s="411"/>
      <c r="E100" s="394"/>
    </row>
    <row r="101" spans="1:5" ht="12" customHeight="1">
      <c r="A101" s="370" t="s">
        <v>82</v>
      </c>
      <c r="B101" s="587" t="s">
        <v>435</v>
      </c>
      <c r="C101" s="411"/>
      <c r="D101" s="411"/>
      <c r="E101" s="394"/>
    </row>
    <row r="102" spans="1:5" ht="12" customHeight="1">
      <c r="A102" s="370" t="s">
        <v>83</v>
      </c>
      <c r="B102" s="587" t="s">
        <v>436</v>
      </c>
      <c r="C102" s="411"/>
      <c r="D102" s="411"/>
      <c r="E102" s="394"/>
    </row>
    <row r="103" spans="1:5" ht="12" customHeight="1">
      <c r="A103" s="370" t="s">
        <v>85</v>
      </c>
      <c r="B103" s="584" t="s">
        <v>437</v>
      </c>
      <c r="C103" s="411"/>
      <c r="D103" s="411"/>
      <c r="E103" s="394"/>
    </row>
    <row r="104" spans="1:5" ht="12" customHeight="1">
      <c r="A104" s="369" t="s">
        <v>132</v>
      </c>
      <c r="B104" s="588" t="s">
        <v>438</v>
      </c>
      <c r="C104" s="411"/>
      <c r="D104" s="411"/>
      <c r="E104" s="394"/>
    </row>
    <row r="105" spans="1:5" ht="12" customHeight="1">
      <c r="A105" s="370" t="s">
        <v>439</v>
      </c>
      <c r="B105" s="588" t="s">
        <v>440</v>
      </c>
      <c r="C105" s="411"/>
      <c r="D105" s="411"/>
      <c r="E105" s="394"/>
    </row>
    <row r="106" spans="1:5" ht="12" customHeight="1" thickBot="1">
      <c r="A106" s="374" t="s">
        <v>441</v>
      </c>
      <c r="B106" s="589" t="s">
        <v>442</v>
      </c>
      <c r="C106" s="98"/>
      <c r="D106" s="98"/>
      <c r="E106" s="355"/>
    </row>
    <row r="107" spans="1:5" ht="12" customHeight="1" thickBot="1">
      <c r="A107" s="376" t="s">
        <v>7</v>
      </c>
      <c r="B107" s="379" t="s">
        <v>567</v>
      </c>
      <c r="C107" s="408">
        <f>+C108+C110+C112</f>
        <v>0</v>
      </c>
      <c r="D107" s="408">
        <f>+D108+D110+D112</f>
        <v>0</v>
      </c>
      <c r="E107" s="391">
        <f>+E108+E110+E112</f>
        <v>0</v>
      </c>
    </row>
    <row r="108" spans="1:5" ht="12" customHeight="1">
      <c r="A108" s="371" t="s">
        <v>73</v>
      </c>
      <c r="B108" s="584" t="s">
        <v>151</v>
      </c>
      <c r="C108" s="410"/>
      <c r="D108" s="410"/>
      <c r="E108" s="393"/>
    </row>
    <row r="109" spans="1:5" ht="12" customHeight="1">
      <c r="A109" s="371" t="s">
        <v>74</v>
      </c>
      <c r="B109" s="588" t="s">
        <v>444</v>
      </c>
      <c r="C109" s="410"/>
      <c r="D109" s="410"/>
      <c r="E109" s="393"/>
    </row>
    <row r="110" spans="1:5" ht="15.75">
      <c r="A110" s="371" t="s">
        <v>75</v>
      </c>
      <c r="B110" s="588" t="s">
        <v>133</v>
      </c>
      <c r="C110" s="409"/>
      <c r="D110" s="409"/>
      <c r="E110" s="392"/>
    </row>
    <row r="111" spans="1:5" ht="12" customHeight="1">
      <c r="A111" s="371" t="s">
        <v>76</v>
      </c>
      <c r="B111" s="588" t="s">
        <v>445</v>
      </c>
      <c r="C111" s="409"/>
      <c r="D111" s="409"/>
      <c r="E111" s="392"/>
    </row>
    <row r="112" spans="1:5" ht="12" customHeight="1">
      <c r="A112" s="371" t="s">
        <v>77</v>
      </c>
      <c r="B112" s="581" t="s">
        <v>154</v>
      </c>
      <c r="C112" s="409"/>
      <c r="D112" s="409"/>
      <c r="E112" s="392"/>
    </row>
    <row r="113" spans="1:5" ht="15.75">
      <c r="A113" s="371" t="s">
        <v>84</v>
      </c>
      <c r="B113" s="580" t="s">
        <v>446</v>
      </c>
      <c r="C113" s="409"/>
      <c r="D113" s="409"/>
      <c r="E113" s="392"/>
    </row>
    <row r="114" spans="1:5" ht="15.75">
      <c r="A114" s="371" t="s">
        <v>86</v>
      </c>
      <c r="B114" s="590" t="s">
        <v>447</v>
      </c>
      <c r="C114" s="409"/>
      <c r="D114" s="409"/>
      <c r="E114" s="392"/>
    </row>
    <row r="115" spans="1:5" ht="12" customHeight="1">
      <c r="A115" s="371" t="s">
        <v>134</v>
      </c>
      <c r="B115" s="584" t="s">
        <v>434</v>
      </c>
      <c r="C115" s="409"/>
      <c r="D115" s="409"/>
      <c r="E115" s="392"/>
    </row>
    <row r="116" spans="1:5" ht="12" customHeight="1">
      <c r="A116" s="371" t="s">
        <v>135</v>
      </c>
      <c r="B116" s="584" t="s">
        <v>448</v>
      </c>
      <c r="C116" s="409"/>
      <c r="D116" s="409"/>
      <c r="E116" s="392"/>
    </row>
    <row r="117" spans="1:5" ht="12" customHeight="1">
      <c r="A117" s="371" t="s">
        <v>136</v>
      </c>
      <c r="B117" s="584" t="s">
        <v>449</v>
      </c>
      <c r="C117" s="409"/>
      <c r="D117" s="409"/>
      <c r="E117" s="392"/>
    </row>
    <row r="118" spans="1:5" s="437" customFormat="1" ht="12" customHeight="1">
      <c r="A118" s="371" t="s">
        <v>450</v>
      </c>
      <c r="B118" s="584" t="s">
        <v>437</v>
      </c>
      <c r="C118" s="409"/>
      <c r="D118" s="409"/>
      <c r="E118" s="392"/>
    </row>
    <row r="119" spans="1:5" ht="12" customHeight="1">
      <c r="A119" s="371" t="s">
        <v>451</v>
      </c>
      <c r="B119" s="584" t="s">
        <v>452</v>
      </c>
      <c r="C119" s="409"/>
      <c r="D119" s="409"/>
      <c r="E119" s="392"/>
    </row>
    <row r="120" spans="1:5" ht="12" customHeight="1" thickBot="1">
      <c r="A120" s="369" t="s">
        <v>453</v>
      </c>
      <c r="B120" s="584" t="s">
        <v>454</v>
      </c>
      <c r="C120" s="411"/>
      <c r="D120" s="411"/>
      <c r="E120" s="394"/>
    </row>
    <row r="121" spans="1:5" ht="12" customHeight="1" thickBot="1">
      <c r="A121" s="376" t="s">
        <v>8</v>
      </c>
      <c r="B121" s="569" t="s">
        <v>455</v>
      </c>
      <c r="C121" s="408">
        <f>+C122+C123</f>
        <v>0</v>
      </c>
      <c r="D121" s="408">
        <f>+D122+D123</f>
        <v>0</v>
      </c>
      <c r="E121" s="391">
        <f>+E122+E123</f>
        <v>0</v>
      </c>
    </row>
    <row r="122" spans="1:5" ht="12" customHeight="1">
      <c r="A122" s="371" t="s">
        <v>56</v>
      </c>
      <c r="B122" s="590" t="s">
        <v>45</v>
      </c>
      <c r="C122" s="410"/>
      <c r="D122" s="410"/>
      <c r="E122" s="393"/>
    </row>
    <row r="123" spans="1:5" ht="12" customHeight="1" thickBot="1">
      <c r="A123" s="372" t="s">
        <v>57</v>
      </c>
      <c r="B123" s="588" t="s">
        <v>46</v>
      </c>
      <c r="C123" s="411"/>
      <c r="D123" s="411"/>
      <c r="E123" s="394"/>
    </row>
    <row r="124" spans="1:5" ht="12" customHeight="1" thickBot="1">
      <c r="A124" s="376" t="s">
        <v>9</v>
      </c>
      <c r="B124" s="569" t="s">
        <v>456</v>
      </c>
      <c r="C124" s="408">
        <f>+C91+C107+C121</f>
        <v>0</v>
      </c>
      <c r="D124" s="408">
        <f>+D91+D107+D121</f>
        <v>0</v>
      </c>
      <c r="E124" s="391">
        <f>+E91+E107+E121</f>
        <v>0</v>
      </c>
    </row>
    <row r="125" spans="1:5" ht="12" customHeight="1" thickBot="1">
      <c r="A125" s="376" t="s">
        <v>10</v>
      </c>
      <c r="B125" s="569" t="s">
        <v>457</v>
      </c>
      <c r="C125" s="408">
        <f>+C126+C127+C128</f>
        <v>0</v>
      </c>
      <c r="D125" s="408">
        <f>+D126+D127+D128</f>
        <v>0</v>
      </c>
      <c r="E125" s="391">
        <f>+E126+E127+E128</f>
        <v>0</v>
      </c>
    </row>
    <row r="126" spans="1:5" ht="12" customHeight="1">
      <c r="A126" s="371" t="s">
        <v>60</v>
      </c>
      <c r="B126" s="590" t="s">
        <v>568</v>
      </c>
      <c r="C126" s="409"/>
      <c r="D126" s="409"/>
      <c r="E126" s="392"/>
    </row>
    <row r="127" spans="1:5" ht="12" customHeight="1">
      <c r="A127" s="371" t="s">
        <v>61</v>
      </c>
      <c r="B127" s="590" t="s">
        <v>569</v>
      </c>
      <c r="C127" s="409"/>
      <c r="D127" s="409"/>
      <c r="E127" s="392"/>
    </row>
    <row r="128" spans="1:5" ht="12" customHeight="1" thickBot="1">
      <c r="A128" s="369" t="s">
        <v>62</v>
      </c>
      <c r="B128" s="591" t="s">
        <v>570</v>
      </c>
      <c r="C128" s="409"/>
      <c r="D128" s="409"/>
      <c r="E128" s="392"/>
    </row>
    <row r="129" spans="1:5" ht="12" customHeight="1" thickBot="1">
      <c r="A129" s="376" t="s">
        <v>11</v>
      </c>
      <c r="B129" s="569" t="s">
        <v>461</v>
      </c>
      <c r="C129" s="408">
        <f>+C130+C131+C132+C133</f>
        <v>0</v>
      </c>
      <c r="D129" s="408">
        <f>+D130+D131+D132+D133</f>
        <v>0</v>
      </c>
      <c r="E129" s="391">
        <f>+E130+E131+E132+E133</f>
        <v>0</v>
      </c>
    </row>
    <row r="130" spans="1:5" ht="12" customHeight="1">
      <c r="A130" s="371" t="s">
        <v>63</v>
      </c>
      <c r="B130" s="590" t="s">
        <v>571</v>
      </c>
      <c r="C130" s="409"/>
      <c r="D130" s="409"/>
      <c r="E130" s="392"/>
    </row>
    <row r="131" spans="1:5" ht="12" customHeight="1">
      <c r="A131" s="371" t="s">
        <v>64</v>
      </c>
      <c r="B131" s="590" t="s">
        <v>572</v>
      </c>
      <c r="C131" s="409"/>
      <c r="D131" s="409"/>
      <c r="E131" s="392"/>
    </row>
    <row r="132" spans="1:5" ht="12" customHeight="1">
      <c r="A132" s="371" t="s">
        <v>358</v>
      </c>
      <c r="B132" s="590" t="s">
        <v>573</v>
      </c>
      <c r="C132" s="409"/>
      <c r="D132" s="409"/>
      <c r="E132" s="392"/>
    </row>
    <row r="133" spans="1:5" ht="12" customHeight="1" thickBot="1">
      <c r="A133" s="369" t="s">
        <v>360</v>
      </c>
      <c r="B133" s="591" t="s">
        <v>574</v>
      </c>
      <c r="C133" s="409"/>
      <c r="D133" s="409"/>
      <c r="E133" s="392"/>
    </row>
    <row r="134" spans="1:5" ht="12" customHeight="1" thickBot="1">
      <c r="A134" s="376" t="s">
        <v>12</v>
      </c>
      <c r="B134" s="569" t="s">
        <v>466</v>
      </c>
      <c r="C134" s="414">
        <f>+C135+C136+C137+C138</f>
        <v>0</v>
      </c>
      <c r="D134" s="414">
        <f>+D135+D136+D137+D138</f>
        <v>0</v>
      </c>
      <c r="E134" s="427">
        <f>+E135+E136+E137+E138</f>
        <v>0</v>
      </c>
    </row>
    <row r="135" spans="1:5" ht="12" customHeight="1">
      <c r="A135" s="371" t="s">
        <v>65</v>
      </c>
      <c r="B135" s="590" t="s">
        <v>467</v>
      </c>
      <c r="C135" s="409"/>
      <c r="D135" s="409"/>
      <c r="E135" s="392"/>
    </row>
    <row r="136" spans="1:5" ht="12" customHeight="1">
      <c r="A136" s="371" t="s">
        <v>66</v>
      </c>
      <c r="B136" s="590" t="s">
        <v>468</v>
      </c>
      <c r="C136" s="409"/>
      <c r="D136" s="409"/>
      <c r="E136" s="392"/>
    </row>
    <row r="137" spans="1:5" ht="12" customHeight="1">
      <c r="A137" s="371" t="s">
        <v>367</v>
      </c>
      <c r="B137" s="590" t="s">
        <v>575</v>
      </c>
      <c r="C137" s="409"/>
      <c r="D137" s="409"/>
      <c r="E137" s="392"/>
    </row>
    <row r="138" spans="1:5" ht="12" customHeight="1" thickBot="1">
      <c r="A138" s="369" t="s">
        <v>369</v>
      </c>
      <c r="B138" s="591" t="s">
        <v>512</v>
      </c>
      <c r="C138" s="409"/>
      <c r="D138" s="409"/>
      <c r="E138" s="392"/>
    </row>
    <row r="139" spans="1:9" ht="15" customHeight="1" thickBot="1">
      <c r="A139" s="376" t="s">
        <v>13</v>
      </c>
      <c r="B139" s="569" t="s">
        <v>563</v>
      </c>
      <c r="C139" s="99">
        <f>+C140+C141+C142+C143</f>
        <v>0</v>
      </c>
      <c r="D139" s="99">
        <f>+D140+D141+D142+D143</f>
        <v>0</v>
      </c>
      <c r="E139" s="360">
        <f>+E140+E141+E142+E143</f>
        <v>0</v>
      </c>
      <c r="F139" s="425"/>
      <c r="G139" s="426"/>
      <c r="H139" s="426"/>
      <c r="I139" s="426"/>
    </row>
    <row r="140" spans="1:5" s="418" customFormat="1" ht="12.75" customHeight="1">
      <c r="A140" s="371" t="s">
        <v>127</v>
      </c>
      <c r="B140" s="590" t="s">
        <v>472</v>
      </c>
      <c r="C140" s="409"/>
      <c r="D140" s="409"/>
      <c r="E140" s="392"/>
    </row>
    <row r="141" spans="1:5" ht="13.5" customHeight="1">
      <c r="A141" s="371" t="s">
        <v>128</v>
      </c>
      <c r="B141" s="590" t="s">
        <v>473</v>
      </c>
      <c r="C141" s="409"/>
      <c r="D141" s="409"/>
      <c r="E141" s="392"/>
    </row>
    <row r="142" spans="1:5" ht="13.5" customHeight="1">
      <c r="A142" s="371" t="s">
        <v>153</v>
      </c>
      <c r="B142" s="590" t="s">
        <v>474</v>
      </c>
      <c r="C142" s="409"/>
      <c r="D142" s="409"/>
      <c r="E142" s="392"/>
    </row>
    <row r="143" spans="1:5" ht="13.5" customHeight="1" thickBot="1">
      <c r="A143" s="371" t="s">
        <v>375</v>
      </c>
      <c r="B143" s="590" t="s">
        <v>475</v>
      </c>
      <c r="C143" s="409"/>
      <c r="D143" s="409"/>
      <c r="E143" s="392"/>
    </row>
    <row r="144" spans="1:5" ht="12.75" customHeight="1" thickBot="1">
      <c r="A144" s="376" t="s">
        <v>14</v>
      </c>
      <c r="B144" s="569" t="s">
        <v>476</v>
      </c>
      <c r="C144" s="358">
        <f>+C125+C129+C134+C139</f>
        <v>0</v>
      </c>
      <c r="D144" s="358">
        <f>+D125+D129+D134+D139</f>
        <v>0</v>
      </c>
      <c r="E144" s="359">
        <f>+E125+E129+E134+E139</f>
        <v>0</v>
      </c>
    </row>
    <row r="145" spans="1:5" ht="13.5" customHeight="1" thickBot="1">
      <c r="A145" s="401" t="s">
        <v>15</v>
      </c>
      <c r="B145" s="592" t="s">
        <v>477</v>
      </c>
      <c r="C145" s="358">
        <f>+C124+C144</f>
        <v>0</v>
      </c>
      <c r="D145" s="358">
        <f>+D124+D144</f>
        <v>0</v>
      </c>
      <c r="E145" s="359">
        <f>+E124+E144</f>
        <v>0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 sheet="1"/>
  <mergeCells count="10">
    <mergeCell ref="A86:E86"/>
    <mergeCell ref="A88:A89"/>
    <mergeCell ref="B88:B89"/>
    <mergeCell ref="D88:E88"/>
    <mergeCell ref="C88:C89"/>
    <mergeCell ref="A1:E1"/>
    <mergeCell ref="A3:A4"/>
    <mergeCell ref="B3:B4"/>
    <mergeCell ref="D3:E3"/>
    <mergeCell ref="C3:C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..............................Önkormányzat
2014. ÉVI ZÁRSZÁMADÁSÁNAK PÉNZÜGYI MÉRLEGE&amp;10
&amp;R&amp;"Times New Roman CE,Félkövér dőlt"&amp;11 1. tájékoztató tábla a ....../2015. (......) önkormányzati rendelethez</oddHeader>
  </headerFooter>
  <rowBreaks count="1" manualBreakCount="1">
    <brk id="85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3"/>
      <c r="B1" s="114"/>
      <c r="C1" s="114"/>
      <c r="D1" s="114"/>
      <c r="E1" s="114"/>
      <c r="F1" s="114"/>
      <c r="G1" s="114"/>
      <c r="H1" s="114"/>
      <c r="I1" s="114"/>
      <c r="J1" s="115" t="s">
        <v>47</v>
      </c>
      <c r="K1" s="655" t="str">
        <f>+CONCATENATE("2. tájékoztató tábla a ......../",LEFT(ÖSSZEFÜGGÉSEK!A4,4)+1,". (........) önkormányzati rendelethez")</f>
        <v>2. tájékoztató tábla a ......../2015. (........) önkormányzati rendelethez</v>
      </c>
    </row>
    <row r="2" spans="1:11" s="119" customFormat="1" ht="26.25" customHeight="1">
      <c r="A2" s="698" t="s">
        <v>55</v>
      </c>
      <c r="B2" s="700" t="s">
        <v>184</v>
      </c>
      <c r="C2" s="700" t="s">
        <v>185</v>
      </c>
      <c r="D2" s="700" t="s">
        <v>186</v>
      </c>
      <c r="E2" s="700" t="str">
        <f>+CONCATENATE(LEFT(ÖSSZEFÜGGÉSEK!A4,4),". évi teljesítés")</f>
        <v>2014. évi teljesítés</v>
      </c>
      <c r="F2" s="116" t="s">
        <v>187</v>
      </c>
      <c r="G2" s="117"/>
      <c r="H2" s="117"/>
      <c r="I2" s="118"/>
      <c r="J2" s="703" t="s">
        <v>188</v>
      </c>
      <c r="K2" s="655"/>
    </row>
    <row r="3" spans="1:11" s="123" customFormat="1" ht="32.25" customHeight="1" thickBot="1">
      <c r="A3" s="699"/>
      <c r="B3" s="701"/>
      <c r="C3" s="701"/>
      <c r="D3" s="702"/>
      <c r="E3" s="702"/>
      <c r="F3" s="120" t="str">
        <f>+CONCATENATE(LEFT(ÖSSZEFÜGGÉSEK!A4,4)+1,".")</f>
        <v>2015.</v>
      </c>
      <c r="G3" s="121" t="str">
        <f>+CONCATENATE(LEFT(ÖSSZEFÜGGÉSEK!A4,4)+2,".")</f>
        <v>2016.</v>
      </c>
      <c r="H3" s="121" t="str">
        <f>+CONCATENATE(LEFT(ÖSSZEFÜGGÉSEK!A4,4)+3,".")</f>
        <v>2017.</v>
      </c>
      <c r="I3" s="122" t="str">
        <f>+CONCATENATE(LEFT(ÖSSZEFÜGGÉSEK!A4,4)+3,". után")</f>
        <v>2017. után</v>
      </c>
      <c r="J3" s="704"/>
      <c r="K3" s="655"/>
    </row>
    <row r="4" spans="1:11" s="125" customFormat="1" ht="13.5" customHeight="1" thickBot="1">
      <c r="A4" s="571" t="s">
        <v>424</v>
      </c>
      <c r="B4" s="124" t="s">
        <v>576</v>
      </c>
      <c r="C4" s="572" t="s">
        <v>426</v>
      </c>
      <c r="D4" s="572" t="s">
        <v>427</v>
      </c>
      <c r="E4" s="572" t="s">
        <v>428</v>
      </c>
      <c r="F4" s="572" t="s">
        <v>505</v>
      </c>
      <c r="G4" s="572" t="s">
        <v>506</v>
      </c>
      <c r="H4" s="572" t="s">
        <v>507</v>
      </c>
      <c r="I4" s="572" t="s">
        <v>508</v>
      </c>
      <c r="J4" s="573" t="s">
        <v>668</v>
      </c>
      <c r="K4" s="655"/>
    </row>
    <row r="5" spans="1:11" ht="33.75" customHeight="1">
      <c r="A5" s="126" t="s">
        <v>6</v>
      </c>
      <c r="B5" s="127" t="s">
        <v>189</v>
      </c>
      <c r="C5" s="128"/>
      <c r="D5" s="129">
        <f aca="true" t="shared" si="0" ref="D5:I5">SUM(D6:D7)</f>
        <v>0</v>
      </c>
      <c r="E5" s="129">
        <f t="shared" si="0"/>
        <v>0</v>
      </c>
      <c r="F5" s="129">
        <f t="shared" si="0"/>
        <v>0</v>
      </c>
      <c r="G5" s="129">
        <f t="shared" si="0"/>
        <v>0</v>
      </c>
      <c r="H5" s="129">
        <f t="shared" si="0"/>
        <v>0</v>
      </c>
      <c r="I5" s="130">
        <f t="shared" si="0"/>
        <v>0</v>
      </c>
      <c r="J5" s="131">
        <f aca="true" t="shared" si="1" ref="J5:J17">SUM(F5:I5)</f>
        <v>0</v>
      </c>
      <c r="K5" s="655"/>
    </row>
    <row r="6" spans="1:11" ht="21" customHeight="1">
      <c r="A6" s="132" t="s">
        <v>7</v>
      </c>
      <c r="B6" s="133" t="s">
        <v>190</v>
      </c>
      <c r="C6" s="134"/>
      <c r="D6" s="2"/>
      <c r="E6" s="2"/>
      <c r="F6" s="2"/>
      <c r="G6" s="2"/>
      <c r="H6" s="2"/>
      <c r="I6" s="49"/>
      <c r="J6" s="135">
        <f t="shared" si="1"/>
        <v>0</v>
      </c>
      <c r="K6" s="655"/>
    </row>
    <row r="7" spans="1:11" ht="21" customHeight="1">
      <c r="A7" s="132" t="s">
        <v>8</v>
      </c>
      <c r="B7" s="133" t="s">
        <v>190</v>
      </c>
      <c r="C7" s="134"/>
      <c r="D7" s="2"/>
      <c r="E7" s="2"/>
      <c r="F7" s="2"/>
      <c r="G7" s="2"/>
      <c r="H7" s="2"/>
      <c r="I7" s="49"/>
      <c r="J7" s="135">
        <f t="shared" si="1"/>
        <v>0</v>
      </c>
      <c r="K7" s="655"/>
    </row>
    <row r="8" spans="1:11" ht="36" customHeight="1">
      <c r="A8" s="132" t="s">
        <v>9</v>
      </c>
      <c r="B8" s="136" t="s">
        <v>191</v>
      </c>
      <c r="C8" s="137"/>
      <c r="D8" s="138">
        <f aca="true" t="shared" si="2" ref="D8:I8">SUM(D9:D10)</f>
        <v>12562</v>
      </c>
      <c r="E8" s="138">
        <f t="shared" si="2"/>
        <v>0</v>
      </c>
      <c r="F8" s="138">
        <f t="shared" si="2"/>
        <v>12562</v>
      </c>
      <c r="G8" s="138">
        <f t="shared" si="2"/>
        <v>0</v>
      </c>
      <c r="H8" s="138">
        <f t="shared" si="2"/>
        <v>0</v>
      </c>
      <c r="I8" s="139">
        <f t="shared" si="2"/>
        <v>0</v>
      </c>
      <c r="J8" s="140">
        <f t="shared" si="1"/>
        <v>12562</v>
      </c>
      <c r="K8" s="655"/>
    </row>
    <row r="9" spans="1:11" ht="21" customHeight="1">
      <c r="A9" s="132" t="s">
        <v>10</v>
      </c>
      <c r="B9" s="133" t="s">
        <v>715</v>
      </c>
      <c r="C9" s="134">
        <v>2014</v>
      </c>
      <c r="D9" s="2">
        <v>12562</v>
      </c>
      <c r="E9" s="2">
        <v>0</v>
      </c>
      <c r="F9" s="2">
        <v>12562</v>
      </c>
      <c r="G9" s="2"/>
      <c r="H9" s="2"/>
      <c r="I9" s="49"/>
      <c r="J9" s="135">
        <f t="shared" si="1"/>
        <v>12562</v>
      </c>
      <c r="K9" s="655"/>
    </row>
    <row r="10" spans="1:11" ht="18" customHeight="1">
      <c r="A10" s="132" t="s">
        <v>11</v>
      </c>
      <c r="B10" s="133" t="s">
        <v>190</v>
      </c>
      <c r="C10" s="134"/>
      <c r="D10" s="2"/>
      <c r="E10" s="2"/>
      <c r="F10" s="2"/>
      <c r="G10" s="2"/>
      <c r="H10" s="2"/>
      <c r="I10" s="49"/>
      <c r="J10" s="135">
        <f t="shared" si="1"/>
        <v>0</v>
      </c>
      <c r="K10" s="655"/>
    </row>
    <row r="11" spans="1:11" ht="21" customHeight="1">
      <c r="A11" s="132" t="s">
        <v>12</v>
      </c>
      <c r="B11" s="141" t="s">
        <v>192</v>
      </c>
      <c r="C11" s="137"/>
      <c r="D11" s="138">
        <f aca="true" t="shared" si="3" ref="D11:I11">SUM(D12:D12)</f>
        <v>0</v>
      </c>
      <c r="E11" s="138">
        <f t="shared" si="3"/>
        <v>0</v>
      </c>
      <c r="F11" s="138">
        <f t="shared" si="3"/>
        <v>0</v>
      </c>
      <c r="G11" s="138">
        <f t="shared" si="3"/>
        <v>0</v>
      </c>
      <c r="H11" s="138">
        <f t="shared" si="3"/>
        <v>0</v>
      </c>
      <c r="I11" s="139">
        <f t="shared" si="3"/>
        <v>0</v>
      </c>
      <c r="J11" s="140">
        <f t="shared" si="1"/>
        <v>0</v>
      </c>
      <c r="K11" s="655"/>
    </row>
    <row r="12" spans="1:11" ht="21" customHeight="1">
      <c r="A12" s="132" t="s">
        <v>13</v>
      </c>
      <c r="B12" s="114"/>
      <c r="C12" s="134"/>
      <c r="D12" s="2"/>
      <c r="E12" s="2"/>
      <c r="F12" s="2"/>
      <c r="G12" s="2"/>
      <c r="H12" s="2"/>
      <c r="I12" s="49"/>
      <c r="J12" s="135">
        <f t="shared" si="1"/>
        <v>0</v>
      </c>
      <c r="K12" s="655"/>
    </row>
    <row r="13" spans="1:11" ht="21" customHeight="1">
      <c r="A13" s="132" t="s">
        <v>14</v>
      </c>
      <c r="B13" s="141" t="s">
        <v>193</v>
      </c>
      <c r="C13" s="137"/>
      <c r="D13" s="138">
        <f aca="true" t="shared" si="4" ref="D13:I13">SUM(D14:D14)</f>
        <v>0</v>
      </c>
      <c r="E13" s="138">
        <f t="shared" si="4"/>
        <v>0</v>
      </c>
      <c r="F13" s="138">
        <f t="shared" si="4"/>
        <v>0</v>
      </c>
      <c r="G13" s="138">
        <f t="shared" si="4"/>
        <v>0</v>
      </c>
      <c r="H13" s="138">
        <f t="shared" si="4"/>
        <v>0</v>
      </c>
      <c r="I13" s="139">
        <f t="shared" si="4"/>
        <v>0</v>
      </c>
      <c r="J13" s="140">
        <f t="shared" si="1"/>
        <v>0</v>
      </c>
      <c r="K13" s="655"/>
    </row>
    <row r="14" spans="1:11" ht="21" customHeight="1">
      <c r="A14" s="132" t="s">
        <v>15</v>
      </c>
      <c r="B14" s="133"/>
      <c r="C14" s="134"/>
      <c r="D14" s="2"/>
      <c r="E14" s="2"/>
      <c r="F14" s="2"/>
      <c r="G14" s="2">
        <v>0</v>
      </c>
      <c r="H14" s="2">
        <v>0</v>
      </c>
      <c r="I14" s="49">
        <v>0</v>
      </c>
      <c r="J14" s="135">
        <f t="shared" si="1"/>
        <v>0</v>
      </c>
      <c r="K14" s="655"/>
    </row>
    <row r="15" spans="1:11" ht="21" customHeight="1">
      <c r="A15" s="142" t="s">
        <v>16</v>
      </c>
      <c r="B15" s="143" t="s">
        <v>194</v>
      </c>
      <c r="C15" s="144"/>
      <c r="D15" s="145">
        <f aca="true" t="shared" si="5" ref="D15:I15">SUM(D16:D17)</f>
        <v>0</v>
      </c>
      <c r="E15" s="145">
        <f t="shared" si="5"/>
        <v>0</v>
      </c>
      <c r="F15" s="145">
        <f t="shared" si="5"/>
        <v>0</v>
      </c>
      <c r="G15" s="145">
        <f t="shared" si="5"/>
        <v>0</v>
      </c>
      <c r="H15" s="145">
        <f t="shared" si="5"/>
        <v>0</v>
      </c>
      <c r="I15" s="146">
        <f t="shared" si="5"/>
        <v>0</v>
      </c>
      <c r="J15" s="140">
        <f t="shared" si="1"/>
        <v>0</v>
      </c>
      <c r="K15" s="655"/>
    </row>
    <row r="16" spans="1:11" ht="21" customHeight="1">
      <c r="A16" s="142" t="s">
        <v>17</v>
      </c>
      <c r="B16" s="133" t="s">
        <v>190</v>
      </c>
      <c r="C16" s="134"/>
      <c r="D16" s="2"/>
      <c r="E16" s="2"/>
      <c r="F16" s="2"/>
      <c r="G16" s="2"/>
      <c r="H16" s="2"/>
      <c r="I16" s="49"/>
      <c r="J16" s="135">
        <f t="shared" si="1"/>
        <v>0</v>
      </c>
      <c r="K16" s="655"/>
    </row>
    <row r="17" spans="1:11" ht="21" customHeight="1" thickBot="1">
      <c r="A17" s="142" t="s">
        <v>18</v>
      </c>
      <c r="B17" s="133" t="s">
        <v>190</v>
      </c>
      <c r="C17" s="147"/>
      <c r="D17" s="148"/>
      <c r="E17" s="148"/>
      <c r="F17" s="148"/>
      <c r="G17" s="148"/>
      <c r="H17" s="148"/>
      <c r="I17" s="149"/>
      <c r="J17" s="135">
        <f t="shared" si="1"/>
        <v>0</v>
      </c>
      <c r="K17" s="655"/>
    </row>
    <row r="18" spans="1:11" ht="21" customHeight="1" thickBot="1">
      <c r="A18" s="150" t="s">
        <v>19</v>
      </c>
      <c r="B18" s="151" t="s">
        <v>195</v>
      </c>
      <c r="C18" s="152"/>
      <c r="D18" s="153">
        <f aca="true" t="shared" si="6" ref="D18:J18">D5+D8+D11+D13+D15</f>
        <v>12562</v>
      </c>
      <c r="E18" s="153">
        <f t="shared" si="6"/>
        <v>0</v>
      </c>
      <c r="F18" s="153">
        <f t="shared" si="6"/>
        <v>12562</v>
      </c>
      <c r="G18" s="153">
        <f t="shared" si="6"/>
        <v>0</v>
      </c>
      <c r="H18" s="153">
        <f t="shared" si="6"/>
        <v>0</v>
      </c>
      <c r="I18" s="154">
        <f t="shared" si="6"/>
        <v>0</v>
      </c>
      <c r="J18" s="155">
        <f t="shared" si="6"/>
        <v>12562</v>
      </c>
      <c r="K18" s="655"/>
    </row>
  </sheetData>
  <sheetProtection sheet="1" objects="1" scenarios="1"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B27" sqref="B27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9" customFormat="1" ht="15.75" thickBot="1">
      <c r="A1" s="156"/>
      <c r="H1" s="157" t="s">
        <v>47</v>
      </c>
      <c r="I1" s="705" t="str">
        <f>+CONCATENATE("3. tájékoztató tábla a ......../",LEFT(ÖSSZEFÜGGÉSEK!A4,4)+1,". (........) önkormányzati rendelethez")</f>
        <v>3. tájékoztató tábla a ......../2015. (........) önkormányzati rendelethez</v>
      </c>
    </row>
    <row r="2" spans="1:9" s="119" customFormat="1" ht="26.25" customHeight="1">
      <c r="A2" s="672" t="s">
        <v>55</v>
      </c>
      <c r="B2" s="709" t="s">
        <v>196</v>
      </c>
      <c r="C2" s="672" t="s">
        <v>197</v>
      </c>
      <c r="D2" s="672" t="s">
        <v>198</v>
      </c>
      <c r="E2" s="711" t="str">
        <f>+CONCATENATE("Hitel, kölcsön állomány ",LEFT(ÖSSZEFÜGGÉSEK!A4,4),". dec. 31-én")</f>
        <v>Hitel, kölcsön állomány 2014. dec. 31-én</v>
      </c>
      <c r="F2" s="713" t="s">
        <v>199</v>
      </c>
      <c r="G2" s="714"/>
      <c r="H2" s="706" t="str">
        <f>+CONCATENATE(LEFT(ÖSSZEFÜGGÉSEK!A4,4)+2,". után")</f>
        <v>2016. után</v>
      </c>
      <c r="I2" s="705"/>
    </row>
    <row r="3" spans="1:9" s="123" customFormat="1" ht="40.5" customHeight="1" thickBot="1">
      <c r="A3" s="708"/>
      <c r="B3" s="710"/>
      <c r="C3" s="710"/>
      <c r="D3" s="708"/>
      <c r="E3" s="712"/>
      <c r="F3" s="158" t="str">
        <f>+CONCATENATE(LEFT(ÖSSZEFÜGGÉSEK!A4,4)+1,".")</f>
        <v>2015.</v>
      </c>
      <c r="G3" s="159" t="str">
        <f>+CONCATENATE(LEFT(ÖSSZEFÜGGÉSEK!A4,4)+2,".")</f>
        <v>2016.</v>
      </c>
      <c r="H3" s="707"/>
      <c r="I3" s="705"/>
    </row>
    <row r="4" spans="1:9" s="163" customFormat="1" ht="12.75" customHeight="1" thickBot="1">
      <c r="A4" s="160" t="s">
        <v>424</v>
      </c>
      <c r="B4" s="112" t="s">
        <v>425</v>
      </c>
      <c r="C4" s="112" t="s">
        <v>426</v>
      </c>
      <c r="D4" s="161" t="s">
        <v>427</v>
      </c>
      <c r="E4" s="160" t="s">
        <v>428</v>
      </c>
      <c r="F4" s="161" t="s">
        <v>505</v>
      </c>
      <c r="G4" s="161" t="s">
        <v>506</v>
      </c>
      <c r="H4" s="162" t="s">
        <v>507</v>
      </c>
      <c r="I4" s="705"/>
    </row>
    <row r="5" spans="1:9" ht="22.5" customHeight="1" thickBot="1">
      <c r="A5" s="164" t="s">
        <v>6</v>
      </c>
      <c r="B5" s="165" t="s">
        <v>200</v>
      </c>
      <c r="C5" s="166"/>
      <c r="D5" s="167"/>
      <c r="E5" s="168">
        <f>SUM(E6:E11)</f>
        <v>0</v>
      </c>
      <c r="F5" s="169">
        <f>SUM(F6:F11)</f>
        <v>0</v>
      </c>
      <c r="G5" s="169">
        <f>SUM(G6:G11)</f>
        <v>0</v>
      </c>
      <c r="H5" s="170">
        <f>SUM(H6:H11)</f>
        <v>0</v>
      </c>
      <c r="I5" s="705"/>
    </row>
    <row r="6" spans="1:9" ht="22.5" customHeight="1">
      <c r="A6" s="171" t="s">
        <v>7</v>
      </c>
      <c r="B6" s="172" t="s">
        <v>705</v>
      </c>
      <c r="C6" s="173"/>
      <c r="D6" s="174"/>
      <c r="E6" s="175"/>
      <c r="F6" s="2"/>
      <c r="G6" s="2"/>
      <c r="H6" s="176"/>
      <c r="I6" s="705"/>
    </row>
    <row r="7" spans="1:9" ht="22.5" customHeight="1">
      <c r="A7" s="171" t="s">
        <v>8</v>
      </c>
      <c r="B7" s="172" t="s">
        <v>190</v>
      </c>
      <c r="C7" s="173"/>
      <c r="D7" s="174"/>
      <c r="E7" s="175"/>
      <c r="F7" s="2"/>
      <c r="G7" s="2"/>
      <c r="H7" s="176"/>
      <c r="I7" s="705"/>
    </row>
    <row r="8" spans="1:9" ht="22.5" customHeight="1">
      <c r="A8" s="171" t="s">
        <v>9</v>
      </c>
      <c r="B8" s="172" t="s">
        <v>190</v>
      </c>
      <c r="C8" s="173"/>
      <c r="D8" s="174"/>
      <c r="E8" s="175"/>
      <c r="F8" s="2"/>
      <c r="G8" s="2"/>
      <c r="H8" s="176"/>
      <c r="I8" s="705"/>
    </row>
    <row r="9" spans="1:9" ht="22.5" customHeight="1">
      <c r="A9" s="171" t="s">
        <v>10</v>
      </c>
      <c r="B9" s="172" t="s">
        <v>190</v>
      </c>
      <c r="C9" s="173"/>
      <c r="D9" s="174"/>
      <c r="E9" s="175"/>
      <c r="F9" s="2"/>
      <c r="G9" s="2"/>
      <c r="H9" s="176"/>
      <c r="I9" s="705"/>
    </row>
    <row r="10" spans="1:9" ht="22.5" customHeight="1">
      <c r="A10" s="171" t="s">
        <v>11</v>
      </c>
      <c r="B10" s="172" t="s">
        <v>190</v>
      </c>
      <c r="C10" s="173"/>
      <c r="D10" s="174"/>
      <c r="E10" s="175"/>
      <c r="F10" s="2"/>
      <c r="G10" s="2"/>
      <c r="H10" s="176"/>
      <c r="I10" s="705"/>
    </row>
    <row r="11" spans="1:9" ht="22.5" customHeight="1" thickBot="1">
      <c r="A11" s="171" t="s">
        <v>12</v>
      </c>
      <c r="B11" s="172" t="s">
        <v>190</v>
      </c>
      <c r="C11" s="173"/>
      <c r="D11" s="174"/>
      <c r="E11" s="175"/>
      <c r="F11" s="2"/>
      <c r="G11" s="2"/>
      <c r="H11" s="176"/>
      <c r="I11" s="705"/>
    </row>
    <row r="12" spans="1:9" ht="22.5" customHeight="1" thickBot="1">
      <c r="A12" s="164" t="s">
        <v>13</v>
      </c>
      <c r="B12" s="165" t="s">
        <v>201</v>
      </c>
      <c r="C12" s="177"/>
      <c r="D12" s="178"/>
      <c r="E12" s="168">
        <f>SUM(E13:E18)</f>
        <v>12562</v>
      </c>
      <c r="F12" s="169">
        <f>SUM(F13:F18)</f>
        <v>0</v>
      </c>
      <c r="G12" s="169">
        <f>SUM(G13:G18)</f>
        <v>0</v>
      </c>
      <c r="H12" s="170">
        <f>SUM(H13:H18)</f>
        <v>0</v>
      </c>
      <c r="I12" s="705"/>
    </row>
    <row r="13" spans="1:9" ht="22.5" customHeight="1">
      <c r="A13" s="171" t="s">
        <v>14</v>
      </c>
      <c r="B13" s="133" t="s">
        <v>715</v>
      </c>
      <c r="C13" s="173">
        <v>2014</v>
      </c>
      <c r="D13" s="174">
        <v>2015</v>
      </c>
      <c r="E13" s="175">
        <v>12562</v>
      </c>
      <c r="F13" s="2"/>
      <c r="G13" s="2"/>
      <c r="H13" s="176"/>
      <c r="I13" s="705"/>
    </row>
    <row r="14" spans="1:9" ht="22.5" customHeight="1">
      <c r="A14" s="171" t="s">
        <v>15</v>
      </c>
      <c r="B14" s="172" t="s">
        <v>190</v>
      </c>
      <c r="C14" s="173"/>
      <c r="D14" s="174"/>
      <c r="E14" s="175"/>
      <c r="F14" s="2"/>
      <c r="G14" s="2"/>
      <c r="H14" s="176"/>
      <c r="I14" s="705"/>
    </row>
    <row r="15" spans="1:9" ht="22.5" customHeight="1">
      <c r="A15" s="171" t="s">
        <v>16</v>
      </c>
      <c r="B15" s="172" t="s">
        <v>190</v>
      </c>
      <c r="C15" s="173"/>
      <c r="D15" s="174"/>
      <c r="E15" s="175"/>
      <c r="F15" s="2"/>
      <c r="G15" s="2"/>
      <c r="H15" s="176"/>
      <c r="I15" s="705"/>
    </row>
    <row r="16" spans="1:9" ht="22.5" customHeight="1">
      <c r="A16" s="171" t="s">
        <v>17</v>
      </c>
      <c r="B16" s="172" t="s">
        <v>190</v>
      </c>
      <c r="C16" s="173"/>
      <c r="D16" s="174"/>
      <c r="E16" s="175"/>
      <c r="F16" s="2"/>
      <c r="G16" s="2"/>
      <c r="H16" s="176"/>
      <c r="I16" s="705"/>
    </row>
    <row r="17" spans="1:9" ht="22.5" customHeight="1">
      <c r="A17" s="171" t="s">
        <v>18</v>
      </c>
      <c r="B17" s="172" t="s">
        <v>190</v>
      </c>
      <c r="C17" s="173"/>
      <c r="D17" s="174"/>
      <c r="E17" s="175"/>
      <c r="F17" s="2"/>
      <c r="G17" s="2"/>
      <c r="H17" s="176"/>
      <c r="I17" s="705"/>
    </row>
    <row r="18" spans="1:9" ht="22.5" customHeight="1" thickBot="1">
      <c r="A18" s="171" t="s">
        <v>19</v>
      </c>
      <c r="B18" s="172" t="s">
        <v>190</v>
      </c>
      <c r="C18" s="173"/>
      <c r="D18" s="174"/>
      <c r="E18" s="175"/>
      <c r="F18" s="2"/>
      <c r="G18" s="2"/>
      <c r="H18" s="176"/>
      <c r="I18" s="705"/>
    </row>
    <row r="19" spans="1:9" ht="22.5" customHeight="1" thickBot="1">
      <c r="A19" s="164" t="s">
        <v>20</v>
      </c>
      <c r="B19" s="165" t="s">
        <v>669</v>
      </c>
      <c r="C19" s="166"/>
      <c r="D19" s="167"/>
      <c r="E19" s="168">
        <f>E5+E12</f>
        <v>12562</v>
      </c>
      <c r="F19" s="169">
        <f>F5+F12</f>
        <v>0</v>
      </c>
      <c r="G19" s="169">
        <f>G5+G12</f>
        <v>0</v>
      </c>
      <c r="H19" s="170">
        <f>H5+H12</f>
        <v>0</v>
      </c>
      <c r="I19" s="705"/>
    </row>
    <row r="20" ht="19.5" customHeight="1"/>
  </sheetData>
  <sheetProtection sheet="1" objects="1" scenarios="1"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J34" sqref="J34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23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724"/>
      <c r="C1" s="724"/>
      <c r="D1" s="724"/>
      <c r="E1" s="724"/>
      <c r="F1" s="724"/>
      <c r="G1" s="724"/>
      <c r="H1" s="724"/>
      <c r="I1" s="724"/>
      <c r="J1" s="705" t="str">
        <f>+CONCATENATE("4. tájékoztató tábla a ......../",LEFT(ÖSSZEFÜGGÉSEK!A4,4)+1,". (........) önkormányzati rendelethez")</f>
        <v>4. tájékoztató tábla a ......../2015. (........) önkormányzati rendelethez</v>
      </c>
    </row>
    <row r="2" spans="8:10" ht="14.25" thickBot="1">
      <c r="H2" s="725" t="s">
        <v>202</v>
      </c>
      <c r="I2" s="725"/>
      <c r="J2" s="705"/>
    </row>
    <row r="3" spans="1:10" ht="13.5" thickBot="1">
      <c r="A3" s="726" t="s">
        <v>4</v>
      </c>
      <c r="B3" s="736" t="s">
        <v>203</v>
      </c>
      <c r="C3" s="715" t="s">
        <v>204</v>
      </c>
      <c r="D3" s="717" t="s">
        <v>205</v>
      </c>
      <c r="E3" s="718"/>
      <c r="F3" s="718"/>
      <c r="G3" s="718"/>
      <c r="H3" s="718"/>
      <c r="I3" s="719" t="s">
        <v>206</v>
      </c>
      <c r="J3" s="705"/>
    </row>
    <row r="4" spans="1:10" s="20" customFormat="1" ht="42" customHeight="1" thickBot="1">
      <c r="A4" s="727"/>
      <c r="B4" s="737"/>
      <c r="C4" s="716"/>
      <c r="D4" s="179" t="s">
        <v>207</v>
      </c>
      <c r="E4" s="179" t="s">
        <v>208</v>
      </c>
      <c r="F4" s="179" t="s">
        <v>209</v>
      </c>
      <c r="G4" s="180" t="s">
        <v>210</v>
      </c>
      <c r="H4" s="180" t="s">
        <v>211</v>
      </c>
      <c r="I4" s="720"/>
      <c r="J4" s="705"/>
    </row>
    <row r="5" spans="1:10" s="20" customFormat="1" ht="12" customHeight="1" thickBot="1">
      <c r="A5" s="568" t="s">
        <v>424</v>
      </c>
      <c r="B5" s="181" t="s">
        <v>425</v>
      </c>
      <c r="C5" s="181" t="s">
        <v>426</v>
      </c>
      <c r="D5" s="181" t="s">
        <v>427</v>
      </c>
      <c r="E5" s="181" t="s">
        <v>428</v>
      </c>
      <c r="F5" s="181" t="s">
        <v>505</v>
      </c>
      <c r="G5" s="181" t="s">
        <v>506</v>
      </c>
      <c r="H5" s="181" t="s">
        <v>577</v>
      </c>
      <c r="I5" s="182" t="s">
        <v>578</v>
      </c>
      <c r="J5" s="705"/>
    </row>
    <row r="6" spans="1:10" s="20" customFormat="1" ht="18" customHeight="1">
      <c r="A6" s="728" t="s">
        <v>212</v>
      </c>
      <c r="B6" s="729"/>
      <c r="C6" s="729"/>
      <c r="D6" s="729"/>
      <c r="E6" s="729"/>
      <c r="F6" s="729"/>
      <c r="G6" s="729"/>
      <c r="H6" s="729"/>
      <c r="I6" s="730"/>
      <c r="J6" s="705"/>
    </row>
    <row r="7" spans="1:10" ht="15.75" customHeight="1">
      <c r="A7" s="33" t="s">
        <v>6</v>
      </c>
      <c r="B7" s="31" t="s">
        <v>213</v>
      </c>
      <c r="C7" s="23"/>
      <c r="D7" s="23"/>
      <c r="E7" s="23"/>
      <c r="F7" s="23"/>
      <c r="G7" s="184"/>
      <c r="H7" s="185">
        <f aca="true" t="shared" si="0" ref="H7:H13">SUM(D7:G7)</f>
        <v>0</v>
      </c>
      <c r="I7" s="34">
        <f aca="true" t="shared" si="1" ref="I7:I13">C7+H7</f>
        <v>0</v>
      </c>
      <c r="J7" s="705"/>
    </row>
    <row r="8" spans="1:10" ht="22.5">
      <c r="A8" s="33" t="s">
        <v>7</v>
      </c>
      <c r="B8" s="31" t="s">
        <v>144</v>
      </c>
      <c r="C8" s="23"/>
      <c r="D8" s="23"/>
      <c r="E8" s="23"/>
      <c r="F8" s="23"/>
      <c r="G8" s="184"/>
      <c r="H8" s="185">
        <f t="shared" si="0"/>
        <v>0</v>
      </c>
      <c r="I8" s="34">
        <f t="shared" si="1"/>
        <v>0</v>
      </c>
      <c r="J8" s="705"/>
    </row>
    <row r="9" spans="1:10" ht="22.5">
      <c r="A9" s="33" t="s">
        <v>8</v>
      </c>
      <c r="B9" s="31" t="s">
        <v>145</v>
      </c>
      <c r="C9" s="23"/>
      <c r="D9" s="23"/>
      <c r="E9" s="23"/>
      <c r="F9" s="23"/>
      <c r="G9" s="184"/>
      <c r="H9" s="185">
        <f t="shared" si="0"/>
        <v>0</v>
      </c>
      <c r="I9" s="34">
        <f t="shared" si="1"/>
        <v>0</v>
      </c>
      <c r="J9" s="705"/>
    </row>
    <row r="10" spans="1:10" ht="15.75" customHeight="1">
      <c r="A10" s="33" t="s">
        <v>9</v>
      </c>
      <c r="B10" s="31" t="s">
        <v>146</v>
      </c>
      <c r="C10" s="23"/>
      <c r="D10" s="23"/>
      <c r="E10" s="23"/>
      <c r="F10" s="23"/>
      <c r="G10" s="184"/>
      <c r="H10" s="185">
        <f t="shared" si="0"/>
        <v>0</v>
      </c>
      <c r="I10" s="34">
        <f t="shared" si="1"/>
        <v>0</v>
      </c>
      <c r="J10" s="705"/>
    </row>
    <row r="11" spans="1:10" ht="22.5">
      <c r="A11" s="33" t="s">
        <v>10</v>
      </c>
      <c r="B11" s="31" t="s">
        <v>147</v>
      </c>
      <c r="C11" s="23"/>
      <c r="D11" s="23"/>
      <c r="E11" s="23"/>
      <c r="F11" s="23"/>
      <c r="G11" s="184"/>
      <c r="H11" s="185">
        <f t="shared" si="0"/>
        <v>0</v>
      </c>
      <c r="I11" s="34">
        <f t="shared" si="1"/>
        <v>0</v>
      </c>
      <c r="J11" s="705"/>
    </row>
    <row r="12" spans="1:10" ht="15.75" customHeight="1">
      <c r="A12" s="35" t="s">
        <v>11</v>
      </c>
      <c r="B12" s="36" t="s">
        <v>214</v>
      </c>
      <c r="C12" s="24"/>
      <c r="D12" s="24"/>
      <c r="E12" s="24"/>
      <c r="F12" s="24"/>
      <c r="G12" s="186"/>
      <c r="H12" s="185">
        <f t="shared" si="0"/>
        <v>0</v>
      </c>
      <c r="I12" s="34">
        <f t="shared" si="1"/>
        <v>0</v>
      </c>
      <c r="J12" s="705"/>
    </row>
    <row r="13" spans="1:10" ht="15.75" customHeight="1" thickBot="1">
      <c r="A13" s="187" t="s">
        <v>12</v>
      </c>
      <c r="B13" s="188" t="s">
        <v>215</v>
      </c>
      <c r="C13" s="190"/>
      <c r="D13" s="190"/>
      <c r="E13" s="190"/>
      <c r="F13" s="190"/>
      <c r="G13" s="191"/>
      <c r="H13" s="185">
        <f t="shared" si="0"/>
        <v>0</v>
      </c>
      <c r="I13" s="34">
        <f t="shared" si="1"/>
        <v>0</v>
      </c>
      <c r="J13" s="705"/>
    </row>
    <row r="14" spans="1:10" s="25" customFormat="1" ht="18" customHeight="1" thickBot="1">
      <c r="A14" s="731" t="s">
        <v>216</v>
      </c>
      <c r="B14" s="732"/>
      <c r="C14" s="37">
        <f aca="true" t="shared" si="2" ref="C14:I14">SUM(C7:C13)</f>
        <v>0</v>
      </c>
      <c r="D14" s="37">
        <f>SUM(D7:D13)</f>
        <v>0</v>
      </c>
      <c r="E14" s="37">
        <f t="shared" si="2"/>
        <v>0</v>
      </c>
      <c r="F14" s="37">
        <f t="shared" si="2"/>
        <v>0</v>
      </c>
      <c r="G14" s="192">
        <f t="shared" si="2"/>
        <v>0</v>
      </c>
      <c r="H14" s="192">
        <f t="shared" si="2"/>
        <v>0</v>
      </c>
      <c r="I14" s="38">
        <f t="shared" si="2"/>
        <v>0</v>
      </c>
      <c r="J14" s="705"/>
    </row>
    <row r="15" spans="1:10" s="22" customFormat="1" ht="18" customHeight="1">
      <c r="A15" s="733" t="s">
        <v>217</v>
      </c>
      <c r="B15" s="734"/>
      <c r="C15" s="734"/>
      <c r="D15" s="734"/>
      <c r="E15" s="734"/>
      <c r="F15" s="734"/>
      <c r="G15" s="734"/>
      <c r="H15" s="734"/>
      <c r="I15" s="735"/>
      <c r="J15" s="705"/>
    </row>
    <row r="16" spans="1:10" s="22" customFormat="1" ht="12.75">
      <c r="A16" s="33" t="s">
        <v>6</v>
      </c>
      <c r="B16" s="31" t="s">
        <v>218</v>
      </c>
      <c r="C16" s="23"/>
      <c r="D16" s="23"/>
      <c r="E16" s="23"/>
      <c r="F16" s="23"/>
      <c r="G16" s="184"/>
      <c r="H16" s="185">
        <f>SUM(D16:G16)</f>
        <v>0</v>
      </c>
      <c r="I16" s="34">
        <f>C16+H16</f>
        <v>0</v>
      </c>
      <c r="J16" s="705"/>
    </row>
    <row r="17" spans="1:10" ht="13.5" thickBot="1">
      <c r="A17" s="187" t="s">
        <v>7</v>
      </c>
      <c r="B17" s="188" t="s">
        <v>215</v>
      </c>
      <c r="C17" s="190"/>
      <c r="D17" s="190"/>
      <c r="E17" s="190"/>
      <c r="F17" s="190"/>
      <c r="G17" s="191"/>
      <c r="H17" s="185">
        <f>SUM(D17:G17)</f>
        <v>0</v>
      </c>
      <c r="I17" s="193">
        <f>C17+H17</f>
        <v>0</v>
      </c>
      <c r="J17" s="705"/>
    </row>
    <row r="18" spans="1:10" ht="15.75" customHeight="1" thickBot="1">
      <c r="A18" s="731" t="s">
        <v>219</v>
      </c>
      <c r="B18" s="732"/>
      <c r="C18" s="37">
        <f aca="true" t="shared" si="3" ref="C18:I18">SUM(C16:C17)</f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192">
        <f t="shared" si="3"/>
        <v>0</v>
      </c>
      <c r="H18" s="192">
        <f t="shared" si="3"/>
        <v>0</v>
      </c>
      <c r="I18" s="38">
        <f t="shared" si="3"/>
        <v>0</v>
      </c>
      <c r="J18" s="705"/>
    </row>
    <row r="19" spans="1:10" ht="18" customHeight="1" thickBot="1">
      <c r="A19" s="721" t="s">
        <v>220</v>
      </c>
      <c r="B19" s="722"/>
      <c r="C19" s="194">
        <f aca="true" t="shared" si="4" ref="C19:I19">C14+C18</f>
        <v>0</v>
      </c>
      <c r="D19" s="194">
        <f t="shared" si="4"/>
        <v>0</v>
      </c>
      <c r="E19" s="194">
        <f t="shared" si="4"/>
        <v>0</v>
      </c>
      <c r="F19" s="194">
        <f t="shared" si="4"/>
        <v>0</v>
      </c>
      <c r="G19" s="194">
        <f t="shared" si="4"/>
        <v>0</v>
      </c>
      <c r="H19" s="194">
        <f t="shared" si="4"/>
        <v>0</v>
      </c>
      <c r="I19" s="38">
        <f t="shared" si="4"/>
        <v>0</v>
      </c>
      <c r="J19" s="705"/>
    </row>
  </sheetData>
  <sheetProtection sheet="1" objects="1" scenarios="1"/>
  <mergeCells count="13">
    <mergeCell ref="A15:I15"/>
    <mergeCell ref="A18:B18"/>
    <mergeCell ref="B3:B4"/>
    <mergeCell ref="C3:C4"/>
    <mergeCell ref="D3:H3"/>
    <mergeCell ref="I3:I4"/>
    <mergeCell ref="J1:J19"/>
    <mergeCell ref="A19:B19"/>
    <mergeCell ref="A1:I1"/>
    <mergeCell ref="H2:I2"/>
    <mergeCell ref="A3:A4"/>
    <mergeCell ref="A6:I6"/>
    <mergeCell ref="A14:B1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2">
      <selection activeCell="B22" sqref="B22"/>
    </sheetView>
  </sheetViews>
  <sheetFormatPr defaultColWidth="9.00390625" defaultRowHeight="12.75"/>
  <cols>
    <col min="1" max="1" width="5.875" style="214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9" customFormat="1" ht="15.75" thickBot="1">
      <c r="A1" s="156"/>
      <c r="D1" s="157" t="s">
        <v>47</v>
      </c>
    </row>
    <row r="2" spans="1:4" s="20" customFormat="1" ht="48" customHeight="1" thickBot="1">
      <c r="A2" s="195" t="s">
        <v>4</v>
      </c>
      <c r="B2" s="179" t="s">
        <v>5</v>
      </c>
      <c r="C2" s="179" t="s">
        <v>221</v>
      </c>
      <c r="D2" s="196" t="s">
        <v>222</v>
      </c>
    </row>
    <row r="3" spans="1:4" s="20" customFormat="1" ht="13.5" customHeight="1" thickBot="1">
      <c r="A3" s="197" t="s">
        <v>424</v>
      </c>
      <c r="B3" s="198" t="s">
        <v>425</v>
      </c>
      <c r="C3" s="198" t="s">
        <v>426</v>
      </c>
      <c r="D3" s="199" t="s">
        <v>427</v>
      </c>
    </row>
    <row r="4" spans="1:4" ht="18" customHeight="1">
      <c r="A4" s="200" t="s">
        <v>6</v>
      </c>
      <c r="B4" s="201" t="s">
        <v>223</v>
      </c>
      <c r="C4" s="202"/>
      <c r="D4" s="203"/>
    </row>
    <row r="5" spans="1:4" ht="18" customHeight="1">
      <c r="A5" s="204" t="s">
        <v>7</v>
      </c>
      <c r="B5" s="205" t="s">
        <v>224</v>
      </c>
      <c r="C5" s="206"/>
      <c r="D5" s="207"/>
    </row>
    <row r="6" spans="1:4" ht="18" customHeight="1">
      <c r="A6" s="204" t="s">
        <v>8</v>
      </c>
      <c r="B6" s="205" t="s">
        <v>225</v>
      </c>
      <c r="C6" s="206"/>
      <c r="D6" s="207"/>
    </row>
    <row r="7" spans="1:4" ht="18" customHeight="1">
      <c r="A7" s="204" t="s">
        <v>9</v>
      </c>
      <c r="B7" s="205" t="s">
        <v>226</v>
      </c>
      <c r="C7" s="206"/>
      <c r="D7" s="207"/>
    </row>
    <row r="8" spans="1:4" ht="18" customHeight="1">
      <c r="A8" s="208" t="s">
        <v>10</v>
      </c>
      <c r="B8" s="205" t="s">
        <v>227</v>
      </c>
      <c r="C8" s="206"/>
      <c r="D8" s="207"/>
    </row>
    <row r="9" spans="1:4" ht="18" customHeight="1">
      <c r="A9" s="204" t="s">
        <v>11</v>
      </c>
      <c r="B9" s="205" t="s">
        <v>228</v>
      </c>
      <c r="C9" s="206"/>
      <c r="D9" s="207"/>
    </row>
    <row r="10" spans="1:4" ht="18" customHeight="1">
      <c r="A10" s="208" t="s">
        <v>12</v>
      </c>
      <c r="B10" s="209" t="s">
        <v>229</v>
      </c>
      <c r="C10" s="206"/>
      <c r="D10" s="207"/>
    </row>
    <row r="11" spans="1:4" ht="18" customHeight="1">
      <c r="A11" s="208" t="s">
        <v>13</v>
      </c>
      <c r="B11" s="209" t="s">
        <v>230</v>
      </c>
      <c r="C11" s="206"/>
      <c r="D11" s="207"/>
    </row>
    <row r="12" spans="1:4" ht="18" customHeight="1">
      <c r="A12" s="204" t="s">
        <v>14</v>
      </c>
      <c r="B12" s="209" t="s">
        <v>231</v>
      </c>
      <c r="C12" s="206"/>
      <c r="D12" s="207"/>
    </row>
    <row r="13" spans="1:4" ht="18" customHeight="1">
      <c r="A13" s="208" t="s">
        <v>15</v>
      </c>
      <c r="B13" s="209" t="s">
        <v>232</v>
      </c>
      <c r="C13" s="206"/>
      <c r="D13" s="207"/>
    </row>
    <row r="14" spans="1:4" ht="22.5">
      <c r="A14" s="204" t="s">
        <v>16</v>
      </c>
      <c r="B14" s="209" t="s">
        <v>233</v>
      </c>
      <c r="C14" s="206"/>
      <c r="D14" s="207"/>
    </row>
    <row r="15" spans="1:4" ht="18" customHeight="1">
      <c r="A15" s="208" t="s">
        <v>17</v>
      </c>
      <c r="B15" s="205" t="s">
        <v>234</v>
      </c>
      <c r="C15" s="206"/>
      <c r="D15" s="207"/>
    </row>
    <row r="16" spans="1:4" ht="18" customHeight="1">
      <c r="A16" s="204" t="s">
        <v>18</v>
      </c>
      <c r="B16" s="205" t="s">
        <v>235</v>
      </c>
      <c r="C16" s="206"/>
      <c r="D16" s="207"/>
    </row>
    <row r="17" spans="1:4" ht="18" customHeight="1">
      <c r="A17" s="208" t="s">
        <v>19</v>
      </c>
      <c r="B17" s="205" t="s">
        <v>236</v>
      </c>
      <c r="C17" s="206"/>
      <c r="D17" s="207"/>
    </row>
    <row r="18" spans="1:4" ht="18" customHeight="1">
      <c r="A18" s="204" t="s">
        <v>20</v>
      </c>
      <c r="B18" s="205" t="s">
        <v>237</v>
      </c>
      <c r="C18" s="206"/>
      <c r="D18" s="207"/>
    </row>
    <row r="19" spans="1:4" ht="18" customHeight="1">
      <c r="A19" s="208" t="s">
        <v>21</v>
      </c>
      <c r="B19" s="205" t="s">
        <v>238</v>
      </c>
      <c r="C19" s="206"/>
      <c r="D19" s="207"/>
    </row>
    <row r="20" spans="1:4" ht="18" customHeight="1">
      <c r="A20" s="204" t="s">
        <v>22</v>
      </c>
      <c r="B20" s="183"/>
      <c r="C20" s="206"/>
      <c r="D20" s="207"/>
    </row>
    <row r="21" spans="1:4" ht="18" customHeight="1">
      <c r="A21" s="208" t="s">
        <v>23</v>
      </c>
      <c r="B21" s="183"/>
      <c r="C21" s="206"/>
      <c r="D21" s="207" t="s">
        <v>705</v>
      </c>
    </row>
    <row r="22" spans="1:4" ht="18" customHeight="1">
      <c r="A22" s="204" t="s">
        <v>24</v>
      </c>
      <c r="B22" s="183"/>
      <c r="C22" s="206"/>
      <c r="D22" s="207"/>
    </row>
    <row r="23" spans="1:4" ht="18" customHeight="1">
      <c r="A23" s="208" t="s">
        <v>25</v>
      </c>
      <c r="B23" s="183"/>
      <c r="C23" s="206"/>
      <c r="D23" s="207"/>
    </row>
    <row r="24" spans="1:4" ht="18" customHeight="1">
      <c r="A24" s="204" t="s">
        <v>26</v>
      </c>
      <c r="B24" s="183"/>
      <c r="C24" s="206"/>
      <c r="D24" s="207"/>
    </row>
    <row r="25" spans="1:4" ht="18" customHeight="1">
      <c r="A25" s="208" t="s">
        <v>27</v>
      </c>
      <c r="B25" s="183"/>
      <c r="C25" s="206"/>
      <c r="D25" s="207"/>
    </row>
    <row r="26" spans="1:4" ht="18" customHeight="1">
      <c r="A26" s="204" t="s">
        <v>28</v>
      </c>
      <c r="B26" s="183"/>
      <c r="C26" s="206"/>
      <c r="D26" s="207"/>
    </row>
    <row r="27" spans="1:4" ht="18" customHeight="1">
      <c r="A27" s="208" t="s">
        <v>29</v>
      </c>
      <c r="B27" s="183"/>
      <c r="C27" s="206"/>
      <c r="D27" s="207"/>
    </row>
    <row r="28" spans="1:4" ht="18" customHeight="1" thickBot="1">
      <c r="A28" s="210" t="s">
        <v>30</v>
      </c>
      <c r="B28" s="189"/>
      <c r="C28" s="211"/>
      <c r="D28" s="212"/>
    </row>
    <row r="29" spans="1:4" ht="18" customHeight="1" thickBot="1">
      <c r="A29" s="307" t="s">
        <v>31</v>
      </c>
      <c r="B29" s="308" t="s">
        <v>39</v>
      </c>
      <c r="C29" s="309">
        <f>+C4+C5+C6+C7+C8+C15+C16+C17+C18+C19+C20+C21+C22+C23+C24+C25+C26+C27+C28</f>
        <v>0</v>
      </c>
      <c r="D29" s="310" t="e">
        <f>+D4+D5+D6+D7+D8+D15+D16+D17+D18+D19+D20+D21+D22+D23+D24+D25+D26+D27+D28</f>
        <v>#VALUE!</v>
      </c>
    </row>
    <row r="30" spans="1:4" ht="25.5" customHeight="1">
      <c r="A30" s="213"/>
      <c r="B30" s="738" t="s">
        <v>239</v>
      </c>
      <c r="C30" s="738"/>
      <c r="D30" s="738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workbookViewId="0" topLeftCell="A1">
      <selection activeCell="C7" sqref="C7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5"/>
      <c r="D1" s="215"/>
      <c r="E1" s="215" t="s">
        <v>202</v>
      </c>
    </row>
    <row r="2" spans="1:5" ht="42.75" customHeight="1" thickBot="1">
      <c r="A2" s="216" t="s">
        <v>55</v>
      </c>
      <c r="B2" s="217" t="s">
        <v>240</v>
      </c>
      <c r="C2" s="217" t="s">
        <v>241</v>
      </c>
      <c r="D2" s="218" t="s">
        <v>242</v>
      </c>
      <c r="E2" s="219" t="s">
        <v>243</v>
      </c>
    </row>
    <row r="3" spans="1:5" ht="15.75" customHeight="1">
      <c r="A3" s="220" t="s">
        <v>6</v>
      </c>
      <c r="B3" s="221"/>
      <c r="C3" s="221"/>
      <c r="D3" s="222"/>
      <c r="E3" s="223"/>
    </row>
    <row r="4" spans="1:5" ht="15.75" customHeight="1">
      <c r="A4" s="224" t="s">
        <v>7</v>
      </c>
      <c r="B4" s="225"/>
      <c r="C4" s="225"/>
      <c r="D4" s="226"/>
      <c r="E4" s="227"/>
    </row>
    <row r="5" spans="1:5" ht="15.75" customHeight="1">
      <c r="A5" s="224" t="s">
        <v>8</v>
      </c>
      <c r="B5" s="225"/>
      <c r="C5" s="225"/>
      <c r="D5" s="226"/>
      <c r="E5" s="227"/>
    </row>
    <row r="6" spans="1:5" ht="15.75" customHeight="1">
      <c r="A6" s="224" t="s">
        <v>9</v>
      </c>
      <c r="B6" s="225"/>
      <c r="C6" s="225"/>
      <c r="D6" s="226"/>
      <c r="E6" s="227"/>
    </row>
    <row r="7" spans="1:5" ht="15.75" customHeight="1">
      <c r="A7" s="224" t="s">
        <v>10</v>
      </c>
      <c r="B7" s="225"/>
      <c r="C7" s="225"/>
      <c r="D7" s="226"/>
      <c r="E7" s="227"/>
    </row>
    <row r="8" spans="1:5" ht="15.75" customHeight="1">
      <c r="A8" s="224" t="s">
        <v>11</v>
      </c>
      <c r="B8" s="225"/>
      <c r="C8" s="225"/>
      <c r="D8" s="226"/>
      <c r="E8" s="227"/>
    </row>
    <row r="9" spans="1:5" ht="15.75" customHeight="1">
      <c r="A9" s="224" t="s">
        <v>12</v>
      </c>
      <c r="B9" s="225"/>
      <c r="C9" s="225"/>
      <c r="D9" s="226"/>
      <c r="E9" s="227"/>
    </row>
    <row r="10" spans="1:5" ht="15.75" customHeight="1">
      <c r="A10" s="224" t="s">
        <v>13</v>
      </c>
      <c r="B10" s="225"/>
      <c r="C10" s="225"/>
      <c r="D10" s="226"/>
      <c r="E10" s="227"/>
    </row>
    <row r="11" spans="1:5" ht="15.75" customHeight="1">
      <c r="A11" s="224" t="s">
        <v>14</v>
      </c>
      <c r="B11" s="225"/>
      <c r="C11" s="225"/>
      <c r="D11" s="226"/>
      <c r="E11" s="227"/>
    </row>
    <row r="12" spans="1:5" ht="15.75" customHeight="1">
      <c r="A12" s="224" t="s">
        <v>15</v>
      </c>
      <c r="B12" s="225"/>
      <c r="C12" s="225"/>
      <c r="D12" s="226"/>
      <c r="E12" s="227"/>
    </row>
    <row r="13" spans="1:5" ht="15.75" customHeight="1">
      <c r="A13" s="224" t="s">
        <v>16</v>
      </c>
      <c r="B13" s="225"/>
      <c r="C13" s="225"/>
      <c r="D13" s="226"/>
      <c r="E13" s="227"/>
    </row>
    <row r="14" spans="1:5" ht="15.75" customHeight="1">
      <c r="A14" s="224" t="s">
        <v>17</v>
      </c>
      <c r="B14" s="225"/>
      <c r="C14" s="225"/>
      <c r="D14" s="226"/>
      <c r="E14" s="227"/>
    </row>
    <row r="15" spans="1:5" ht="15.75" customHeight="1">
      <c r="A15" s="224" t="s">
        <v>18</v>
      </c>
      <c r="B15" s="225"/>
      <c r="C15" s="225"/>
      <c r="D15" s="226"/>
      <c r="E15" s="227"/>
    </row>
    <row r="16" spans="1:5" ht="15.75" customHeight="1">
      <c r="A16" s="224" t="s">
        <v>19</v>
      </c>
      <c r="B16" s="225"/>
      <c r="C16" s="225"/>
      <c r="D16" s="226"/>
      <c r="E16" s="227"/>
    </row>
    <row r="17" spans="1:5" ht="15.75" customHeight="1">
      <c r="A17" s="224" t="s">
        <v>20</v>
      </c>
      <c r="B17" s="225"/>
      <c r="C17" s="225"/>
      <c r="D17" s="226"/>
      <c r="E17" s="227"/>
    </row>
    <row r="18" spans="1:5" ht="15.75" customHeight="1">
      <c r="A18" s="224" t="s">
        <v>21</v>
      </c>
      <c r="B18" s="225"/>
      <c r="C18" s="225"/>
      <c r="D18" s="226"/>
      <c r="E18" s="227"/>
    </row>
    <row r="19" spans="1:5" ht="15.75" customHeight="1">
      <c r="A19" s="224" t="s">
        <v>22</v>
      </c>
      <c r="B19" s="225"/>
      <c r="C19" s="225"/>
      <c r="D19" s="226"/>
      <c r="E19" s="227"/>
    </row>
    <row r="20" spans="1:5" ht="15.75" customHeight="1">
      <c r="A20" s="224" t="s">
        <v>23</v>
      </c>
      <c r="B20" s="225"/>
      <c r="C20" s="225"/>
      <c r="D20" s="226"/>
      <c r="E20" s="227"/>
    </row>
    <row r="21" spans="1:5" ht="15.75" customHeight="1">
      <c r="A21" s="224" t="s">
        <v>24</v>
      </c>
      <c r="B21" s="225"/>
      <c r="C21" s="225"/>
      <c r="D21" s="226"/>
      <c r="E21" s="227"/>
    </row>
    <row r="22" spans="1:5" ht="15.75" customHeight="1">
      <c r="A22" s="224" t="s">
        <v>25</v>
      </c>
      <c r="B22" s="225"/>
      <c r="C22" s="225"/>
      <c r="D22" s="226"/>
      <c r="E22" s="227"/>
    </row>
    <row r="23" spans="1:5" ht="15.75" customHeight="1">
      <c r="A23" s="224" t="s">
        <v>26</v>
      </c>
      <c r="B23" s="225"/>
      <c r="C23" s="225"/>
      <c r="D23" s="226"/>
      <c r="E23" s="227"/>
    </row>
    <row r="24" spans="1:5" ht="15.75" customHeight="1">
      <c r="A24" s="224" t="s">
        <v>27</v>
      </c>
      <c r="B24" s="225"/>
      <c r="C24" s="225"/>
      <c r="D24" s="226"/>
      <c r="E24" s="227"/>
    </row>
    <row r="25" spans="1:5" ht="15.75" customHeight="1">
      <c r="A25" s="224" t="s">
        <v>28</v>
      </c>
      <c r="B25" s="225"/>
      <c r="C25" s="225"/>
      <c r="D25" s="226"/>
      <c r="E25" s="227"/>
    </row>
    <row r="26" spans="1:5" ht="15.75" customHeight="1">
      <c r="A26" s="224" t="s">
        <v>29</v>
      </c>
      <c r="B26" s="225"/>
      <c r="C26" s="225"/>
      <c r="D26" s="226"/>
      <c r="E26" s="227"/>
    </row>
    <row r="27" spans="1:5" ht="15.75" customHeight="1">
      <c r="A27" s="224" t="s">
        <v>30</v>
      </c>
      <c r="B27" s="225"/>
      <c r="C27" s="225"/>
      <c r="D27" s="226"/>
      <c r="E27" s="227"/>
    </row>
    <row r="28" spans="1:5" ht="15.75" customHeight="1">
      <c r="A28" s="224" t="s">
        <v>31</v>
      </c>
      <c r="B28" s="225"/>
      <c r="C28" s="225"/>
      <c r="D28" s="226"/>
      <c r="E28" s="227"/>
    </row>
    <row r="29" spans="1:5" ht="15.75" customHeight="1">
      <c r="A29" s="224" t="s">
        <v>32</v>
      </c>
      <c r="B29" s="225"/>
      <c r="C29" s="225"/>
      <c r="D29" s="226"/>
      <c r="E29" s="227"/>
    </row>
    <row r="30" spans="1:5" ht="15.75" customHeight="1">
      <c r="A30" s="224" t="s">
        <v>33</v>
      </c>
      <c r="B30" s="225"/>
      <c r="C30" s="225"/>
      <c r="D30" s="226"/>
      <c r="E30" s="227"/>
    </row>
    <row r="31" spans="1:5" ht="15.75" customHeight="1">
      <c r="A31" s="224" t="s">
        <v>34</v>
      </c>
      <c r="B31" s="225"/>
      <c r="C31" s="225"/>
      <c r="D31" s="226"/>
      <c r="E31" s="227"/>
    </row>
    <row r="32" spans="1:5" ht="15.75" customHeight="1">
      <c r="A32" s="224" t="s">
        <v>87</v>
      </c>
      <c r="B32" s="225"/>
      <c r="C32" s="225"/>
      <c r="D32" s="226"/>
      <c r="E32" s="227"/>
    </row>
    <row r="33" spans="1:5" ht="15.75" customHeight="1">
      <c r="A33" s="224" t="s">
        <v>183</v>
      </c>
      <c r="B33" s="225"/>
      <c r="C33" s="225"/>
      <c r="D33" s="226"/>
      <c r="E33" s="227"/>
    </row>
    <row r="34" spans="1:5" ht="15.75" customHeight="1">
      <c r="A34" s="224" t="s">
        <v>244</v>
      </c>
      <c r="B34" s="225"/>
      <c r="C34" s="225"/>
      <c r="D34" s="226"/>
      <c r="E34" s="227"/>
    </row>
    <row r="35" spans="1:5" ht="15.75" customHeight="1" thickBot="1">
      <c r="A35" s="228" t="s">
        <v>245</v>
      </c>
      <c r="B35" s="229"/>
      <c r="C35" s="229"/>
      <c r="D35" s="230"/>
      <c r="E35" s="231"/>
    </row>
    <row r="36" spans="1:5" ht="15.75" customHeight="1" thickBot="1">
      <c r="A36" s="739" t="s">
        <v>39</v>
      </c>
      <c r="B36" s="740"/>
      <c r="C36" s="232"/>
      <c r="D36" s="233">
        <f>SUM(D3:D35)</f>
        <v>0</v>
      </c>
      <c r="E36" s="234">
        <f>SUM(E3:E35)</f>
        <v>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......../2015. (........)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SheetLayoutView="120" workbookViewId="0" topLeftCell="A46">
      <selection activeCell="D67" sqref="D67"/>
    </sheetView>
  </sheetViews>
  <sheetFormatPr defaultColWidth="12.00390625" defaultRowHeight="12.75"/>
  <cols>
    <col min="1" max="1" width="67.125" style="593" customWidth="1"/>
    <col min="2" max="2" width="6.125" style="594" customWidth="1"/>
    <col min="3" max="4" width="12.125" style="593" customWidth="1"/>
    <col min="5" max="5" width="12.125" style="617" customWidth="1"/>
    <col min="6" max="16384" width="12.00390625" style="593" customWidth="1"/>
  </cols>
  <sheetData>
    <row r="1" spans="1:5" ht="49.5" customHeight="1">
      <c r="A1" s="742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743"/>
      <c r="C1" s="743"/>
      <c r="D1" s="743"/>
      <c r="E1" s="743"/>
    </row>
    <row r="2" spans="3:5" ht="16.5" thickBot="1">
      <c r="C2" s="744" t="s">
        <v>246</v>
      </c>
      <c r="D2" s="744"/>
      <c r="E2" s="744"/>
    </row>
    <row r="3" spans="1:5" ht="15.75" customHeight="1">
      <c r="A3" s="745" t="s">
        <v>247</v>
      </c>
      <c r="B3" s="748" t="s">
        <v>248</v>
      </c>
      <c r="C3" s="751" t="s">
        <v>249</v>
      </c>
      <c r="D3" s="751" t="s">
        <v>250</v>
      </c>
      <c r="E3" s="753" t="s">
        <v>251</v>
      </c>
    </row>
    <row r="4" spans="1:5" ht="11.25" customHeight="1">
      <c r="A4" s="746"/>
      <c r="B4" s="749"/>
      <c r="C4" s="752"/>
      <c r="D4" s="752"/>
      <c r="E4" s="754"/>
    </row>
    <row r="5" spans="1:5" ht="15.75">
      <c r="A5" s="747"/>
      <c r="B5" s="750"/>
      <c r="C5" s="755" t="s">
        <v>252</v>
      </c>
      <c r="D5" s="755"/>
      <c r="E5" s="756"/>
    </row>
    <row r="6" spans="1:5" s="598" customFormat="1" ht="16.5" thickBot="1">
      <c r="A6" s="595" t="s">
        <v>641</v>
      </c>
      <c r="B6" s="596" t="s">
        <v>425</v>
      </c>
      <c r="C6" s="596" t="s">
        <v>426</v>
      </c>
      <c r="D6" s="596" t="s">
        <v>427</v>
      </c>
      <c r="E6" s="597" t="s">
        <v>428</v>
      </c>
    </row>
    <row r="7" spans="1:5" s="603" customFormat="1" ht="15.75">
      <c r="A7" s="599" t="s">
        <v>579</v>
      </c>
      <c r="B7" s="600" t="s">
        <v>253</v>
      </c>
      <c r="C7" s="601">
        <v>264</v>
      </c>
      <c r="D7" s="601">
        <v>119</v>
      </c>
      <c r="E7" s="602"/>
    </row>
    <row r="8" spans="1:5" s="603" customFormat="1" ht="15.75">
      <c r="A8" s="604" t="s">
        <v>580</v>
      </c>
      <c r="B8" s="250" t="s">
        <v>254</v>
      </c>
      <c r="C8" s="605">
        <f>+C9+C14+C19+C24+C29</f>
        <v>544462</v>
      </c>
      <c r="D8" s="605">
        <f>+D9+D14+D19+D24+D29</f>
        <v>385700</v>
      </c>
      <c r="E8" s="606">
        <f>+E9+E14+E19+E24+E29</f>
        <v>0</v>
      </c>
    </row>
    <row r="9" spans="1:5" s="603" customFormat="1" ht="15.75">
      <c r="A9" s="604" t="s">
        <v>581</v>
      </c>
      <c r="B9" s="250" t="s">
        <v>255</v>
      </c>
      <c r="C9" s="605">
        <f>+C10+C11+C12+C13</f>
        <v>528760</v>
      </c>
      <c r="D9" s="605">
        <f>+D10+D11+D12+D13</f>
        <v>372800</v>
      </c>
      <c r="E9" s="606">
        <f>+E10+E11+E12+E13</f>
        <v>0</v>
      </c>
    </row>
    <row r="10" spans="1:5" s="603" customFormat="1" ht="15.75">
      <c r="A10" s="607" t="s">
        <v>582</v>
      </c>
      <c r="B10" s="250" t="s">
        <v>256</v>
      </c>
      <c r="C10" s="238">
        <v>308771</v>
      </c>
      <c r="D10" s="238">
        <v>254432</v>
      </c>
      <c r="E10" s="238"/>
    </row>
    <row r="11" spans="1:5" s="603" customFormat="1" ht="26.25" customHeight="1">
      <c r="A11" s="607" t="s">
        <v>583</v>
      </c>
      <c r="B11" s="250" t="s">
        <v>257</v>
      </c>
      <c r="C11" s="236"/>
      <c r="D11" s="236"/>
      <c r="E11" s="237"/>
    </row>
    <row r="12" spans="1:5" s="603" customFormat="1" ht="22.5">
      <c r="A12" s="607" t="s">
        <v>584</v>
      </c>
      <c r="B12" s="250" t="s">
        <v>258</v>
      </c>
      <c r="C12" s="236">
        <v>219812</v>
      </c>
      <c r="D12" s="236">
        <v>118191</v>
      </c>
      <c r="E12" s="236"/>
    </row>
    <row r="13" spans="1:5" s="603" customFormat="1" ht="15.75">
      <c r="A13" s="607" t="s">
        <v>585</v>
      </c>
      <c r="B13" s="250" t="s">
        <v>259</v>
      </c>
      <c r="C13" s="236">
        <v>177</v>
      </c>
      <c r="D13" s="236">
        <v>177</v>
      </c>
      <c r="E13" s="236"/>
    </row>
    <row r="14" spans="1:5" s="603" customFormat="1" ht="15.75">
      <c r="A14" s="604" t="s">
        <v>586</v>
      </c>
      <c r="B14" s="250" t="s">
        <v>260</v>
      </c>
      <c r="C14" s="608">
        <f>+C15+C16+C17+C18</f>
        <v>15702</v>
      </c>
      <c r="D14" s="608">
        <f>+D15+D16+D17+D18</f>
        <v>12900</v>
      </c>
      <c r="E14" s="609">
        <f>+E15+E16+E17+E18</f>
        <v>0</v>
      </c>
    </row>
    <row r="15" spans="1:5" s="603" customFormat="1" ht="15.75">
      <c r="A15" s="607" t="s">
        <v>587</v>
      </c>
      <c r="B15" s="250" t="s">
        <v>261</v>
      </c>
      <c r="C15" s="236"/>
      <c r="D15" s="236"/>
      <c r="E15" s="237"/>
    </row>
    <row r="16" spans="1:5" s="603" customFormat="1" ht="22.5">
      <c r="A16" s="607" t="s">
        <v>588</v>
      </c>
      <c r="B16" s="250" t="s">
        <v>15</v>
      </c>
      <c r="C16" s="236"/>
      <c r="D16" s="236"/>
      <c r="E16" s="237"/>
    </row>
    <row r="17" spans="1:5" s="603" customFormat="1" ht="15.75">
      <c r="A17" s="607" t="s">
        <v>589</v>
      </c>
      <c r="B17" s="250" t="s">
        <v>16</v>
      </c>
      <c r="C17" s="236">
        <v>12665</v>
      </c>
      <c r="D17" s="236">
        <v>11560</v>
      </c>
      <c r="E17" s="237"/>
    </row>
    <row r="18" spans="1:5" s="603" customFormat="1" ht="15.75">
      <c r="A18" s="607" t="s">
        <v>590</v>
      </c>
      <c r="B18" s="250" t="s">
        <v>17</v>
      </c>
      <c r="C18" s="236">
        <v>3037</v>
      </c>
      <c r="D18" s="236">
        <v>1340</v>
      </c>
      <c r="E18" s="237"/>
    </row>
    <row r="19" spans="1:5" s="603" customFormat="1" ht="15.75">
      <c r="A19" s="604" t="s">
        <v>591</v>
      </c>
      <c r="B19" s="250" t="s">
        <v>18</v>
      </c>
      <c r="C19" s="608">
        <f>+C20+C21+C22+C23</f>
        <v>0</v>
      </c>
      <c r="D19" s="608">
        <f>+D20+D21+D22+D23</f>
        <v>0</v>
      </c>
      <c r="E19" s="609">
        <f>+E20+E21+E22+E23</f>
        <v>0</v>
      </c>
    </row>
    <row r="20" spans="1:5" s="603" customFormat="1" ht="15.75">
      <c r="A20" s="607" t="s">
        <v>592</v>
      </c>
      <c r="B20" s="250" t="s">
        <v>19</v>
      </c>
      <c r="C20" s="236"/>
      <c r="D20" s="236"/>
      <c r="E20" s="237"/>
    </row>
    <row r="21" spans="1:5" s="603" customFormat="1" ht="15.75">
      <c r="A21" s="607" t="s">
        <v>593</v>
      </c>
      <c r="B21" s="250" t="s">
        <v>20</v>
      </c>
      <c r="C21" s="236"/>
      <c r="D21" s="236"/>
      <c r="E21" s="237"/>
    </row>
    <row r="22" spans="1:5" s="603" customFormat="1" ht="15.75">
      <c r="A22" s="607" t="s">
        <v>594</v>
      </c>
      <c r="B22" s="250" t="s">
        <v>21</v>
      </c>
      <c r="C22" s="236"/>
      <c r="D22" s="236"/>
      <c r="E22" s="237"/>
    </row>
    <row r="23" spans="1:5" s="603" customFormat="1" ht="15.75">
      <c r="A23" s="607" t="s">
        <v>595</v>
      </c>
      <c r="B23" s="250" t="s">
        <v>22</v>
      </c>
      <c r="C23" s="236"/>
      <c r="D23" s="236"/>
      <c r="E23" s="237"/>
    </row>
    <row r="24" spans="1:5" s="603" customFormat="1" ht="15.75">
      <c r="A24" s="604" t="s">
        <v>596</v>
      </c>
      <c r="B24" s="250" t="s">
        <v>23</v>
      </c>
      <c r="C24" s="608">
        <f>+C25+C26+C27+C28</f>
        <v>0</v>
      </c>
      <c r="D24" s="608">
        <f>+D25+D26+D27+D28</f>
        <v>0</v>
      </c>
      <c r="E24" s="609">
        <f>+E25+E26+E27+E28</f>
        <v>0</v>
      </c>
    </row>
    <row r="25" spans="1:5" s="603" customFormat="1" ht="15.75">
      <c r="A25" s="607" t="s">
        <v>597</v>
      </c>
      <c r="B25" s="250" t="s">
        <v>24</v>
      </c>
      <c r="C25" s="236"/>
      <c r="D25" s="236"/>
      <c r="E25" s="237"/>
    </row>
    <row r="26" spans="1:5" s="603" customFormat="1" ht="15.75">
      <c r="A26" s="607" t="s">
        <v>598</v>
      </c>
      <c r="B26" s="250" t="s">
        <v>25</v>
      </c>
      <c r="C26" s="236"/>
      <c r="D26" s="236"/>
      <c r="E26" s="237"/>
    </row>
    <row r="27" spans="1:5" s="603" customFormat="1" ht="15.75">
      <c r="A27" s="607" t="s">
        <v>599</v>
      </c>
      <c r="B27" s="250" t="s">
        <v>26</v>
      </c>
      <c r="C27" s="236"/>
      <c r="D27" s="236"/>
      <c r="E27" s="237"/>
    </row>
    <row r="28" spans="1:5" s="603" customFormat="1" ht="15.75">
      <c r="A28" s="607" t="s">
        <v>600</v>
      </c>
      <c r="B28" s="250" t="s">
        <v>27</v>
      </c>
      <c r="C28" s="236"/>
      <c r="D28" s="236"/>
      <c r="E28" s="237"/>
    </row>
    <row r="29" spans="1:5" s="603" customFormat="1" ht="15.75">
      <c r="A29" s="604" t="s">
        <v>601</v>
      </c>
      <c r="B29" s="250" t="s">
        <v>28</v>
      </c>
      <c r="C29" s="608">
        <f>+C30+C31+C32+C33</f>
        <v>0</v>
      </c>
      <c r="D29" s="608">
        <f>+D30+D31+D32+D33</f>
        <v>0</v>
      </c>
      <c r="E29" s="609">
        <f>+E30+E31+E32+E33</f>
        <v>0</v>
      </c>
    </row>
    <row r="30" spans="1:5" s="603" customFormat="1" ht="15.75">
      <c r="A30" s="607" t="s">
        <v>602</v>
      </c>
      <c r="B30" s="250" t="s">
        <v>29</v>
      </c>
      <c r="C30" s="236"/>
      <c r="D30" s="236"/>
      <c r="E30" s="237"/>
    </row>
    <row r="31" spans="1:5" s="603" customFormat="1" ht="22.5">
      <c r="A31" s="607" t="s">
        <v>603</v>
      </c>
      <c r="B31" s="250" t="s">
        <v>30</v>
      </c>
      <c r="C31" s="236"/>
      <c r="D31" s="236"/>
      <c r="E31" s="237"/>
    </row>
    <row r="32" spans="1:5" s="603" customFormat="1" ht="15.75">
      <c r="A32" s="607" t="s">
        <v>604</v>
      </c>
      <c r="B32" s="250" t="s">
        <v>31</v>
      </c>
      <c r="C32" s="236"/>
      <c r="D32" s="236"/>
      <c r="E32" s="237"/>
    </row>
    <row r="33" spans="1:5" s="603" customFormat="1" ht="15.75">
      <c r="A33" s="607" t="s">
        <v>605</v>
      </c>
      <c r="B33" s="250" t="s">
        <v>32</v>
      </c>
      <c r="C33" s="236"/>
      <c r="D33" s="236"/>
      <c r="E33" s="237"/>
    </row>
    <row r="34" spans="1:5" s="603" customFormat="1" ht="15.75">
      <c r="A34" s="604" t="s">
        <v>606</v>
      </c>
      <c r="B34" s="250" t="s">
        <v>33</v>
      </c>
      <c r="C34" s="608">
        <f>+C35+C40+C45</f>
        <v>0</v>
      </c>
      <c r="D34" s="608">
        <f>+D35+D40+D45</f>
        <v>0</v>
      </c>
      <c r="E34" s="609">
        <f>+E35+E40+E45</f>
        <v>0</v>
      </c>
    </row>
    <row r="35" spans="1:5" s="603" customFormat="1" ht="15.75">
      <c r="A35" s="604" t="s">
        <v>607</v>
      </c>
      <c r="B35" s="250" t="s">
        <v>34</v>
      </c>
      <c r="C35" s="608">
        <f>+C36+C37+C38+C39</f>
        <v>0</v>
      </c>
      <c r="D35" s="608">
        <f>+D36+D37+D38+D39</f>
        <v>0</v>
      </c>
      <c r="E35" s="609">
        <f>+E36+E37+E38+E39</f>
        <v>0</v>
      </c>
    </row>
    <row r="36" spans="1:5" s="603" customFormat="1" ht="15.75">
      <c r="A36" s="607" t="s">
        <v>608</v>
      </c>
      <c r="B36" s="250" t="s">
        <v>87</v>
      </c>
      <c r="C36" s="236"/>
      <c r="D36" s="236"/>
      <c r="E36" s="237"/>
    </row>
    <row r="37" spans="1:5" s="603" customFormat="1" ht="15.75">
      <c r="A37" s="607" t="s">
        <v>609</v>
      </c>
      <c r="B37" s="250" t="s">
        <v>183</v>
      </c>
      <c r="C37" s="236"/>
      <c r="D37" s="236"/>
      <c r="E37" s="237"/>
    </row>
    <row r="38" spans="1:5" s="603" customFormat="1" ht="15.75">
      <c r="A38" s="607" t="s">
        <v>610</v>
      </c>
      <c r="B38" s="250" t="s">
        <v>244</v>
      </c>
      <c r="C38" s="236"/>
      <c r="D38" s="236"/>
      <c r="E38" s="237"/>
    </row>
    <row r="39" spans="1:5" s="603" customFormat="1" ht="15.75">
      <c r="A39" s="607" t="s">
        <v>611</v>
      </c>
      <c r="B39" s="250" t="s">
        <v>245</v>
      </c>
      <c r="C39" s="236"/>
      <c r="D39" s="236"/>
      <c r="E39" s="237"/>
    </row>
    <row r="40" spans="1:5" s="603" customFormat="1" ht="15.75">
      <c r="A40" s="604" t="s">
        <v>612</v>
      </c>
      <c r="B40" s="250" t="s">
        <v>262</v>
      </c>
      <c r="C40" s="608">
        <f>+C41+C42+C43+C44</f>
        <v>0</v>
      </c>
      <c r="D40" s="608">
        <f>+D41+D42+D43+D44</f>
        <v>0</v>
      </c>
      <c r="E40" s="609">
        <f>+E41+E42+E43+E44</f>
        <v>0</v>
      </c>
    </row>
    <row r="41" spans="1:5" s="603" customFormat="1" ht="15.75">
      <c r="A41" s="607" t="s">
        <v>613</v>
      </c>
      <c r="B41" s="250" t="s">
        <v>263</v>
      </c>
      <c r="C41" s="236"/>
      <c r="D41" s="236"/>
      <c r="E41" s="237"/>
    </row>
    <row r="42" spans="1:5" s="603" customFormat="1" ht="22.5">
      <c r="A42" s="607" t="s">
        <v>614</v>
      </c>
      <c r="B42" s="250" t="s">
        <v>264</v>
      </c>
      <c r="C42" s="236"/>
      <c r="D42" s="236"/>
      <c r="E42" s="237"/>
    </row>
    <row r="43" spans="1:5" s="603" customFormat="1" ht="15.75">
      <c r="A43" s="607" t="s">
        <v>615</v>
      </c>
      <c r="B43" s="250" t="s">
        <v>265</v>
      </c>
      <c r="C43" s="236"/>
      <c r="D43" s="236"/>
      <c r="E43" s="237"/>
    </row>
    <row r="44" spans="1:5" s="603" customFormat="1" ht="15.75">
      <c r="A44" s="607" t="s">
        <v>616</v>
      </c>
      <c r="B44" s="250" t="s">
        <v>266</v>
      </c>
      <c r="C44" s="236"/>
      <c r="D44" s="236"/>
      <c r="E44" s="237"/>
    </row>
    <row r="45" spans="1:5" s="603" customFormat="1" ht="15.75">
      <c r="A45" s="604" t="s">
        <v>617</v>
      </c>
      <c r="B45" s="250" t="s">
        <v>267</v>
      </c>
      <c r="C45" s="608">
        <f>+C46+C47+C48+C49</f>
        <v>0</v>
      </c>
      <c r="D45" s="608">
        <f>+D46+D47+D48+D49</f>
        <v>0</v>
      </c>
      <c r="E45" s="609">
        <f>+E46+E47+E48+E49</f>
        <v>0</v>
      </c>
    </row>
    <row r="46" spans="1:5" s="603" customFormat="1" ht="15.75">
      <c r="A46" s="607" t="s">
        <v>618</v>
      </c>
      <c r="B46" s="250" t="s">
        <v>268</v>
      </c>
      <c r="C46" s="236"/>
      <c r="D46" s="236"/>
      <c r="E46" s="237"/>
    </row>
    <row r="47" spans="1:5" s="603" customFormat="1" ht="22.5">
      <c r="A47" s="607" t="s">
        <v>619</v>
      </c>
      <c r="B47" s="250" t="s">
        <v>269</v>
      </c>
      <c r="C47" s="236"/>
      <c r="D47" s="236"/>
      <c r="E47" s="237"/>
    </row>
    <row r="48" spans="1:5" s="603" customFormat="1" ht="15.75">
      <c r="A48" s="607" t="s">
        <v>620</v>
      </c>
      <c r="B48" s="250" t="s">
        <v>270</v>
      </c>
      <c r="C48" s="236"/>
      <c r="D48" s="236"/>
      <c r="E48" s="237"/>
    </row>
    <row r="49" spans="1:5" s="603" customFormat="1" ht="15.75">
      <c r="A49" s="607" t="s">
        <v>621</v>
      </c>
      <c r="B49" s="250" t="s">
        <v>271</v>
      </c>
      <c r="C49" s="236"/>
      <c r="D49" s="236"/>
      <c r="E49" s="237"/>
    </row>
    <row r="50" spans="1:5" s="603" customFormat="1" ht="15.75">
      <c r="A50" s="604" t="s">
        <v>622</v>
      </c>
      <c r="B50" s="250" t="s">
        <v>272</v>
      </c>
      <c r="C50" s="236"/>
      <c r="D50" s="236"/>
      <c r="E50" s="237"/>
    </row>
    <row r="51" spans="1:5" s="603" customFormat="1" ht="21">
      <c r="A51" s="604" t="s">
        <v>623</v>
      </c>
      <c r="B51" s="250" t="s">
        <v>273</v>
      </c>
      <c r="C51" s="608">
        <f>+C7+C8+C34+C50</f>
        <v>544726</v>
      </c>
      <c r="D51" s="608">
        <f>+D7+D8+D34+D50</f>
        <v>385819</v>
      </c>
      <c r="E51" s="609">
        <f>+E7+E8+E34+E50</f>
        <v>0</v>
      </c>
    </row>
    <row r="52" spans="1:5" s="603" customFormat="1" ht="15.75">
      <c r="A52" s="604" t="s">
        <v>624</v>
      </c>
      <c r="B52" s="250" t="s">
        <v>274</v>
      </c>
      <c r="C52" s="236"/>
      <c r="D52" s="236"/>
      <c r="E52" s="237"/>
    </row>
    <row r="53" spans="1:5" s="603" customFormat="1" ht="15.75">
      <c r="A53" s="604" t="s">
        <v>625</v>
      </c>
      <c r="B53" s="250" t="s">
        <v>275</v>
      </c>
      <c r="C53" s="236"/>
      <c r="D53" s="236"/>
      <c r="E53" s="237"/>
    </row>
    <row r="54" spans="1:5" s="603" customFormat="1" ht="15.75">
      <c r="A54" s="604" t="s">
        <v>626</v>
      </c>
      <c r="B54" s="250" t="s">
        <v>276</v>
      </c>
      <c r="C54" s="608">
        <f>+C52+C53</f>
        <v>0</v>
      </c>
      <c r="D54" s="608">
        <f>+D52+D53</f>
        <v>0</v>
      </c>
      <c r="E54" s="609">
        <f>+E52+E53</f>
        <v>0</v>
      </c>
    </row>
    <row r="55" spans="1:5" s="603" customFormat="1" ht="15.75">
      <c r="A55" s="604" t="s">
        <v>627</v>
      </c>
      <c r="B55" s="250" t="s">
        <v>277</v>
      </c>
      <c r="C55" s="236"/>
      <c r="D55" s="236"/>
      <c r="E55" s="237"/>
    </row>
    <row r="56" spans="1:5" s="603" customFormat="1" ht="15.75">
      <c r="A56" s="604" t="s">
        <v>628</v>
      </c>
      <c r="B56" s="250" t="s">
        <v>278</v>
      </c>
      <c r="C56" s="236">
        <v>174</v>
      </c>
      <c r="D56" s="236">
        <v>174</v>
      </c>
      <c r="E56" s="237"/>
    </row>
    <row r="57" spans="1:5" s="603" customFormat="1" ht="15.75">
      <c r="A57" s="604" t="s">
        <v>629</v>
      </c>
      <c r="B57" s="250" t="s">
        <v>279</v>
      </c>
      <c r="C57" s="236">
        <v>3507</v>
      </c>
      <c r="D57" s="236">
        <v>3507</v>
      </c>
      <c r="E57" s="237"/>
    </row>
    <row r="58" spans="1:5" s="603" customFormat="1" ht="15.75">
      <c r="A58" s="604" t="s">
        <v>630</v>
      </c>
      <c r="B58" s="250" t="s">
        <v>280</v>
      </c>
      <c r="C58" s="236"/>
      <c r="D58" s="236"/>
      <c r="E58" s="237"/>
    </row>
    <row r="59" spans="1:5" s="603" customFormat="1" ht="15.75">
      <c r="A59" s="604" t="s">
        <v>631</v>
      </c>
      <c r="B59" s="250" t="s">
        <v>281</v>
      </c>
      <c r="C59" s="608">
        <f>+C55+C56+C57+C58</f>
        <v>3681</v>
      </c>
      <c r="D59" s="608">
        <f>+D55+D56+D57+D58</f>
        <v>3681</v>
      </c>
      <c r="E59" s="609">
        <f>+E55+E56+E57+E58</f>
        <v>0</v>
      </c>
    </row>
    <row r="60" spans="1:5" s="603" customFormat="1" ht="15.75">
      <c r="A60" s="604" t="s">
        <v>632</v>
      </c>
      <c r="B60" s="250" t="s">
        <v>282</v>
      </c>
      <c r="C60" s="236"/>
      <c r="D60" s="236">
        <v>744</v>
      </c>
      <c r="E60" s="237"/>
    </row>
    <row r="61" spans="1:5" s="603" customFormat="1" ht="15.75">
      <c r="A61" s="604" t="s">
        <v>633</v>
      </c>
      <c r="B61" s="250" t="s">
        <v>283</v>
      </c>
      <c r="C61" s="236"/>
      <c r="D61" s="236"/>
      <c r="E61" s="237"/>
    </row>
    <row r="62" spans="1:5" s="603" customFormat="1" ht="15.75">
      <c r="A62" s="604" t="s">
        <v>634</v>
      </c>
      <c r="B62" s="250" t="s">
        <v>284</v>
      </c>
      <c r="C62" s="236"/>
      <c r="D62" s="236"/>
      <c r="E62" s="237"/>
    </row>
    <row r="63" spans="1:5" s="603" customFormat="1" ht="15.75">
      <c r="A63" s="604" t="s">
        <v>635</v>
      </c>
      <c r="B63" s="250" t="s">
        <v>285</v>
      </c>
      <c r="C63" s="608">
        <f>+C60+C61+C62</f>
        <v>0</v>
      </c>
      <c r="D63" s="608">
        <f>+D60+D61+D62</f>
        <v>744</v>
      </c>
      <c r="E63" s="609">
        <f>+E60+E61+E62</f>
        <v>0</v>
      </c>
    </row>
    <row r="64" spans="1:5" s="603" customFormat="1" ht="15.75">
      <c r="A64" s="604" t="s">
        <v>636</v>
      </c>
      <c r="B64" s="250" t="s">
        <v>286</v>
      </c>
      <c r="C64" s="236"/>
      <c r="D64" s="236"/>
      <c r="E64" s="237"/>
    </row>
    <row r="65" spans="1:5" s="603" customFormat="1" ht="21">
      <c r="A65" s="604" t="s">
        <v>637</v>
      </c>
      <c r="B65" s="250" t="s">
        <v>287</v>
      </c>
      <c r="C65" s="236"/>
      <c r="D65" s="236"/>
      <c r="E65" s="237"/>
    </row>
    <row r="66" spans="1:5" s="603" customFormat="1" ht="15.75">
      <c r="A66" s="604" t="s">
        <v>638</v>
      </c>
      <c r="B66" s="250" t="s">
        <v>288</v>
      </c>
      <c r="C66" s="608">
        <f>+C64+C65</f>
        <v>0</v>
      </c>
      <c r="D66" s="608">
        <f>+D64+D65</f>
        <v>0</v>
      </c>
      <c r="E66" s="609">
        <f>+E64+E65</f>
        <v>0</v>
      </c>
    </row>
    <row r="67" spans="1:5" s="603" customFormat="1" ht="15.75">
      <c r="A67" s="604" t="s">
        <v>639</v>
      </c>
      <c r="B67" s="250" t="s">
        <v>289</v>
      </c>
      <c r="C67" s="236"/>
      <c r="D67" s="236"/>
      <c r="E67" s="237"/>
    </row>
    <row r="68" spans="1:5" s="603" customFormat="1" ht="16.5" thickBot="1">
      <c r="A68" s="610" t="s">
        <v>640</v>
      </c>
      <c r="B68" s="254" t="s">
        <v>290</v>
      </c>
      <c r="C68" s="611">
        <f>+C51+C54+C59+C63+C66+C67</f>
        <v>548407</v>
      </c>
      <c r="D68" s="611">
        <f>+D51+D54+D59+D63+D66+D67</f>
        <v>390244</v>
      </c>
      <c r="E68" s="612">
        <f>+E51+E54+E59+E63+E66+E67</f>
        <v>0</v>
      </c>
    </row>
    <row r="69" spans="1:5" ht="15.75">
      <c r="A69" s="613"/>
      <c r="C69" s="614"/>
      <c r="D69" s="614"/>
      <c r="E69" s="615"/>
    </row>
    <row r="70" spans="1:5" ht="15.75">
      <c r="A70" s="613"/>
      <c r="C70" s="614"/>
      <c r="D70" s="614"/>
      <c r="E70" s="615"/>
    </row>
    <row r="71" spans="1:5" ht="15.75">
      <c r="A71" s="616"/>
      <c r="C71" s="614"/>
      <c r="D71" s="614"/>
      <c r="E71" s="615"/>
    </row>
    <row r="72" spans="1:5" ht="15.75">
      <c r="A72" s="741"/>
      <c r="B72" s="741"/>
      <c r="C72" s="741"/>
      <c r="D72" s="741"/>
      <c r="E72" s="741"/>
    </row>
    <row r="73" spans="1:5" ht="15.75">
      <c r="A73" s="741"/>
      <c r="B73" s="741"/>
      <c r="C73" s="741"/>
      <c r="D73" s="741"/>
      <c r="E73" s="741"/>
    </row>
  </sheetData>
  <sheetProtection sheet="1" objects="1" scenarios="1"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dőlt"............................................Önkormányzat&amp;R&amp;"Times New Roman,Félkövér dőlt"7.1. tájékoztató tábla a ……/2015. (……) önkormányzati rendelethez</oddHeader>
    <oddFooter>&amp;C&amp;P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Normal="130" zoomScaleSheetLayoutView="100" workbookViewId="0" topLeftCell="A25">
      <selection activeCell="D24" sqref="D24"/>
    </sheetView>
  </sheetViews>
  <sheetFormatPr defaultColWidth="9.00390625" defaultRowHeight="12.75"/>
  <cols>
    <col min="1" max="1" width="9.50390625" style="405" customWidth="1"/>
    <col min="2" max="2" width="60.875" style="405" customWidth="1"/>
    <col min="3" max="5" width="15.875" style="406" customWidth="1"/>
    <col min="6" max="16384" width="9.375" style="416" customWidth="1"/>
  </cols>
  <sheetData>
    <row r="1" spans="1:5" ht="15.75" customHeight="1">
      <c r="A1" s="639" t="s">
        <v>3</v>
      </c>
      <c r="B1" s="639"/>
      <c r="C1" s="639"/>
      <c r="D1" s="639"/>
      <c r="E1" s="639"/>
    </row>
    <row r="2" spans="1:5" ht="15.75" customHeight="1" thickBot="1">
      <c r="A2" s="44" t="s">
        <v>107</v>
      </c>
      <c r="B2" s="44"/>
      <c r="C2" s="403"/>
      <c r="D2" s="403"/>
      <c r="E2" s="403" t="s">
        <v>152</v>
      </c>
    </row>
    <row r="3" spans="1:5" ht="15.75" customHeight="1">
      <c r="A3" s="640" t="s">
        <v>55</v>
      </c>
      <c r="B3" s="642" t="s">
        <v>5</v>
      </c>
      <c r="C3" s="644" t="str">
        <f>+CONCATENATE(LEFT(ÖSSZEFÜGGÉSEK!A4,4),". évi")</f>
        <v>2014. évi</v>
      </c>
      <c r="D3" s="644"/>
      <c r="E3" s="645"/>
    </row>
    <row r="4" spans="1:5" ht="37.5" customHeight="1" thickBot="1">
      <c r="A4" s="641"/>
      <c r="B4" s="643"/>
      <c r="C4" s="46" t="s">
        <v>174</v>
      </c>
      <c r="D4" s="46" t="s">
        <v>179</v>
      </c>
      <c r="E4" s="47" t="s">
        <v>180</v>
      </c>
    </row>
    <row r="5" spans="1:5" s="417" customFormat="1" ht="12" customHeight="1" thickBot="1">
      <c r="A5" s="381" t="s">
        <v>424</v>
      </c>
      <c r="B5" s="382" t="s">
        <v>425</v>
      </c>
      <c r="C5" s="382" t="s">
        <v>426</v>
      </c>
      <c r="D5" s="382" t="s">
        <v>427</v>
      </c>
      <c r="E5" s="430" t="s">
        <v>428</v>
      </c>
    </row>
    <row r="6" spans="1:5" s="418" customFormat="1" ht="12" customHeight="1" thickBot="1">
      <c r="A6" s="376" t="s">
        <v>6</v>
      </c>
      <c r="B6" s="377" t="s">
        <v>308</v>
      </c>
      <c r="C6" s="408">
        <f>SUM(C7:C12)</f>
        <v>12228</v>
      </c>
      <c r="D6" s="408">
        <f>SUM(D7:D12)</f>
        <v>19644</v>
      </c>
      <c r="E6" s="391">
        <f>SUM(E7:E12)</f>
        <v>19644</v>
      </c>
    </row>
    <row r="7" spans="1:5" s="418" customFormat="1" ht="12" customHeight="1">
      <c r="A7" s="371" t="s">
        <v>67</v>
      </c>
      <c r="B7" s="419" t="s">
        <v>309</v>
      </c>
      <c r="C7" s="410">
        <v>8821</v>
      </c>
      <c r="D7" s="410">
        <v>8821</v>
      </c>
      <c r="E7" s="393">
        <v>8821</v>
      </c>
    </row>
    <row r="8" spans="1:5" s="418" customFormat="1" ht="12" customHeight="1">
      <c r="A8" s="370" t="s">
        <v>68</v>
      </c>
      <c r="B8" s="420" t="s">
        <v>310</v>
      </c>
      <c r="C8" s="409">
        <v>0</v>
      </c>
      <c r="D8" s="409">
        <v>0</v>
      </c>
      <c r="E8" s="392"/>
    </row>
    <row r="9" spans="1:5" s="418" customFormat="1" ht="12" customHeight="1">
      <c r="A9" s="370" t="s">
        <v>69</v>
      </c>
      <c r="B9" s="420" t="s">
        <v>311</v>
      </c>
      <c r="C9" s="409">
        <v>3100</v>
      </c>
      <c r="D9" s="409">
        <v>5400</v>
      </c>
      <c r="E9" s="392">
        <v>5400</v>
      </c>
    </row>
    <row r="10" spans="1:5" s="418" customFormat="1" ht="12" customHeight="1">
      <c r="A10" s="370" t="s">
        <v>70</v>
      </c>
      <c r="B10" s="420" t="s">
        <v>312</v>
      </c>
      <c r="C10" s="409">
        <v>302</v>
      </c>
      <c r="D10" s="409">
        <v>302</v>
      </c>
      <c r="E10" s="392">
        <v>302</v>
      </c>
    </row>
    <row r="11" spans="1:5" s="418" customFormat="1" ht="12" customHeight="1">
      <c r="A11" s="370" t="s">
        <v>103</v>
      </c>
      <c r="B11" s="420" t="s">
        <v>313</v>
      </c>
      <c r="C11" s="409">
        <v>5</v>
      </c>
      <c r="D11" s="409">
        <v>1843</v>
      </c>
      <c r="E11" s="392">
        <v>1843</v>
      </c>
    </row>
    <row r="12" spans="1:5" s="418" customFormat="1" ht="12" customHeight="1" thickBot="1">
      <c r="A12" s="372" t="s">
        <v>71</v>
      </c>
      <c r="B12" s="421" t="s">
        <v>314</v>
      </c>
      <c r="C12" s="411"/>
      <c r="D12" s="411">
        <v>3278</v>
      </c>
      <c r="E12" s="394">
        <v>3278</v>
      </c>
    </row>
    <row r="13" spans="1:5" s="418" customFormat="1" ht="12" customHeight="1" thickBot="1">
      <c r="A13" s="376" t="s">
        <v>7</v>
      </c>
      <c r="B13" s="398" t="s">
        <v>315</v>
      </c>
      <c r="C13" s="408">
        <f>SUM(C14:C18)</f>
        <v>26397</v>
      </c>
      <c r="D13" s="408">
        <f>SUM(D14:D18)</f>
        <v>26704</v>
      </c>
      <c r="E13" s="391">
        <f>SUM(E14:E18)</f>
        <v>21210</v>
      </c>
    </row>
    <row r="14" spans="1:5" s="418" customFormat="1" ht="12" customHeight="1">
      <c r="A14" s="371" t="s">
        <v>73</v>
      </c>
      <c r="B14" s="419" t="s">
        <v>316</v>
      </c>
      <c r="C14" s="410"/>
      <c r="D14" s="410"/>
      <c r="E14" s="393"/>
    </row>
    <row r="15" spans="1:5" s="418" customFormat="1" ht="12" customHeight="1">
      <c r="A15" s="370" t="s">
        <v>74</v>
      </c>
      <c r="B15" s="420" t="s">
        <v>317</v>
      </c>
      <c r="C15" s="409"/>
      <c r="D15" s="409"/>
      <c r="E15" s="392"/>
    </row>
    <row r="16" spans="1:5" s="418" customFormat="1" ht="12" customHeight="1">
      <c r="A16" s="370" t="s">
        <v>75</v>
      </c>
      <c r="B16" s="420" t="s">
        <v>318</v>
      </c>
      <c r="C16" s="409"/>
      <c r="D16" s="409"/>
      <c r="E16" s="392"/>
    </row>
    <row r="17" spans="1:5" s="418" customFormat="1" ht="12" customHeight="1">
      <c r="A17" s="370" t="s">
        <v>76</v>
      </c>
      <c r="B17" s="420" t="s">
        <v>319</v>
      </c>
      <c r="C17" s="409"/>
      <c r="D17" s="409"/>
      <c r="E17" s="392"/>
    </row>
    <row r="18" spans="1:5" s="418" customFormat="1" ht="12" customHeight="1">
      <c r="A18" s="370" t="s">
        <v>77</v>
      </c>
      <c r="B18" s="420" t="s">
        <v>320</v>
      </c>
      <c r="C18" s="409">
        <v>26397</v>
      </c>
      <c r="D18" s="409">
        <v>26704</v>
      </c>
      <c r="E18" s="392">
        <v>21210</v>
      </c>
    </row>
    <row r="19" spans="1:5" s="418" customFormat="1" ht="12" customHeight="1" thickBot="1">
      <c r="A19" s="372" t="s">
        <v>84</v>
      </c>
      <c r="B19" s="421" t="s">
        <v>321</v>
      </c>
      <c r="C19" s="411"/>
      <c r="D19" s="411"/>
      <c r="E19" s="394"/>
    </row>
    <row r="20" spans="1:5" s="418" customFormat="1" ht="12" customHeight="1" thickBot="1">
      <c r="A20" s="376" t="s">
        <v>8</v>
      </c>
      <c r="B20" s="377" t="s">
        <v>322</v>
      </c>
      <c r="C20" s="408">
        <f>SUM(C21:C25)</f>
        <v>9180</v>
      </c>
      <c r="D20" s="408">
        <f>SUM(D21:D25)</f>
        <v>7024</v>
      </c>
      <c r="E20" s="391">
        <f>SUM(E21:E25)</f>
        <v>0</v>
      </c>
    </row>
    <row r="21" spans="1:5" s="418" customFormat="1" ht="12" customHeight="1">
      <c r="A21" s="371" t="s">
        <v>56</v>
      </c>
      <c r="B21" s="419" t="s">
        <v>323</v>
      </c>
      <c r="C21" s="410"/>
      <c r="D21" s="410"/>
      <c r="E21" s="393">
        <v>0</v>
      </c>
    </row>
    <row r="22" spans="1:5" s="418" customFormat="1" ht="12" customHeight="1">
      <c r="A22" s="370" t="s">
        <v>57</v>
      </c>
      <c r="B22" s="420" t="s">
        <v>324</v>
      </c>
      <c r="C22" s="409"/>
      <c r="D22" s="409"/>
      <c r="E22" s="392"/>
    </row>
    <row r="23" spans="1:5" s="418" customFormat="1" ht="12" customHeight="1">
      <c r="A23" s="370" t="s">
        <v>58</v>
      </c>
      <c r="B23" s="420" t="s">
        <v>325</v>
      </c>
      <c r="C23" s="409"/>
      <c r="D23" s="409"/>
      <c r="E23" s="392"/>
    </row>
    <row r="24" spans="1:5" s="418" customFormat="1" ht="12" customHeight="1">
      <c r="A24" s="370" t="s">
        <v>59</v>
      </c>
      <c r="B24" s="420" t="s">
        <v>326</v>
      </c>
      <c r="C24" s="409"/>
      <c r="D24" s="409"/>
      <c r="E24" s="392"/>
    </row>
    <row r="25" spans="1:5" s="418" customFormat="1" ht="12" customHeight="1">
      <c r="A25" s="370" t="s">
        <v>117</v>
      </c>
      <c r="B25" s="420" t="s">
        <v>327</v>
      </c>
      <c r="C25" s="409">
        <v>9180</v>
      </c>
      <c r="D25" s="409">
        <v>7024</v>
      </c>
      <c r="E25" s="392"/>
    </row>
    <row r="26" spans="1:5" s="418" customFormat="1" ht="12" customHeight="1" thickBot="1">
      <c r="A26" s="372" t="s">
        <v>118</v>
      </c>
      <c r="B26" s="400" t="s">
        <v>328</v>
      </c>
      <c r="C26" s="411"/>
      <c r="D26" s="411"/>
      <c r="E26" s="394"/>
    </row>
    <row r="27" spans="1:5" s="418" customFormat="1" ht="12" customHeight="1" thickBot="1">
      <c r="A27" s="376" t="s">
        <v>119</v>
      </c>
      <c r="B27" s="377" t="s">
        <v>329</v>
      </c>
      <c r="C27" s="414">
        <f>+C28+C31+C32+C33</f>
        <v>4501</v>
      </c>
      <c r="D27" s="414">
        <f>+D28+D31+D32+D33</f>
        <v>4501</v>
      </c>
      <c r="E27" s="427">
        <f>+E28+E31+E32+E33</f>
        <v>1754</v>
      </c>
    </row>
    <row r="28" spans="1:5" s="418" customFormat="1" ht="12" customHeight="1">
      <c r="A28" s="371" t="s">
        <v>330</v>
      </c>
      <c r="B28" s="419" t="s">
        <v>331</v>
      </c>
      <c r="C28" s="429">
        <f>+C29+C30</f>
        <v>300</v>
      </c>
      <c r="D28" s="429">
        <f>+D29+D30</f>
        <v>300</v>
      </c>
      <c r="E28" s="428">
        <f>+E29+E30</f>
        <v>280</v>
      </c>
    </row>
    <row r="29" spans="1:5" s="418" customFormat="1" ht="12" customHeight="1">
      <c r="A29" s="370" t="s">
        <v>332</v>
      </c>
      <c r="B29" s="420" t="s">
        <v>333</v>
      </c>
      <c r="C29" s="409">
        <v>300</v>
      </c>
      <c r="D29" s="409">
        <v>300</v>
      </c>
      <c r="E29" s="392">
        <v>280</v>
      </c>
    </row>
    <row r="30" spans="1:5" s="418" customFormat="1" ht="12" customHeight="1">
      <c r="A30" s="370" t="s">
        <v>334</v>
      </c>
      <c r="B30" s="420" t="s">
        <v>335</v>
      </c>
      <c r="C30" s="409"/>
      <c r="D30" s="409"/>
      <c r="E30" s="392"/>
    </row>
    <row r="31" spans="1:5" s="418" customFormat="1" ht="12" customHeight="1">
      <c r="A31" s="370" t="s">
        <v>336</v>
      </c>
      <c r="B31" s="420" t="s">
        <v>337</v>
      </c>
      <c r="C31" s="409">
        <v>934</v>
      </c>
      <c r="D31" s="409">
        <v>934</v>
      </c>
      <c r="E31" s="392">
        <v>1443</v>
      </c>
    </row>
    <row r="32" spans="1:5" s="418" customFormat="1" ht="12" customHeight="1">
      <c r="A32" s="370" t="s">
        <v>338</v>
      </c>
      <c r="B32" s="420" t="s">
        <v>339</v>
      </c>
      <c r="C32" s="409"/>
      <c r="D32" s="409"/>
      <c r="E32" s="392"/>
    </row>
    <row r="33" spans="1:5" s="418" customFormat="1" ht="12" customHeight="1" thickBot="1">
      <c r="A33" s="372" t="s">
        <v>340</v>
      </c>
      <c r="B33" s="400" t="s">
        <v>341</v>
      </c>
      <c r="C33" s="411">
        <v>3267</v>
      </c>
      <c r="D33" s="411">
        <v>3267</v>
      </c>
      <c r="E33" s="394">
        <v>31</v>
      </c>
    </row>
    <row r="34" spans="1:5" s="418" customFormat="1" ht="12" customHeight="1" thickBot="1">
      <c r="A34" s="376" t="s">
        <v>10</v>
      </c>
      <c r="B34" s="377" t="s">
        <v>342</v>
      </c>
      <c r="C34" s="408">
        <f>SUM(C35:C44)</f>
        <v>2405</v>
      </c>
      <c r="D34" s="408">
        <f>SUM(D35:D44)</f>
        <v>2608</v>
      </c>
      <c r="E34" s="391">
        <f>SUM(E35:E44)</f>
        <v>1950</v>
      </c>
    </row>
    <row r="35" spans="1:5" s="418" customFormat="1" ht="12" customHeight="1">
      <c r="A35" s="371" t="s">
        <v>60</v>
      </c>
      <c r="B35" s="419" t="s">
        <v>343</v>
      </c>
      <c r="C35" s="410"/>
      <c r="D35" s="410"/>
      <c r="E35" s="393"/>
    </row>
    <row r="36" spans="1:5" s="418" customFormat="1" ht="12" customHeight="1">
      <c r="A36" s="370" t="s">
        <v>61</v>
      </c>
      <c r="B36" s="420" t="s">
        <v>344</v>
      </c>
      <c r="C36" s="409">
        <v>2400</v>
      </c>
      <c r="D36" s="409">
        <v>2400</v>
      </c>
      <c r="E36" s="392">
        <v>1747</v>
      </c>
    </row>
    <row r="37" spans="1:5" s="418" customFormat="1" ht="12" customHeight="1">
      <c r="A37" s="370" t="s">
        <v>62</v>
      </c>
      <c r="B37" s="420" t="s">
        <v>345</v>
      </c>
      <c r="C37" s="409"/>
      <c r="D37" s="409"/>
      <c r="E37" s="392"/>
    </row>
    <row r="38" spans="1:5" s="418" customFormat="1" ht="12" customHeight="1">
      <c r="A38" s="370" t="s">
        <v>121</v>
      </c>
      <c r="B38" s="420" t="s">
        <v>346</v>
      </c>
      <c r="C38" s="409"/>
      <c r="D38" s="409"/>
      <c r="E38" s="392"/>
    </row>
    <row r="39" spans="1:5" s="418" customFormat="1" ht="12" customHeight="1">
      <c r="A39" s="370" t="s">
        <v>122</v>
      </c>
      <c r="B39" s="420" t="s">
        <v>347</v>
      </c>
      <c r="C39" s="409"/>
      <c r="D39" s="409"/>
      <c r="E39" s="392"/>
    </row>
    <row r="40" spans="1:5" s="418" customFormat="1" ht="12" customHeight="1">
      <c r="A40" s="370" t="s">
        <v>123</v>
      </c>
      <c r="B40" s="420" t="s">
        <v>348</v>
      </c>
      <c r="C40" s="409"/>
      <c r="D40" s="409">
        <v>106</v>
      </c>
      <c r="E40" s="392">
        <v>106</v>
      </c>
    </row>
    <row r="41" spans="1:5" s="418" customFormat="1" ht="12" customHeight="1">
      <c r="A41" s="370" t="s">
        <v>124</v>
      </c>
      <c r="B41" s="420" t="s">
        <v>349</v>
      </c>
      <c r="C41" s="409"/>
      <c r="D41" s="409"/>
      <c r="E41" s="392"/>
    </row>
    <row r="42" spans="1:5" s="418" customFormat="1" ht="12" customHeight="1">
      <c r="A42" s="370" t="s">
        <v>125</v>
      </c>
      <c r="B42" s="420" t="s">
        <v>350</v>
      </c>
      <c r="C42" s="409">
        <v>5</v>
      </c>
      <c r="D42" s="409">
        <v>5</v>
      </c>
      <c r="E42" s="392">
        <v>0</v>
      </c>
    </row>
    <row r="43" spans="1:5" s="418" customFormat="1" ht="12" customHeight="1">
      <c r="A43" s="370" t="s">
        <v>351</v>
      </c>
      <c r="B43" s="420" t="s">
        <v>352</v>
      </c>
      <c r="C43" s="412"/>
      <c r="D43" s="412"/>
      <c r="E43" s="395"/>
    </row>
    <row r="44" spans="1:5" s="418" customFormat="1" ht="12" customHeight="1" thickBot="1">
      <c r="A44" s="372" t="s">
        <v>353</v>
      </c>
      <c r="B44" s="421" t="s">
        <v>354</v>
      </c>
      <c r="C44" s="413"/>
      <c r="D44" s="413">
        <v>97</v>
      </c>
      <c r="E44" s="396">
        <v>97</v>
      </c>
    </row>
    <row r="45" spans="1:5" s="418" customFormat="1" ht="12" customHeight="1" thickBot="1">
      <c r="A45" s="376" t="s">
        <v>11</v>
      </c>
      <c r="B45" s="377" t="s">
        <v>355</v>
      </c>
      <c r="C45" s="408">
        <f>SUM(C46:C50)</f>
        <v>0</v>
      </c>
      <c r="D45" s="408">
        <f>SUM(D46:D50)</f>
        <v>0</v>
      </c>
      <c r="E45" s="391">
        <f>SUM(E46:E50)</f>
        <v>0</v>
      </c>
    </row>
    <row r="46" spans="1:5" s="418" customFormat="1" ht="12" customHeight="1">
      <c r="A46" s="371" t="s">
        <v>63</v>
      </c>
      <c r="B46" s="419" t="s">
        <v>356</v>
      </c>
      <c r="C46" s="431"/>
      <c r="D46" s="431"/>
      <c r="E46" s="397"/>
    </row>
    <row r="47" spans="1:5" s="418" customFormat="1" ht="12" customHeight="1">
      <c r="A47" s="370" t="s">
        <v>64</v>
      </c>
      <c r="B47" s="420" t="s">
        <v>357</v>
      </c>
      <c r="C47" s="412"/>
      <c r="D47" s="412"/>
      <c r="E47" s="395"/>
    </row>
    <row r="48" spans="1:5" s="418" customFormat="1" ht="12" customHeight="1">
      <c r="A48" s="370" t="s">
        <v>358</v>
      </c>
      <c r="B48" s="420" t="s">
        <v>359</v>
      </c>
      <c r="C48" s="412"/>
      <c r="D48" s="412"/>
      <c r="E48" s="395"/>
    </row>
    <row r="49" spans="1:5" s="418" customFormat="1" ht="12" customHeight="1">
      <c r="A49" s="370" t="s">
        <v>360</v>
      </c>
      <c r="B49" s="420" t="s">
        <v>361</v>
      </c>
      <c r="C49" s="412"/>
      <c r="D49" s="412"/>
      <c r="E49" s="395"/>
    </row>
    <row r="50" spans="1:5" s="418" customFormat="1" ht="12" customHeight="1" thickBot="1">
      <c r="A50" s="372" t="s">
        <v>362</v>
      </c>
      <c r="B50" s="421" t="s">
        <v>363</v>
      </c>
      <c r="C50" s="413"/>
      <c r="D50" s="413"/>
      <c r="E50" s="396"/>
    </row>
    <row r="51" spans="1:5" s="418" customFormat="1" ht="17.25" customHeight="1" thickBot="1">
      <c r="A51" s="376" t="s">
        <v>126</v>
      </c>
      <c r="B51" s="377" t="s">
        <v>364</v>
      </c>
      <c r="C51" s="408">
        <f>SUM(C52:C54)</f>
        <v>1858</v>
      </c>
      <c r="D51" s="408">
        <f>SUM(D52:D54)</f>
        <v>1858</v>
      </c>
      <c r="E51" s="391">
        <f>SUM(E52:E54)</f>
        <v>1732</v>
      </c>
    </row>
    <row r="52" spans="1:5" s="418" customFormat="1" ht="12" customHeight="1">
      <c r="A52" s="371" t="s">
        <v>65</v>
      </c>
      <c r="B52" s="419" t="s">
        <v>365</v>
      </c>
      <c r="C52" s="410"/>
      <c r="D52" s="410"/>
      <c r="E52" s="393"/>
    </row>
    <row r="53" spans="1:5" s="418" customFormat="1" ht="12" customHeight="1">
      <c r="A53" s="370" t="s">
        <v>66</v>
      </c>
      <c r="B53" s="420" t="s">
        <v>366</v>
      </c>
      <c r="C53" s="409"/>
      <c r="D53" s="409"/>
      <c r="E53" s="392"/>
    </row>
    <row r="54" spans="1:5" s="418" customFormat="1" ht="12" customHeight="1">
      <c r="A54" s="370" t="s">
        <v>367</v>
      </c>
      <c r="B54" s="420" t="s">
        <v>368</v>
      </c>
      <c r="C54" s="409">
        <v>1858</v>
      </c>
      <c r="D54" s="409">
        <v>1858</v>
      </c>
      <c r="E54" s="392">
        <v>1732</v>
      </c>
    </row>
    <row r="55" spans="1:5" s="418" customFormat="1" ht="12" customHeight="1" thickBot="1">
      <c r="A55" s="372" t="s">
        <v>369</v>
      </c>
      <c r="B55" s="421" t="s">
        <v>370</v>
      </c>
      <c r="C55" s="411"/>
      <c r="D55" s="411"/>
      <c r="E55" s="394"/>
    </row>
    <row r="56" spans="1:5" s="418" customFormat="1" ht="12" customHeight="1" thickBot="1">
      <c r="A56" s="376" t="s">
        <v>13</v>
      </c>
      <c r="B56" s="398" t="s">
        <v>371</v>
      </c>
      <c r="C56" s="408">
        <f>SUM(C57:C59)</f>
        <v>34000</v>
      </c>
      <c r="D56" s="408">
        <f>SUM(D57:D59)</f>
        <v>28230</v>
      </c>
      <c r="E56" s="391">
        <f>SUM(E57:E59)</f>
        <v>1000</v>
      </c>
    </row>
    <row r="57" spans="1:5" s="418" customFormat="1" ht="12" customHeight="1">
      <c r="A57" s="371" t="s">
        <v>127</v>
      </c>
      <c r="B57" s="419" t="s">
        <v>372</v>
      </c>
      <c r="C57" s="412"/>
      <c r="D57" s="412"/>
      <c r="E57" s="395"/>
    </row>
    <row r="58" spans="1:5" s="418" customFormat="1" ht="12" customHeight="1">
      <c r="A58" s="370" t="s">
        <v>128</v>
      </c>
      <c r="B58" s="420" t="s">
        <v>373</v>
      </c>
      <c r="C58" s="412"/>
      <c r="D58" s="412"/>
      <c r="E58" s="395"/>
    </row>
    <row r="59" spans="1:5" s="418" customFormat="1" ht="12" customHeight="1">
      <c r="A59" s="370" t="s">
        <v>153</v>
      </c>
      <c r="B59" s="420" t="s">
        <v>374</v>
      </c>
      <c r="C59" s="412">
        <v>34000</v>
      </c>
      <c r="D59" s="412">
        <v>28230</v>
      </c>
      <c r="E59" s="395">
        <v>1000</v>
      </c>
    </row>
    <row r="60" spans="1:5" s="418" customFormat="1" ht="12" customHeight="1" thickBot="1">
      <c r="A60" s="372" t="s">
        <v>375</v>
      </c>
      <c r="B60" s="421" t="s">
        <v>376</v>
      </c>
      <c r="C60" s="412"/>
      <c r="D60" s="412"/>
      <c r="E60" s="395"/>
    </row>
    <row r="61" spans="1:5" s="418" customFormat="1" ht="12" customHeight="1" thickBot="1">
      <c r="A61" s="376" t="s">
        <v>14</v>
      </c>
      <c r="B61" s="377" t="s">
        <v>377</v>
      </c>
      <c r="C61" s="414">
        <f>+C6+C13+C20+C27+C34+C45+C51+C56</f>
        <v>90569</v>
      </c>
      <c r="D61" s="414">
        <f>+D6+D13+D20+D27+D34+D45+D51+D56</f>
        <v>90569</v>
      </c>
      <c r="E61" s="427">
        <f>+E6+E13+E20+E27+E34+E45+E51+E56</f>
        <v>47290</v>
      </c>
    </row>
    <row r="62" spans="1:5" s="418" customFormat="1" ht="12" customHeight="1" thickBot="1">
      <c r="A62" s="432" t="s">
        <v>378</v>
      </c>
      <c r="B62" s="398" t="s">
        <v>379</v>
      </c>
      <c r="C62" s="408">
        <f>+C63+C64+C65</f>
        <v>0</v>
      </c>
      <c r="D62" s="408">
        <f>+D63+D64+D65</f>
        <v>12562</v>
      </c>
      <c r="E62" s="391">
        <f>+E63+E64+E65</f>
        <v>12562</v>
      </c>
    </row>
    <row r="63" spans="1:5" s="418" customFormat="1" ht="12" customHeight="1">
      <c r="A63" s="371" t="s">
        <v>380</v>
      </c>
      <c r="B63" s="419" t="s">
        <v>381</v>
      </c>
      <c r="C63" s="412"/>
      <c r="D63" s="412">
        <v>12562</v>
      </c>
      <c r="E63" s="395">
        <v>12562</v>
      </c>
    </row>
    <row r="64" spans="1:5" s="418" customFormat="1" ht="12" customHeight="1">
      <c r="A64" s="370" t="s">
        <v>382</v>
      </c>
      <c r="B64" s="420" t="s">
        <v>383</v>
      </c>
      <c r="C64" s="412"/>
      <c r="D64" s="412"/>
      <c r="E64" s="395"/>
    </row>
    <row r="65" spans="1:5" s="418" customFormat="1" ht="12" customHeight="1" thickBot="1">
      <c r="A65" s="372" t="s">
        <v>384</v>
      </c>
      <c r="B65" s="356" t="s">
        <v>429</v>
      </c>
      <c r="C65" s="412"/>
      <c r="D65" s="412"/>
      <c r="E65" s="395"/>
    </row>
    <row r="66" spans="1:5" s="418" customFormat="1" ht="12" customHeight="1" thickBot="1">
      <c r="A66" s="432" t="s">
        <v>386</v>
      </c>
      <c r="B66" s="398" t="s">
        <v>387</v>
      </c>
      <c r="C66" s="408">
        <f>+C67+C68+C69+C70</f>
        <v>0</v>
      </c>
      <c r="D66" s="408">
        <f>+D67+D68+D69+D70</f>
        <v>0</v>
      </c>
      <c r="E66" s="391">
        <f>+E67+E68+E69+E70</f>
        <v>0</v>
      </c>
    </row>
    <row r="67" spans="1:5" s="418" customFormat="1" ht="13.5" customHeight="1">
      <c r="A67" s="371" t="s">
        <v>104</v>
      </c>
      <c r="B67" s="419" t="s">
        <v>388</v>
      </c>
      <c r="C67" s="412"/>
      <c r="D67" s="412"/>
      <c r="E67" s="395"/>
    </row>
    <row r="68" spans="1:5" s="418" customFormat="1" ht="12" customHeight="1">
      <c r="A68" s="370" t="s">
        <v>105</v>
      </c>
      <c r="B68" s="420" t="s">
        <v>389</v>
      </c>
      <c r="C68" s="412"/>
      <c r="D68" s="412"/>
      <c r="E68" s="395"/>
    </row>
    <row r="69" spans="1:5" s="418" customFormat="1" ht="12" customHeight="1">
      <c r="A69" s="370" t="s">
        <v>390</v>
      </c>
      <c r="B69" s="420" t="s">
        <v>391</v>
      </c>
      <c r="C69" s="412"/>
      <c r="D69" s="412"/>
      <c r="E69" s="395"/>
    </row>
    <row r="70" spans="1:5" s="418" customFormat="1" ht="12" customHeight="1" thickBot="1">
      <c r="A70" s="372" t="s">
        <v>392</v>
      </c>
      <c r="B70" s="421" t="s">
        <v>393</v>
      </c>
      <c r="C70" s="412"/>
      <c r="D70" s="412"/>
      <c r="E70" s="395"/>
    </row>
    <row r="71" spans="1:5" s="418" customFormat="1" ht="12" customHeight="1" thickBot="1">
      <c r="A71" s="432" t="s">
        <v>394</v>
      </c>
      <c r="B71" s="398" t="s">
        <v>395</v>
      </c>
      <c r="C71" s="408">
        <f>+C72+C73</f>
        <v>6457</v>
      </c>
      <c r="D71" s="408">
        <f>+D72+D73</f>
        <v>6457</v>
      </c>
      <c r="E71" s="391">
        <f>+E72+E73</f>
        <v>6457</v>
      </c>
    </row>
    <row r="72" spans="1:5" s="418" customFormat="1" ht="12" customHeight="1">
      <c r="A72" s="371" t="s">
        <v>396</v>
      </c>
      <c r="B72" s="419" t="s">
        <v>397</v>
      </c>
      <c r="C72" s="412">
        <v>6457</v>
      </c>
      <c r="D72" s="412">
        <v>6457</v>
      </c>
      <c r="E72" s="395">
        <v>6457</v>
      </c>
    </row>
    <row r="73" spans="1:5" s="418" customFormat="1" ht="12" customHeight="1" thickBot="1">
      <c r="A73" s="372" t="s">
        <v>398</v>
      </c>
      <c r="B73" s="421" t="s">
        <v>399</v>
      </c>
      <c r="C73" s="412"/>
      <c r="D73" s="412"/>
      <c r="E73" s="395"/>
    </row>
    <row r="74" spans="1:5" s="418" customFormat="1" ht="12" customHeight="1" thickBot="1">
      <c r="A74" s="432" t="s">
        <v>400</v>
      </c>
      <c r="B74" s="398" t="s">
        <v>401</v>
      </c>
      <c r="C74" s="408">
        <f>+C75+C76+C77</f>
        <v>0</v>
      </c>
      <c r="D74" s="408">
        <f>+D75+D76+D77</f>
        <v>0</v>
      </c>
      <c r="E74" s="391">
        <f>+E75+E76+E77</f>
        <v>508</v>
      </c>
    </row>
    <row r="75" spans="1:5" s="418" customFormat="1" ht="12" customHeight="1">
      <c r="A75" s="371" t="s">
        <v>402</v>
      </c>
      <c r="B75" s="419" t="s">
        <v>403</v>
      </c>
      <c r="C75" s="412"/>
      <c r="D75" s="412"/>
      <c r="E75" s="395">
        <v>508</v>
      </c>
    </row>
    <row r="76" spans="1:5" s="418" customFormat="1" ht="12" customHeight="1">
      <c r="A76" s="370" t="s">
        <v>404</v>
      </c>
      <c r="B76" s="420" t="s">
        <v>405</v>
      </c>
      <c r="C76" s="412"/>
      <c r="D76" s="412"/>
      <c r="E76" s="395"/>
    </row>
    <row r="77" spans="1:5" s="418" customFormat="1" ht="12" customHeight="1" thickBot="1">
      <c r="A77" s="372" t="s">
        <v>406</v>
      </c>
      <c r="B77" s="400" t="s">
        <v>407</v>
      </c>
      <c r="C77" s="412"/>
      <c r="D77" s="412"/>
      <c r="E77" s="395"/>
    </row>
    <row r="78" spans="1:5" s="418" customFormat="1" ht="12" customHeight="1" thickBot="1">
      <c r="A78" s="432" t="s">
        <v>408</v>
      </c>
      <c r="B78" s="398" t="s">
        <v>409</v>
      </c>
      <c r="C78" s="408">
        <f>+C79+C80+C81+C82</f>
        <v>0</v>
      </c>
      <c r="D78" s="408">
        <f>+D79+D80+D81+D82</f>
        <v>0</v>
      </c>
      <c r="E78" s="391">
        <f>+E79+E80+E81+E82</f>
        <v>0</v>
      </c>
    </row>
    <row r="79" spans="1:5" s="418" customFormat="1" ht="12" customHeight="1">
      <c r="A79" s="422" t="s">
        <v>410</v>
      </c>
      <c r="B79" s="419" t="s">
        <v>411</v>
      </c>
      <c r="C79" s="412"/>
      <c r="D79" s="412"/>
      <c r="E79" s="395"/>
    </row>
    <row r="80" spans="1:5" s="418" customFormat="1" ht="12" customHeight="1">
      <c r="A80" s="423" t="s">
        <v>412</v>
      </c>
      <c r="B80" s="420" t="s">
        <v>413</v>
      </c>
      <c r="C80" s="412"/>
      <c r="D80" s="412"/>
      <c r="E80" s="395"/>
    </row>
    <row r="81" spans="1:5" s="418" customFormat="1" ht="12" customHeight="1">
      <c r="A81" s="423" t="s">
        <v>414</v>
      </c>
      <c r="B81" s="420" t="s">
        <v>415</v>
      </c>
      <c r="C81" s="412"/>
      <c r="D81" s="412"/>
      <c r="E81" s="395"/>
    </row>
    <row r="82" spans="1:5" s="418" customFormat="1" ht="12" customHeight="1" thickBot="1">
      <c r="A82" s="433" t="s">
        <v>416</v>
      </c>
      <c r="B82" s="400" t="s">
        <v>417</v>
      </c>
      <c r="C82" s="412"/>
      <c r="D82" s="412"/>
      <c r="E82" s="395"/>
    </row>
    <row r="83" spans="1:5" s="418" customFormat="1" ht="12" customHeight="1" thickBot="1">
      <c r="A83" s="432" t="s">
        <v>418</v>
      </c>
      <c r="B83" s="398" t="s">
        <v>419</v>
      </c>
      <c r="C83" s="435"/>
      <c r="D83" s="435"/>
      <c r="E83" s="436"/>
    </row>
    <row r="84" spans="1:5" s="418" customFormat="1" ht="12" customHeight="1" thickBot="1">
      <c r="A84" s="432" t="s">
        <v>420</v>
      </c>
      <c r="B84" s="354" t="s">
        <v>421</v>
      </c>
      <c r="C84" s="414">
        <f>+C62+C66+C71+C74+C78+C83</f>
        <v>6457</v>
      </c>
      <c r="D84" s="414">
        <f>+D62+D66+D71+D74+D78+D83</f>
        <v>19019</v>
      </c>
      <c r="E84" s="427">
        <f>+E62+E66+E71+E74+E78+E83</f>
        <v>19527</v>
      </c>
    </row>
    <row r="85" spans="1:5" s="418" customFormat="1" ht="12" customHeight="1" thickBot="1">
      <c r="A85" s="434" t="s">
        <v>422</v>
      </c>
      <c r="B85" s="357" t="s">
        <v>423</v>
      </c>
      <c r="C85" s="414">
        <f>+C61+C84</f>
        <v>97026</v>
      </c>
      <c r="D85" s="414">
        <f>+D61+D84</f>
        <v>109588</v>
      </c>
      <c r="E85" s="427">
        <f>+E61+E84</f>
        <v>66817</v>
      </c>
    </row>
    <row r="86" spans="1:5" s="418" customFormat="1" ht="12" customHeight="1">
      <c r="A86" s="352"/>
      <c r="B86" s="352"/>
      <c r="C86" s="353"/>
      <c r="D86" s="353"/>
      <c r="E86" s="353"/>
    </row>
    <row r="87" spans="1:5" ht="16.5" customHeight="1">
      <c r="A87" s="639" t="s">
        <v>35</v>
      </c>
      <c r="B87" s="639"/>
      <c r="C87" s="639"/>
      <c r="D87" s="639"/>
      <c r="E87" s="639"/>
    </row>
    <row r="88" spans="1:5" s="424" customFormat="1" ht="16.5" customHeight="1" thickBot="1">
      <c r="A88" s="45" t="s">
        <v>108</v>
      </c>
      <c r="B88" s="45"/>
      <c r="C88" s="385"/>
      <c r="D88" s="385"/>
      <c r="E88" s="385" t="s">
        <v>152</v>
      </c>
    </row>
    <row r="89" spans="1:5" s="424" customFormat="1" ht="16.5" customHeight="1">
      <c r="A89" s="640" t="s">
        <v>55</v>
      </c>
      <c r="B89" s="642" t="s">
        <v>173</v>
      </c>
      <c r="C89" s="644" t="str">
        <f>+C3</f>
        <v>2014. évi</v>
      </c>
      <c r="D89" s="644"/>
      <c r="E89" s="645"/>
    </row>
    <row r="90" spans="1:5" ht="37.5" customHeight="1" thickBot="1">
      <c r="A90" s="641"/>
      <c r="B90" s="643"/>
      <c r="C90" s="46" t="s">
        <v>174</v>
      </c>
      <c r="D90" s="46" t="s">
        <v>179</v>
      </c>
      <c r="E90" s="47" t="s">
        <v>180</v>
      </c>
    </row>
    <row r="91" spans="1:5" s="417" customFormat="1" ht="12" customHeight="1" thickBot="1">
      <c r="A91" s="381" t="s">
        <v>424</v>
      </c>
      <c r="B91" s="382" t="s">
        <v>425</v>
      </c>
      <c r="C91" s="382" t="s">
        <v>426</v>
      </c>
      <c r="D91" s="382" t="s">
        <v>427</v>
      </c>
      <c r="E91" s="383" t="s">
        <v>428</v>
      </c>
    </row>
    <row r="92" spans="1:5" ht="12" customHeight="1" thickBot="1">
      <c r="A92" s="378" t="s">
        <v>6</v>
      </c>
      <c r="B92" s="380" t="s">
        <v>430</v>
      </c>
      <c r="C92" s="407">
        <f>SUM(C93:C97)</f>
        <v>50244</v>
      </c>
      <c r="D92" s="407">
        <f>SUM(D93:D97)</f>
        <v>55844</v>
      </c>
      <c r="E92" s="362">
        <f>SUM(E93:E97)</f>
        <v>47625</v>
      </c>
    </row>
    <row r="93" spans="1:5" ht="12" customHeight="1">
      <c r="A93" s="373" t="s">
        <v>67</v>
      </c>
      <c r="B93" s="366" t="s">
        <v>36</v>
      </c>
      <c r="C93" s="97">
        <v>26919</v>
      </c>
      <c r="D93" s="97">
        <v>27718</v>
      </c>
      <c r="E93" s="361">
        <v>24131</v>
      </c>
    </row>
    <row r="94" spans="1:5" ht="12" customHeight="1">
      <c r="A94" s="370" t="s">
        <v>68</v>
      </c>
      <c r="B94" s="364" t="s">
        <v>129</v>
      </c>
      <c r="C94" s="409">
        <v>5543</v>
      </c>
      <c r="D94" s="409">
        <v>5543</v>
      </c>
      <c r="E94" s="392">
        <v>4226</v>
      </c>
    </row>
    <row r="95" spans="1:5" ht="12" customHeight="1">
      <c r="A95" s="370" t="s">
        <v>69</v>
      </c>
      <c r="B95" s="364" t="s">
        <v>96</v>
      </c>
      <c r="C95" s="411">
        <v>12717</v>
      </c>
      <c r="D95" s="411">
        <v>13920</v>
      </c>
      <c r="E95" s="394">
        <v>11801</v>
      </c>
    </row>
    <row r="96" spans="1:5" ht="12" customHeight="1">
      <c r="A96" s="370" t="s">
        <v>70</v>
      </c>
      <c r="B96" s="367" t="s">
        <v>130</v>
      </c>
      <c r="C96" s="411">
        <v>4591</v>
      </c>
      <c r="D96" s="411">
        <v>4957</v>
      </c>
      <c r="E96" s="394">
        <v>3765</v>
      </c>
    </row>
    <row r="97" spans="1:5" ht="12" customHeight="1">
      <c r="A97" s="370" t="s">
        <v>79</v>
      </c>
      <c r="B97" s="375" t="s">
        <v>131</v>
      </c>
      <c r="C97" s="411">
        <v>474</v>
      </c>
      <c r="D97" s="411">
        <v>3706</v>
      </c>
      <c r="E97" s="394">
        <v>3702</v>
      </c>
    </row>
    <row r="98" spans="1:5" ht="12" customHeight="1">
      <c r="A98" s="370" t="s">
        <v>71</v>
      </c>
      <c r="B98" s="364" t="s">
        <v>431</v>
      </c>
      <c r="C98" s="411"/>
      <c r="D98" s="411">
        <v>1172</v>
      </c>
      <c r="E98" s="394">
        <v>1172</v>
      </c>
    </row>
    <row r="99" spans="1:5" ht="12" customHeight="1">
      <c r="A99" s="370" t="s">
        <v>72</v>
      </c>
      <c r="B99" s="387" t="s">
        <v>432</v>
      </c>
      <c r="C99" s="411"/>
      <c r="D99" s="411"/>
      <c r="E99" s="394"/>
    </row>
    <row r="100" spans="1:5" ht="12" customHeight="1">
      <c r="A100" s="370" t="s">
        <v>80</v>
      </c>
      <c r="B100" s="388" t="s">
        <v>433</v>
      </c>
      <c r="C100" s="411"/>
      <c r="D100" s="411"/>
      <c r="E100" s="394"/>
    </row>
    <row r="101" spans="1:5" ht="12" customHeight="1">
      <c r="A101" s="370" t="s">
        <v>81</v>
      </c>
      <c r="B101" s="388" t="s">
        <v>434</v>
      </c>
      <c r="C101" s="411"/>
      <c r="D101" s="411"/>
      <c r="E101" s="394"/>
    </row>
    <row r="102" spans="1:5" ht="12" customHeight="1">
      <c r="A102" s="370" t="s">
        <v>82</v>
      </c>
      <c r="B102" s="387" t="s">
        <v>435</v>
      </c>
      <c r="C102" s="411">
        <v>284</v>
      </c>
      <c r="D102" s="411">
        <v>634</v>
      </c>
      <c r="E102" s="394">
        <v>634</v>
      </c>
    </row>
    <row r="103" spans="1:5" ht="12" customHeight="1">
      <c r="A103" s="370" t="s">
        <v>83</v>
      </c>
      <c r="B103" s="387" t="s">
        <v>436</v>
      </c>
      <c r="C103" s="411"/>
      <c r="D103" s="411"/>
      <c r="E103" s="394"/>
    </row>
    <row r="104" spans="1:5" ht="12" customHeight="1">
      <c r="A104" s="370" t="s">
        <v>85</v>
      </c>
      <c r="B104" s="388" t="s">
        <v>437</v>
      </c>
      <c r="C104" s="411"/>
      <c r="D104" s="411"/>
      <c r="E104" s="394"/>
    </row>
    <row r="105" spans="1:5" ht="12" customHeight="1">
      <c r="A105" s="369" t="s">
        <v>132</v>
      </c>
      <c r="B105" s="389" t="s">
        <v>438</v>
      </c>
      <c r="C105" s="411"/>
      <c r="D105" s="411"/>
      <c r="E105" s="394"/>
    </row>
    <row r="106" spans="1:5" ht="12" customHeight="1">
      <c r="A106" s="370" t="s">
        <v>439</v>
      </c>
      <c r="B106" s="389" t="s">
        <v>440</v>
      </c>
      <c r="C106" s="411"/>
      <c r="D106" s="411"/>
      <c r="E106" s="394"/>
    </row>
    <row r="107" spans="1:5" ht="12" customHeight="1" thickBot="1">
      <c r="A107" s="374" t="s">
        <v>441</v>
      </c>
      <c r="B107" s="390" t="s">
        <v>442</v>
      </c>
      <c r="C107" s="98">
        <v>190</v>
      </c>
      <c r="D107" s="98">
        <v>1900</v>
      </c>
      <c r="E107" s="355">
        <v>1896</v>
      </c>
    </row>
    <row r="108" spans="1:5" ht="12" customHeight="1" thickBot="1">
      <c r="A108" s="376" t="s">
        <v>7</v>
      </c>
      <c r="B108" s="379" t="s">
        <v>443</v>
      </c>
      <c r="C108" s="408">
        <f>+C109+C111+C113</f>
        <v>46782</v>
      </c>
      <c r="D108" s="408">
        <f>+D109+D111+D113</f>
        <v>41182</v>
      </c>
      <c r="E108" s="391">
        <f>+E109+E111+E113</f>
        <v>15364</v>
      </c>
    </row>
    <row r="109" spans="1:5" ht="12" customHeight="1">
      <c r="A109" s="371" t="s">
        <v>73</v>
      </c>
      <c r="B109" s="364" t="s">
        <v>151</v>
      </c>
      <c r="C109" s="410">
        <v>16302</v>
      </c>
      <c r="D109" s="410">
        <v>16151</v>
      </c>
      <c r="E109" s="393">
        <v>15364</v>
      </c>
    </row>
    <row r="110" spans="1:5" ht="12" customHeight="1">
      <c r="A110" s="371" t="s">
        <v>74</v>
      </c>
      <c r="B110" s="368" t="s">
        <v>444</v>
      </c>
      <c r="C110" s="410"/>
      <c r="D110" s="410"/>
      <c r="E110" s="393"/>
    </row>
    <row r="111" spans="1:5" ht="15.75">
      <c r="A111" s="371" t="s">
        <v>75</v>
      </c>
      <c r="B111" s="368" t="s">
        <v>133</v>
      </c>
      <c r="C111" s="409">
        <v>30480</v>
      </c>
      <c r="D111" s="409">
        <v>25031</v>
      </c>
      <c r="E111" s="392"/>
    </row>
    <row r="112" spans="1:5" ht="12" customHeight="1">
      <c r="A112" s="371" t="s">
        <v>76</v>
      </c>
      <c r="B112" s="368" t="s">
        <v>445</v>
      </c>
      <c r="C112" s="409"/>
      <c r="D112" s="409"/>
      <c r="E112" s="392"/>
    </row>
    <row r="113" spans="1:5" ht="12" customHeight="1">
      <c r="A113" s="371" t="s">
        <v>77</v>
      </c>
      <c r="B113" s="400" t="s">
        <v>154</v>
      </c>
      <c r="C113" s="409"/>
      <c r="D113" s="409"/>
      <c r="E113" s="392"/>
    </row>
    <row r="114" spans="1:5" ht="21.75" customHeight="1">
      <c r="A114" s="371" t="s">
        <v>84</v>
      </c>
      <c r="B114" s="399" t="s">
        <v>446</v>
      </c>
      <c r="C114" s="409"/>
      <c r="D114" s="409"/>
      <c r="E114" s="392"/>
    </row>
    <row r="115" spans="1:5" ht="24" customHeight="1">
      <c r="A115" s="371" t="s">
        <v>86</v>
      </c>
      <c r="B115" s="415" t="s">
        <v>447</v>
      </c>
      <c r="C115" s="409"/>
      <c r="D115" s="409"/>
      <c r="E115" s="392"/>
    </row>
    <row r="116" spans="1:5" ht="12" customHeight="1">
      <c r="A116" s="371" t="s">
        <v>134</v>
      </c>
      <c r="B116" s="388" t="s">
        <v>434</v>
      </c>
      <c r="C116" s="409"/>
      <c r="D116" s="409"/>
      <c r="E116" s="392"/>
    </row>
    <row r="117" spans="1:5" ht="12" customHeight="1">
      <c r="A117" s="371" t="s">
        <v>135</v>
      </c>
      <c r="B117" s="388" t="s">
        <v>448</v>
      </c>
      <c r="C117" s="409"/>
      <c r="D117" s="409"/>
      <c r="E117" s="392"/>
    </row>
    <row r="118" spans="1:5" ht="12" customHeight="1">
      <c r="A118" s="371" t="s">
        <v>136</v>
      </c>
      <c r="B118" s="388" t="s">
        <v>449</v>
      </c>
      <c r="C118" s="409"/>
      <c r="D118" s="409"/>
      <c r="E118" s="392"/>
    </row>
    <row r="119" spans="1:5" s="437" customFormat="1" ht="12" customHeight="1">
      <c r="A119" s="371" t="s">
        <v>450</v>
      </c>
      <c r="B119" s="388" t="s">
        <v>437</v>
      </c>
      <c r="C119" s="409"/>
      <c r="D119" s="409"/>
      <c r="E119" s="392"/>
    </row>
    <row r="120" spans="1:5" ht="12" customHeight="1">
      <c r="A120" s="371" t="s">
        <v>451</v>
      </c>
      <c r="B120" s="388" t="s">
        <v>452</v>
      </c>
      <c r="C120" s="409"/>
      <c r="D120" s="409"/>
      <c r="E120" s="392"/>
    </row>
    <row r="121" spans="1:5" ht="12" customHeight="1" thickBot="1">
      <c r="A121" s="369" t="s">
        <v>453</v>
      </c>
      <c r="B121" s="388" t="s">
        <v>454</v>
      </c>
      <c r="C121" s="411"/>
      <c r="D121" s="411"/>
      <c r="E121" s="394"/>
    </row>
    <row r="122" spans="1:5" ht="12" customHeight="1" thickBot="1">
      <c r="A122" s="376" t="s">
        <v>8</v>
      </c>
      <c r="B122" s="384" t="s">
        <v>455</v>
      </c>
      <c r="C122" s="408">
        <f>+C123+C124</f>
        <v>0</v>
      </c>
      <c r="D122" s="408">
        <f>+D123+D124</f>
        <v>0</v>
      </c>
      <c r="E122" s="391">
        <f>+E123+E124</f>
        <v>0</v>
      </c>
    </row>
    <row r="123" spans="1:5" ht="12" customHeight="1">
      <c r="A123" s="371" t="s">
        <v>56</v>
      </c>
      <c r="B123" s="365" t="s">
        <v>45</v>
      </c>
      <c r="C123" s="410"/>
      <c r="D123" s="410"/>
      <c r="E123" s="393"/>
    </row>
    <row r="124" spans="1:5" ht="12" customHeight="1" thickBot="1">
      <c r="A124" s="372" t="s">
        <v>57</v>
      </c>
      <c r="B124" s="368" t="s">
        <v>46</v>
      </c>
      <c r="C124" s="411"/>
      <c r="D124" s="411"/>
      <c r="E124" s="394"/>
    </row>
    <row r="125" spans="1:5" ht="12" customHeight="1" thickBot="1">
      <c r="A125" s="376" t="s">
        <v>9</v>
      </c>
      <c r="B125" s="384" t="s">
        <v>456</v>
      </c>
      <c r="C125" s="408">
        <f>+C92+C108+C122</f>
        <v>97026</v>
      </c>
      <c r="D125" s="408">
        <f>+D92+D108+D122</f>
        <v>97026</v>
      </c>
      <c r="E125" s="391">
        <f>+E92+E108+E122</f>
        <v>62989</v>
      </c>
    </row>
    <row r="126" spans="1:5" ht="12" customHeight="1" thickBot="1">
      <c r="A126" s="376" t="s">
        <v>10</v>
      </c>
      <c r="B126" s="384" t="s">
        <v>457</v>
      </c>
      <c r="C126" s="408">
        <f>+C127+C128+C129</f>
        <v>0</v>
      </c>
      <c r="D126" s="408">
        <f>+D127+D128+D129</f>
        <v>12562</v>
      </c>
      <c r="E126" s="391">
        <f>+E127+E128+E129</f>
        <v>0</v>
      </c>
    </row>
    <row r="127" spans="1:5" ht="12" customHeight="1">
      <c r="A127" s="371" t="s">
        <v>60</v>
      </c>
      <c r="B127" s="365" t="s">
        <v>458</v>
      </c>
      <c r="C127" s="409"/>
      <c r="D127" s="409">
        <v>12562</v>
      </c>
      <c r="E127" s="392"/>
    </row>
    <row r="128" spans="1:5" ht="12" customHeight="1">
      <c r="A128" s="371" t="s">
        <v>61</v>
      </c>
      <c r="B128" s="365" t="s">
        <v>459</v>
      </c>
      <c r="C128" s="409"/>
      <c r="D128" s="409"/>
      <c r="E128" s="392"/>
    </row>
    <row r="129" spans="1:5" ht="12" customHeight="1" thickBot="1">
      <c r="A129" s="369" t="s">
        <v>62</v>
      </c>
      <c r="B129" s="363" t="s">
        <v>460</v>
      </c>
      <c r="C129" s="409"/>
      <c r="D129" s="409"/>
      <c r="E129" s="392"/>
    </row>
    <row r="130" spans="1:5" ht="12" customHeight="1" thickBot="1">
      <c r="A130" s="376" t="s">
        <v>11</v>
      </c>
      <c r="B130" s="384" t="s">
        <v>461</v>
      </c>
      <c r="C130" s="408">
        <f>+C131+C132+C134+C133</f>
        <v>0</v>
      </c>
      <c r="D130" s="408">
        <f>+D131+D132+D134+D133</f>
        <v>0</v>
      </c>
      <c r="E130" s="391">
        <f>+E131+E132+E134+E133</f>
        <v>0</v>
      </c>
    </row>
    <row r="131" spans="1:5" ht="12" customHeight="1">
      <c r="A131" s="371" t="s">
        <v>63</v>
      </c>
      <c r="B131" s="365" t="s">
        <v>462</v>
      </c>
      <c r="C131" s="409"/>
      <c r="D131" s="409"/>
      <c r="E131" s="392"/>
    </row>
    <row r="132" spans="1:5" ht="12" customHeight="1">
      <c r="A132" s="371" t="s">
        <v>64</v>
      </c>
      <c r="B132" s="365" t="s">
        <v>463</v>
      </c>
      <c r="C132" s="409"/>
      <c r="D132" s="409"/>
      <c r="E132" s="392"/>
    </row>
    <row r="133" spans="1:5" ht="12" customHeight="1">
      <c r="A133" s="371" t="s">
        <v>358</v>
      </c>
      <c r="B133" s="365" t="s">
        <v>464</v>
      </c>
      <c r="C133" s="409"/>
      <c r="D133" s="409"/>
      <c r="E133" s="392"/>
    </row>
    <row r="134" spans="1:5" ht="12" customHeight="1" thickBot="1">
      <c r="A134" s="369" t="s">
        <v>360</v>
      </c>
      <c r="B134" s="363" t="s">
        <v>465</v>
      </c>
      <c r="C134" s="409"/>
      <c r="D134" s="409"/>
      <c r="E134" s="392"/>
    </row>
    <row r="135" spans="1:5" ht="12" customHeight="1" thickBot="1">
      <c r="A135" s="376" t="s">
        <v>12</v>
      </c>
      <c r="B135" s="384" t="s">
        <v>466</v>
      </c>
      <c r="C135" s="414">
        <f>+C136+C137+C138+C139</f>
        <v>0</v>
      </c>
      <c r="D135" s="414">
        <f>+D136+D137+D138+D139</f>
        <v>0</v>
      </c>
      <c r="E135" s="427">
        <f>+E136+E137+E138+E139</f>
        <v>0</v>
      </c>
    </row>
    <row r="136" spans="1:5" ht="12" customHeight="1">
      <c r="A136" s="371" t="s">
        <v>65</v>
      </c>
      <c r="B136" s="365" t="s">
        <v>467</v>
      </c>
      <c r="C136" s="409"/>
      <c r="D136" s="409"/>
      <c r="E136" s="392"/>
    </row>
    <row r="137" spans="1:5" ht="12" customHeight="1">
      <c r="A137" s="371" t="s">
        <v>66</v>
      </c>
      <c r="B137" s="365" t="s">
        <v>468</v>
      </c>
      <c r="C137" s="409"/>
      <c r="D137" s="409"/>
      <c r="E137" s="392"/>
    </row>
    <row r="138" spans="1:5" ht="12" customHeight="1">
      <c r="A138" s="371" t="s">
        <v>367</v>
      </c>
      <c r="B138" s="365" t="s">
        <v>469</v>
      </c>
      <c r="C138" s="409"/>
      <c r="D138" s="409"/>
      <c r="E138" s="392"/>
    </row>
    <row r="139" spans="1:5" ht="12" customHeight="1" thickBot="1">
      <c r="A139" s="369" t="s">
        <v>369</v>
      </c>
      <c r="B139" s="363" t="s">
        <v>470</v>
      </c>
      <c r="C139" s="409"/>
      <c r="D139" s="409"/>
      <c r="E139" s="392"/>
    </row>
    <row r="140" spans="1:9" ht="15" customHeight="1" thickBot="1">
      <c r="A140" s="376" t="s">
        <v>13</v>
      </c>
      <c r="B140" s="384" t="s">
        <v>471</v>
      </c>
      <c r="C140" s="99">
        <f>+C141+C142+C143+C144</f>
        <v>0</v>
      </c>
      <c r="D140" s="99">
        <f>+D141+D142+D143+D144</f>
        <v>0</v>
      </c>
      <c r="E140" s="360">
        <f>+E141+E142+E143+E144</f>
        <v>0</v>
      </c>
      <c r="F140" s="425"/>
      <c r="G140" s="426"/>
      <c r="H140" s="426"/>
      <c r="I140" s="426"/>
    </row>
    <row r="141" spans="1:5" s="418" customFormat="1" ht="12.75" customHeight="1">
      <c r="A141" s="371" t="s">
        <v>127</v>
      </c>
      <c r="B141" s="365" t="s">
        <v>472</v>
      </c>
      <c r="C141" s="409"/>
      <c r="D141" s="409"/>
      <c r="E141" s="392"/>
    </row>
    <row r="142" spans="1:5" ht="12.75" customHeight="1">
      <c r="A142" s="371" t="s">
        <v>128</v>
      </c>
      <c r="B142" s="365" t="s">
        <v>473</v>
      </c>
      <c r="C142" s="409"/>
      <c r="D142" s="409"/>
      <c r="E142" s="392"/>
    </row>
    <row r="143" spans="1:5" ht="12.75" customHeight="1">
      <c r="A143" s="371" t="s">
        <v>153</v>
      </c>
      <c r="B143" s="365" t="s">
        <v>474</v>
      </c>
      <c r="C143" s="409"/>
      <c r="D143" s="409"/>
      <c r="E143" s="392"/>
    </row>
    <row r="144" spans="1:5" ht="12.75" customHeight="1" thickBot="1">
      <c r="A144" s="371" t="s">
        <v>375</v>
      </c>
      <c r="B144" s="365" t="s">
        <v>475</v>
      </c>
      <c r="C144" s="409"/>
      <c r="D144" s="409"/>
      <c r="E144" s="392"/>
    </row>
    <row r="145" spans="1:5" ht="16.5" thickBot="1">
      <c r="A145" s="376" t="s">
        <v>14</v>
      </c>
      <c r="B145" s="384" t="s">
        <v>476</v>
      </c>
      <c r="C145" s="358">
        <f>+C126+C130+C135+C140</f>
        <v>0</v>
      </c>
      <c r="D145" s="358">
        <f>+D126+D130+D135+D140</f>
        <v>12562</v>
      </c>
      <c r="E145" s="359">
        <f>+E126+E130+E135+E140</f>
        <v>0</v>
      </c>
    </row>
    <row r="146" spans="1:5" ht="16.5" thickBot="1">
      <c r="A146" s="401" t="s">
        <v>15</v>
      </c>
      <c r="B146" s="404" t="s">
        <v>477</v>
      </c>
      <c r="C146" s="358">
        <f>+C125+C145</f>
        <v>97026</v>
      </c>
      <c r="D146" s="358">
        <f>+D125+D145</f>
        <v>109588</v>
      </c>
      <c r="E146" s="359">
        <f>+E125+E145</f>
        <v>62989</v>
      </c>
    </row>
    <row r="148" spans="1:5" ht="18.75" customHeight="1">
      <c r="A148" s="638" t="s">
        <v>478</v>
      </c>
      <c r="B148" s="638"/>
      <c r="C148" s="638"/>
      <c r="D148" s="638"/>
      <c r="E148" s="638"/>
    </row>
    <row r="149" spans="1:5" ht="13.5" customHeight="1" thickBot="1">
      <c r="A149" s="386" t="s">
        <v>109</v>
      </c>
      <c r="B149" s="386"/>
      <c r="C149" s="416"/>
      <c r="E149" s="403" t="s">
        <v>152</v>
      </c>
    </row>
    <row r="150" spans="1:5" ht="21.75" thickBot="1">
      <c r="A150" s="376">
        <v>1</v>
      </c>
      <c r="B150" s="379" t="s">
        <v>479</v>
      </c>
      <c r="C150" s="402">
        <f>+C61-C125</f>
        <v>-6457</v>
      </c>
      <c r="D150" s="402">
        <f>+D61-D125</f>
        <v>-6457</v>
      </c>
      <c r="E150" s="402">
        <f>+E61-E125</f>
        <v>-15699</v>
      </c>
    </row>
    <row r="151" spans="1:5" ht="21.75" thickBot="1">
      <c r="A151" s="376" t="s">
        <v>7</v>
      </c>
      <c r="B151" s="379" t="s">
        <v>480</v>
      </c>
      <c r="C151" s="402">
        <f>+C84-C145</f>
        <v>6457</v>
      </c>
      <c r="D151" s="402">
        <f>+D84-D145</f>
        <v>6457</v>
      </c>
      <c r="E151" s="402">
        <f>+E84-E145</f>
        <v>19527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3153125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Damak Önkormányzat
2014. ÉVI ZÁRSZÁMADÁSÁNAK PÉNZÜGYI MÉRLEGE&amp;10
&amp;R&amp;"Times New Roman CE,Félkövér dőlt"&amp;11 1.1. melléklet a 4/2015. (IV.30.)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">
      <selection activeCell="A26" sqref="A26:C26"/>
    </sheetView>
  </sheetViews>
  <sheetFormatPr defaultColWidth="9.00390625" defaultRowHeight="12.75"/>
  <cols>
    <col min="1" max="1" width="71.125" style="242" customWidth="1"/>
    <col min="2" max="2" width="6.125" style="257" customWidth="1"/>
    <col min="3" max="3" width="18.00390625" style="618" customWidth="1"/>
    <col min="4" max="16384" width="9.375" style="618" customWidth="1"/>
  </cols>
  <sheetData>
    <row r="1" spans="1:3" ht="32.25" customHeight="1">
      <c r="A1" s="758" t="s">
        <v>291</v>
      </c>
      <c r="B1" s="758"/>
      <c r="C1" s="758"/>
    </row>
    <row r="2" spans="1:3" ht="15.75">
      <c r="A2" s="759" t="str">
        <f>+CONCATENATE(LEFT(ÖSSZEFÜGGÉSEK!A4,4),". év")</f>
        <v>2014. év</v>
      </c>
      <c r="B2" s="759"/>
      <c r="C2" s="759"/>
    </row>
    <row r="4" spans="2:3" ht="13.5" thickBot="1">
      <c r="B4" s="760" t="s">
        <v>246</v>
      </c>
      <c r="C4" s="760"/>
    </row>
    <row r="5" spans="1:3" s="243" customFormat="1" ht="31.5" customHeight="1">
      <c r="A5" s="761" t="s">
        <v>292</v>
      </c>
      <c r="B5" s="763" t="s">
        <v>248</v>
      </c>
      <c r="C5" s="765" t="s">
        <v>293</v>
      </c>
    </row>
    <row r="6" spans="1:3" s="243" customFormat="1" ht="12.75">
      <c r="A6" s="762"/>
      <c r="B6" s="764"/>
      <c r="C6" s="766"/>
    </row>
    <row r="7" spans="1:3" s="247" customFormat="1" ht="13.5" thickBot="1">
      <c r="A7" s="244" t="s">
        <v>424</v>
      </c>
      <c r="B7" s="245" t="s">
        <v>425</v>
      </c>
      <c r="C7" s="246" t="s">
        <v>426</v>
      </c>
    </row>
    <row r="8" spans="1:3" ht="15.75" customHeight="1">
      <c r="A8" s="604" t="s">
        <v>642</v>
      </c>
      <c r="B8" s="248" t="s">
        <v>253</v>
      </c>
      <c r="C8" s="249">
        <v>496179</v>
      </c>
    </row>
    <row r="9" spans="1:3" ht="15.75" customHeight="1">
      <c r="A9" s="604" t="s">
        <v>643</v>
      </c>
      <c r="B9" s="250" t="s">
        <v>254</v>
      </c>
      <c r="C9" s="249"/>
    </row>
    <row r="10" spans="1:3" ht="15.75" customHeight="1">
      <c r="A10" s="604" t="s">
        <v>644</v>
      </c>
      <c r="B10" s="250" t="s">
        <v>255</v>
      </c>
      <c r="C10" s="249">
        <v>6457</v>
      </c>
    </row>
    <row r="11" spans="1:3" ht="15.75" customHeight="1">
      <c r="A11" s="604" t="s">
        <v>645</v>
      </c>
      <c r="B11" s="250" t="s">
        <v>256</v>
      </c>
      <c r="C11" s="251">
        <v>-8040</v>
      </c>
    </row>
    <row r="12" spans="1:3" ht="15.75" customHeight="1">
      <c r="A12" s="604" t="s">
        <v>646</v>
      </c>
      <c r="B12" s="250" t="s">
        <v>257</v>
      </c>
      <c r="C12" s="251"/>
    </row>
    <row r="13" spans="1:3" ht="15.75" customHeight="1">
      <c r="A13" s="604" t="s">
        <v>647</v>
      </c>
      <c r="B13" s="250" t="s">
        <v>258</v>
      </c>
      <c r="C13" s="251">
        <v>-120844</v>
      </c>
    </row>
    <row r="14" spans="1:3" ht="15.75" customHeight="1">
      <c r="A14" s="604" t="s">
        <v>648</v>
      </c>
      <c r="B14" s="250" t="s">
        <v>259</v>
      </c>
      <c r="C14" s="252">
        <f>+C8+C9+C10+C11+C12+C13</f>
        <v>373752</v>
      </c>
    </row>
    <row r="15" spans="1:3" ht="15.75" customHeight="1">
      <c r="A15" s="604" t="s">
        <v>702</v>
      </c>
      <c r="B15" s="250" t="s">
        <v>260</v>
      </c>
      <c r="C15" s="619">
        <v>14040</v>
      </c>
    </row>
    <row r="16" spans="1:3" ht="15.75" customHeight="1">
      <c r="A16" s="604" t="s">
        <v>649</v>
      </c>
      <c r="B16" s="250" t="s">
        <v>261</v>
      </c>
      <c r="C16" s="251">
        <v>508</v>
      </c>
    </row>
    <row r="17" spans="1:3" ht="15.75" customHeight="1">
      <c r="A17" s="604" t="s">
        <v>650</v>
      </c>
      <c r="B17" s="250" t="s">
        <v>15</v>
      </c>
      <c r="C17" s="251">
        <v>2</v>
      </c>
    </row>
    <row r="18" spans="1:3" ht="15.75" customHeight="1">
      <c r="A18" s="604" t="s">
        <v>651</v>
      </c>
      <c r="B18" s="250" t="s">
        <v>16</v>
      </c>
      <c r="C18" s="252">
        <f>+C15+C16+C17</f>
        <v>14550</v>
      </c>
    </row>
    <row r="19" spans="1:3" s="620" customFormat="1" ht="15.75" customHeight="1">
      <c r="A19" s="604" t="s">
        <v>652</v>
      </c>
      <c r="B19" s="250" t="s">
        <v>17</v>
      </c>
      <c r="C19" s="251"/>
    </row>
    <row r="20" spans="1:3" ht="15.75" customHeight="1">
      <c r="A20" s="604" t="s">
        <v>653</v>
      </c>
      <c r="B20" s="250" t="s">
        <v>18</v>
      </c>
      <c r="C20" s="251">
        <v>1942</v>
      </c>
    </row>
    <row r="21" spans="1:3" ht="15.75" customHeight="1" thickBot="1">
      <c r="A21" s="253" t="s">
        <v>654</v>
      </c>
      <c r="B21" s="254" t="s">
        <v>19</v>
      </c>
      <c r="C21" s="255">
        <f>+C14+C18+C19+C20</f>
        <v>390244</v>
      </c>
    </row>
    <row r="22" spans="1:5" ht="15.75">
      <c r="A22" s="613"/>
      <c r="B22" s="616"/>
      <c r="C22" s="614"/>
      <c r="D22" s="614"/>
      <c r="E22" s="614"/>
    </row>
    <row r="23" spans="1:5" ht="15.75">
      <c r="A23" s="613"/>
      <c r="B23" s="616"/>
      <c r="C23" s="614"/>
      <c r="D23" s="614"/>
      <c r="E23" s="614"/>
    </row>
    <row r="24" spans="1:5" ht="15.75">
      <c r="A24" s="616"/>
      <c r="B24" s="616"/>
      <c r="C24" s="614"/>
      <c r="D24" s="614"/>
      <c r="E24" s="614"/>
    </row>
    <row r="25" spans="1:5" ht="15.75">
      <c r="A25" s="757"/>
      <c r="B25" s="757"/>
      <c r="C25" s="757"/>
      <c r="D25" s="621"/>
      <c r="E25" s="621"/>
    </row>
    <row r="26" spans="1:5" ht="15.75">
      <c r="A26" s="757"/>
      <c r="B26" s="757"/>
      <c r="C26" s="757"/>
      <c r="D26" s="621"/>
      <c r="E26" s="621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……/2015. (……)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D6" sqref="D6"/>
    </sheetView>
  </sheetViews>
  <sheetFormatPr defaultColWidth="12.00390625" defaultRowHeight="12.75"/>
  <cols>
    <col min="1" max="1" width="58.875" style="235" customWidth="1"/>
    <col min="2" max="2" width="6.875" style="235" customWidth="1"/>
    <col min="3" max="3" width="17.125" style="235" customWidth="1"/>
    <col min="4" max="4" width="19.125" style="235" customWidth="1"/>
    <col min="5" max="16384" width="12.00390625" style="235" customWidth="1"/>
  </cols>
  <sheetData>
    <row r="1" spans="1:4" ht="48" customHeight="1">
      <c r="A1" s="767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768"/>
      <c r="C1" s="768"/>
      <c r="D1" s="768"/>
    </row>
    <row r="2" ht="16.5" thickBot="1"/>
    <row r="3" spans="1:4" ht="43.5" customHeight="1" thickBot="1">
      <c r="A3" s="623" t="s">
        <v>48</v>
      </c>
      <c r="B3" s="351" t="s">
        <v>248</v>
      </c>
      <c r="C3" s="624" t="s">
        <v>294</v>
      </c>
      <c r="D3" s="625" t="s">
        <v>295</v>
      </c>
    </row>
    <row r="4" spans="1:4" ht="16.5" thickBot="1">
      <c r="A4" s="258" t="s">
        <v>424</v>
      </c>
      <c r="B4" s="259" t="s">
        <v>425</v>
      </c>
      <c r="C4" s="259" t="s">
        <v>426</v>
      </c>
      <c r="D4" s="260" t="s">
        <v>427</v>
      </c>
    </row>
    <row r="5" spans="1:4" ht="15.75" customHeight="1">
      <c r="A5" s="269" t="s">
        <v>670</v>
      </c>
      <c r="B5" s="262" t="s">
        <v>6</v>
      </c>
      <c r="C5" s="263"/>
      <c r="D5" s="264">
        <v>39592</v>
      </c>
    </row>
    <row r="6" spans="1:4" ht="15.75" customHeight="1">
      <c r="A6" s="269" t="s">
        <v>671</v>
      </c>
      <c r="B6" s="266" t="s">
        <v>7</v>
      </c>
      <c r="C6" s="267"/>
      <c r="D6" s="268"/>
    </row>
    <row r="7" spans="1:4" ht="15.75" customHeight="1">
      <c r="A7" s="269" t="s">
        <v>672</v>
      </c>
      <c r="B7" s="266" t="s">
        <v>8</v>
      </c>
      <c r="C7" s="267"/>
      <c r="D7" s="268"/>
    </row>
    <row r="8" spans="1:4" ht="15.75" customHeight="1" thickBot="1">
      <c r="A8" s="270" t="s">
        <v>673</v>
      </c>
      <c r="B8" s="271" t="s">
        <v>9</v>
      </c>
      <c r="C8" s="272"/>
      <c r="D8" s="273"/>
    </row>
    <row r="9" spans="1:4" ht="15.75" customHeight="1" thickBot="1">
      <c r="A9" s="627" t="s">
        <v>674</v>
      </c>
      <c r="B9" s="628" t="s">
        <v>10</v>
      </c>
      <c r="C9" s="629"/>
      <c r="D9" s="630">
        <f>+D10+D11+D12+D13</f>
        <v>0</v>
      </c>
    </row>
    <row r="10" spans="1:4" ht="15.75" customHeight="1">
      <c r="A10" s="626" t="s">
        <v>675</v>
      </c>
      <c r="B10" s="262" t="s">
        <v>11</v>
      </c>
      <c r="C10" s="263"/>
      <c r="D10" s="264"/>
    </row>
    <row r="11" spans="1:4" ht="15.75" customHeight="1">
      <c r="A11" s="269" t="s">
        <v>676</v>
      </c>
      <c r="B11" s="266" t="s">
        <v>12</v>
      </c>
      <c r="C11" s="267"/>
      <c r="D11" s="268"/>
    </row>
    <row r="12" spans="1:4" ht="15.75" customHeight="1">
      <c r="A12" s="269" t="s">
        <v>677</v>
      </c>
      <c r="B12" s="266" t="s">
        <v>13</v>
      </c>
      <c r="C12" s="267"/>
      <c r="D12" s="268"/>
    </row>
    <row r="13" spans="1:4" ht="15.75" customHeight="1" thickBot="1">
      <c r="A13" s="270" t="s">
        <v>678</v>
      </c>
      <c r="B13" s="271" t="s">
        <v>14</v>
      </c>
      <c r="C13" s="272"/>
      <c r="D13" s="273"/>
    </row>
    <row r="14" spans="1:4" ht="15.75" customHeight="1" thickBot="1">
      <c r="A14" s="627" t="s">
        <v>679</v>
      </c>
      <c r="B14" s="628" t="s">
        <v>15</v>
      </c>
      <c r="C14" s="629"/>
      <c r="D14" s="630">
        <f>+D15+D16+D17</f>
        <v>0</v>
      </c>
    </row>
    <row r="15" spans="1:4" ht="15.75" customHeight="1">
      <c r="A15" s="626" t="s">
        <v>680</v>
      </c>
      <c r="B15" s="262" t="s">
        <v>16</v>
      </c>
      <c r="C15" s="263"/>
      <c r="D15" s="264"/>
    </row>
    <row r="16" spans="1:4" ht="15.75" customHeight="1">
      <c r="A16" s="269" t="s">
        <v>681</v>
      </c>
      <c r="B16" s="266" t="s">
        <v>17</v>
      </c>
      <c r="C16" s="267"/>
      <c r="D16" s="268"/>
    </row>
    <row r="17" spans="1:4" ht="15.75" customHeight="1" thickBot="1">
      <c r="A17" s="270" t="s">
        <v>682</v>
      </c>
      <c r="B17" s="271" t="s">
        <v>18</v>
      </c>
      <c r="C17" s="272"/>
      <c r="D17" s="273"/>
    </row>
    <row r="18" spans="1:4" ht="15.75" customHeight="1" thickBot="1">
      <c r="A18" s="627" t="s">
        <v>688</v>
      </c>
      <c r="B18" s="628" t="s">
        <v>19</v>
      </c>
      <c r="C18" s="629"/>
      <c r="D18" s="630">
        <f>+D19+D20+D21</f>
        <v>0</v>
      </c>
    </row>
    <row r="19" spans="1:4" ht="15.75" customHeight="1">
      <c r="A19" s="626" t="s">
        <v>683</v>
      </c>
      <c r="B19" s="262" t="s">
        <v>20</v>
      </c>
      <c r="C19" s="263"/>
      <c r="D19" s="264"/>
    </row>
    <row r="20" spans="1:4" ht="15.75" customHeight="1">
      <c r="A20" s="269" t="s">
        <v>684</v>
      </c>
      <c r="B20" s="266" t="s">
        <v>21</v>
      </c>
      <c r="C20" s="267"/>
      <c r="D20" s="268"/>
    </row>
    <row r="21" spans="1:4" ht="15.75" customHeight="1">
      <c r="A21" s="269" t="s">
        <v>685</v>
      </c>
      <c r="B21" s="266" t="s">
        <v>22</v>
      </c>
      <c r="C21" s="267"/>
      <c r="D21" s="268"/>
    </row>
    <row r="22" spans="1:4" ht="15.75" customHeight="1">
      <c r="A22" s="269" t="s">
        <v>686</v>
      </c>
      <c r="B22" s="266" t="s">
        <v>23</v>
      </c>
      <c r="C22" s="267"/>
      <c r="D22" s="268"/>
    </row>
    <row r="23" spans="1:4" ht="15.75" customHeight="1">
      <c r="A23" s="269"/>
      <c r="B23" s="266" t="s">
        <v>24</v>
      </c>
      <c r="C23" s="267"/>
      <c r="D23" s="268"/>
    </row>
    <row r="24" spans="1:4" ht="15.75" customHeight="1">
      <c r="A24" s="269"/>
      <c r="B24" s="266" t="s">
        <v>25</v>
      </c>
      <c r="C24" s="267"/>
      <c r="D24" s="268"/>
    </row>
    <row r="25" spans="1:4" ht="15.75" customHeight="1">
      <c r="A25" s="269"/>
      <c r="B25" s="266" t="s">
        <v>26</v>
      </c>
      <c r="C25" s="267"/>
      <c r="D25" s="268"/>
    </row>
    <row r="26" spans="1:4" ht="15.75" customHeight="1">
      <c r="A26" s="269"/>
      <c r="B26" s="266" t="s">
        <v>27</v>
      </c>
      <c r="C26" s="267"/>
      <c r="D26" s="268"/>
    </row>
    <row r="27" spans="1:4" ht="15.75" customHeight="1">
      <c r="A27" s="269"/>
      <c r="B27" s="266" t="s">
        <v>28</v>
      </c>
      <c r="C27" s="267"/>
      <c r="D27" s="268"/>
    </row>
    <row r="28" spans="1:4" ht="15.75" customHeight="1">
      <c r="A28" s="269"/>
      <c r="B28" s="266" t="s">
        <v>29</v>
      </c>
      <c r="C28" s="267"/>
      <c r="D28" s="268"/>
    </row>
    <row r="29" spans="1:4" ht="15.75" customHeight="1">
      <c r="A29" s="269"/>
      <c r="B29" s="266" t="s">
        <v>30</v>
      </c>
      <c r="C29" s="267"/>
      <c r="D29" s="268"/>
    </row>
    <row r="30" spans="1:4" ht="15.75" customHeight="1">
      <c r="A30" s="269"/>
      <c r="B30" s="266" t="s">
        <v>31</v>
      </c>
      <c r="C30" s="267"/>
      <c r="D30" s="268"/>
    </row>
    <row r="31" spans="1:4" ht="15.75" customHeight="1">
      <c r="A31" s="269"/>
      <c r="B31" s="266" t="s">
        <v>32</v>
      </c>
      <c r="C31" s="267"/>
      <c r="D31" s="268"/>
    </row>
    <row r="32" spans="1:4" ht="15.75" customHeight="1">
      <c r="A32" s="269"/>
      <c r="B32" s="266" t="s">
        <v>33</v>
      </c>
      <c r="C32" s="267"/>
      <c r="D32" s="268"/>
    </row>
    <row r="33" spans="1:4" ht="15.75" customHeight="1">
      <c r="A33" s="269"/>
      <c r="B33" s="266" t="s">
        <v>34</v>
      </c>
      <c r="C33" s="267"/>
      <c r="D33" s="268"/>
    </row>
    <row r="34" spans="1:4" ht="15.75" customHeight="1">
      <c r="A34" s="269"/>
      <c r="B34" s="266" t="s">
        <v>87</v>
      </c>
      <c r="C34" s="267"/>
      <c r="D34" s="268"/>
    </row>
    <row r="35" spans="1:4" ht="15.75" customHeight="1">
      <c r="A35" s="269"/>
      <c r="B35" s="266" t="s">
        <v>183</v>
      </c>
      <c r="C35" s="267"/>
      <c r="D35" s="268"/>
    </row>
    <row r="36" spans="1:4" ht="15.75" customHeight="1">
      <c r="A36" s="269"/>
      <c r="B36" s="266" t="s">
        <v>244</v>
      </c>
      <c r="C36" s="267"/>
      <c r="D36" s="268"/>
    </row>
    <row r="37" spans="1:4" ht="15.75" customHeight="1" thickBot="1">
      <c r="A37" s="270"/>
      <c r="B37" s="271" t="s">
        <v>245</v>
      </c>
      <c r="C37" s="272"/>
      <c r="D37" s="273"/>
    </row>
    <row r="38" spans="1:6" ht="15.75" customHeight="1" thickBot="1">
      <c r="A38" s="769" t="s">
        <v>687</v>
      </c>
      <c r="B38" s="770"/>
      <c r="C38" s="274"/>
      <c r="D38" s="630">
        <f>+D5+D6+D7+D8+D9+D14+D18+D22+D23+D24+D25+D26+D27+D28+D29+D30+D31+D32+D33+D34+D35+D36+D37</f>
        <v>39592</v>
      </c>
      <c r="F38" s="275"/>
    </row>
    <row r="39" ht="15.75">
      <c r="A39" s="631" t="s">
        <v>689</v>
      </c>
    </row>
    <row r="40" spans="1:4" ht="15.75">
      <c r="A40" s="239"/>
      <c r="B40" s="240"/>
      <c r="C40" s="771"/>
      <c r="D40" s="771"/>
    </row>
    <row r="41" spans="1:4" ht="15.75">
      <c r="A41" s="239"/>
      <c r="B41" s="240"/>
      <c r="C41" s="241"/>
      <c r="D41" s="241"/>
    </row>
    <row r="42" spans="1:4" ht="15.75">
      <c r="A42" s="240"/>
      <c r="B42" s="240"/>
      <c r="C42" s="771"/>
      <c r="D42" s="771"/>
    </row>
    <row r="43" spans="1:2" ht="15.75">
      <c r="A43" s="256"/>
      <c r="B43" s="256"/>
    </row>
    <row r="44" spans="1:3" ht="15.75">
      <c r="A44" s="256"/>
      <c r="B44" s="256"/>
      <c r="C44" s="256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dőlt"......................Önkormányzat&amp;R&amp;"Times New Roman,Félkövér dőlt"7.3. tájékoztató tábla a ……/2015. (……)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4">
      <selection activeCell="E13" sqref="E13"/>
    </sheetView>
  </sheetViews>
  <sheetFormatPr defaultColWidth="12.00390625" defaultRowHeight="12.75"/>
  <cols>
    <col min="1" max="1" width="56.125" style="235" customWidth="1"/>
    <col min="2" max="2" width="6.875" style="235" customWidth="1"/>
    <col min="3" max="3" width="17.125" style="235" customWidth="1"/>
    <col min="4" max="4" width="19.125" style="235" customWidth="1"/>
    <col min="5" max="16384" width="12.00390625" style="235" customWidth="1"/>
  </cols>
  <sheetData>
    <row r="1" spans="1:4" ht="48.75" customHeight="1">
      <c r="A1" s="772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773"/>
      <c r="C1" s="773"/>
      <c r="D1" s="773"/>
    </row>
    <row r="2" ht="16.5" thickBot="1"/>
    <row r="3" spans="1:4" ht="64.5" thickBot="1">
      <c r="A3" s="632" t="s">
        <v>48</v>
      </c>
      <c r="B3" s="351" t="s">
        <v>248</v>
      </c>
      <c r="C3" s="633" t="s">
        <v>690</v>
      </c>
      <c r="D3" s="634" t="s">
        <v>295</v>
      </c>
    </row>
    <row r="4" spans="1:4" ht="16.5" thickBot="1">
      <c r="A4" s="276" t="s">
        <v>424</v>
      </c>
      <c r="B4" s="277" t="s">
        <v>425</v>
      </c>
      <c r="C4" s="277" t="s">
        <v>426</v>
      </c>
      <c r="D4" s="278" t="s">
        <v>427</v>
      </c>
    </row>
    <row r="5" spans="1:4" ht="15.75" customHeight="1">
      <c r="A5" s="265" t="s">
        <v>691</v>
      </c>
      <c r="B5" s="262" t="s">
        <v>6</v>
      </c>
      <c r="C5" s="263">
        <v>1</v>
      </c>
      <c r="D5" s="264">
        <v>508</v>
      </c>
    </row>
    <row r="6" spans="1:4" ht="15.75" customHeight="1">
      <c r="A6" s="265" t="s">
        <v>692</v>
      </c>
      <c r="B6" s="266" t="s">
        <v>7</v>
      </c>
      <c r="C6" s="267"/>
      <c r="D6" s="268"/>
    </row>
    <row r="7" spans="1:4" ht="15.75" customHeight="1" thickBot="1">
      <c r="A7" s="635" t="s">
        <v>693</v>
      </c>
      <c r="B7" s="271" t="s">
        <v>8</v>
      </c>
      <c r="C7" s="272"/>
      <c r="D7" s="273"/>
    </row>
    <row r="8" spans="1:4" ht="15.75" customHeight="1" thickBot="1">
      <c r="A8" s="627" t="s">
        <v>694</v>
      </c>
      <c r="B8" s="628" t="s">
        <v>9</v>
      </c>
      <c r="C8" s="629"/>
      <c r="D8" s="630">
        <f>+D5+D6+D7</f>
        <v>508</v>
      </c>
    </row>
    <row r="9" spans="1:4" ht="15.75" customHeight="1">
      <c r="A9" s="261" t="s">
        <v>695</v>
      </c>
      <c r="B9" s="262" t="s">
        <v>10</v>
      </c>
      <c r="C9" s="263"/>
      <c r="D9" s="264"/>
    </row>
    <row r="10" spans="1:4" ht="15.75" customHeight="1">
      <c r="A10" s="265" t="s">
        <v>696</v>
      </c>
      <c r="B10" s="266" t="s">
        <v>11</v>
      </c>
      <c r="C10" s="267"/>
      <c r="D10" s="268"/>
    </row>
    <row r="11" spans="1:4" ht="15.75" customHeight="1">
      <c r="A11" s="265" t="s">
        <v>697</v>
      </c>
      <c r="B11" s="266" t="s">
        <v>12</v>
      </c>
      <c r="C11" s="267"/>
      <c r="D11" s="268"/>
    </row>
    <row r="12" spans="1:4" ht="15.75" customHeight="1">
      <c r="A12" s="265" t="s">
        <v>698</v>
      </c>
      <c r="B12" s="266" t="s">
        <v>13</v>
      </c>
      <c r="C12" s="267"/>
      <c r="D12" s="268"/>
    </row>
    <row r="13" spans="1:4" ht="15.75" customHeight="1" thickBot="1">
      <c r="A13" s="635" t="s">
        <v>699</v>
      </c>
      <c r="B13" s="271" t="s">
        <v>14</v>
      </c>
      <c r="C13" s="272"/>
      <c r="D13" s="273"/>
    </row>
    <row r="14" spans="1:4" ht="15.75" customHeight="1" thickBot="1">
      <c r="A14" s="627" t="s">
        <v>700</v>
      </c>
      <c r="B14" s="628" t="s">
        <v>15</v>
      </c>
      <c r="C14" s="636"/>
      <c r="D14" s="630">
        <f>+D9+D10+D11+D12+D13</f>
        <v>0</v>
      </c>
    </row>
    <row r="15" spans="1:4" ht="15.75" customHeight="1">
      <c r="A15" s="261"/>
      <c r="B15" s="262" t="s">
        <v>16</v>
      </c>
      <c r="C15" s="263"/>
      <c r="D15" s="264"/>
    </row>
    <row r="16" spans="1:4" ht="15.75" customHeight="1">
      <c r="A16" s="265"/>
      <c r="B16" s="266" t="s">
        <v>17</v>
      </c>
      <c r="C16" s="267"/>
      <c r="D16" s="268"/>
    </row>
    <row r="17" spans="1:4" ht="15.75" customHeight="1">
      <c r="A17" s="265"/>
      <c r="B17" s="266" t="s">
        <v>18</v>
      </c>
      <c r="C17" s="267"/>
      <c r="D17" s="268"/>
    </row>
    <row r="18" spans="1:4" ht="15.75" customHeight="1">
      <c r="A18" s="265"/>
      <c r="B18" s="266" t="s">
        <v>19</v>
      </c>
      <c r="C18" s="267"/>
      <c r="D18" s="268"/>
    </row>
    <row r="19" spans="1:4" ht="15.75" customHeight="1">
      <c r="A19" s="265"/>
      <c r="B19" s="266" t="s">
        <v>20</v>
      </c>
      <c r="C19" s="267"/>
      <c r="D19" s="268"/>
    </row>
    <row r="20" spans="1:4" ht="15.75" customHeight="1">
      <c r="A20" s="265"/>
      <c r="B20" s="266" t="s">
        <v>21</v>
      </c>
      <c r="C20" s="267"/>
      <c r="D20" s="268"/>
    </row>
    <row r="21" spans="1:4" ht="15.75" customHeight="1">
      <c r="A21" s="265"/>
      <c r="B21" s="266" t="s">
        <v>22</v>
      </c>
      <c r="C21" s="267"/>
      <c r="D21" s="268"/>
    </row>
    <row r="22" spans="1:4" ht="15.75" customHeight="1">
      <c r="A22" s="265"/>
      <c r="B22" s="266" t="s">
        <v>23</v>
      </c>
      <c r="C22" s="267"/>
      <c r="D22" s="268"/>
    </row>
    <row r="23" spans="1:4" ht="15.75" customHeight="1">
      <c r="A23" s="265"/>
      <c r="B23" s="266" t="s">
        <v>24</v>
      </c>
      <c r="C23" s="267"/>
      <c r="D23" s="268"/>
    </row>
    <row r="24" spans="1:4" ht="15.75" customHeight="1">
      <c r="A24" s="265"/>
      <c r="B24" s="266" t="s">
        <v>25</v>
      </c>
      <c r="C24" s="267"/>
      <c r="D24" s="268"/>
    </row>
    <row r="25" spans="1:4" ht="15.75" customHeight="1">
      <c r="A25" s="265"/>
      <c r="B25" s="266" t="s">
        <v>26</v>
      </c>
      <c r="C25" s="267"/>
      <c r="D25" s="268"/>
    </row>
    <row r="26" spans="1:4" ht="15.75" customHeight="1">
      <c r="A26" s="265"/>
      <c r="B26" s="266" t="s">
        <v>27</v>
      </c>
      <c r="C26" s="267"/>
      <c r="D26" s="268"/>
    </row>
    <row r="27" spans="1:4" ht="15.75" customHeight="1">
      <c r="A27" s="265"/>
      <c r="B27" s="266" t="s">
        <v>28</v>
      </c>
      <c r="C27" s="267"/>
      <c r="D27" s="268"/>
    </row>
    <row r="28" spans="1:4" ht="15.75" customHeight="1">
      <c r="A28" s="265"/>
      <c r="B28" s="266" t="s">
        <v>29</v>
      </c>
      <c r="C28" s="267"/>
      <c r="D28" s="268"/>
    </row>
    <row r="29" spans="1:4" ht="15.75" customHeight="1">
      <c r="A29" s="265"/>
      <c r="B29" s="266" t="s">
        <v>30</v>
      </c>
      <c r="C29" s="267"/>
      <c r="D29" s="268"/>
    </row>
    <row r="30" spans="1:4" ht="15.75" customHeight="1">
      <c r="A30" s="265"/>
      <c r="B30" s="266" t="s">
        <v>31</v>
      </c>
      <c r="C30" s="267"/>
      <c r="D30" s="268"/>
    </row>
    <row r="31" spans="1:4" ht="15.75" customHeight="1">
      <c r="A31" s="265"/>
      <c r="B31" s="266" t="s">
        <v>32</v>
      </c>
      <c r="C31" s="267"/>
      <c r="D31" s="268"/>
    </row>
    <row r="32" spans="1:4" ht="15.75" customHeight="1">
      <c r="A32" s="265"/>
      <c r="B32" s="266" t="s">
        <v>33</v>
      </c>
      <c r="C32" s="267"/>
      <c r="D32" s="268"/>
    </row>
    <row r="33" spans="1:4" ht="15.75" customHeight="1">
      <c r="A33" s="265"/>
      <c r="B33" s="266" t="s">
        <v>34</v>
      </c>
      <c r="C33" s="267"/>
      <c r="D33" s="268"/>
    </row>
    <row r="34" spans="1:4" ht="15.75" customHeight="1">
      <c r="A34" s="265"/>
      <c r="B34" s="266" t="s">
        <v>87</v>
      </c>
      <c r="C34" s="267"/>
      <c r="D34" s="268"/>
    </row>
    <row r="35" spans="1:4" ht="15.75" customHeight="1">
      <c r="A35" s="265"/>
      <c r="B35" s="266" t="s">
        <v>183</v>
      </c>
      <c r="C35" s="267"/>
      <c r="D35" s="268"/>
    </row>
    <row r="36" spans="1:4" ht="15.75" customHeight="1">
      <c r="A36" s="265"/>
      <c r="B36" s="266" t="s">
        <v>244</v>
      </c>
      <c r="C36" s="267"/>
      <c r="D36" s="268"/>
    </row>
    <row r="37" spans="1:4" ht="15.75" customHeight="1" thickBot="1">
      <c r="A37" s="279"/>
      <c r="B37" s="280" t="s">
        <v>245</v>
      </c>
      <c r="C37" s="281"/>
      <c r="D37" s="282"/>
    </row>
    <row r="38" spans="1:6" ht="15.75" customHeight="1" thickBot="1">
      <c r="A38" s="774" t="s">
        <v>701</v>
      </c>
      <c r="B38" s="775"/>
      <c r="C38" s="274"/>
      <c r="D38" s="630">
        <f>+D8+D14+SUM(D15:D37)</f>
        <v>508</v>
      </c>
      <c r="F38" s="283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……/2015. (……)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9.375" style="311" customWidth="1"/>
    <col min="2" max="2" width="58.375" style="311" customWidth="1"/>
    <col min="3" max="5" width="25.00390625" style="311" customWidth="1"/>
    <col min="6" max="6" width="5.50390625" style="311" customWidth="1"/>
    <col min="7" max="16384" width="9.375" style="311" customWidth="1"/>
  </cols>
  <sheetData>
    <row r="1" spans="1:6" ht="12.75">
      <c r="A1" s="312"/>
      <c r="F1" s="779" t="str">
        <f>+CONCATENATE("8. tájékoztató tábla a ......../",LEFT(ÖSSZEFÜGGÉSEK!A4,4)+1,". (........) önkormányzati rendelethez")</f>
        <v>8. tájékoztató tábla a ......../2015. (........) önkormányzati rendelethez</v>
      </c>
    </row>
    <row r="2" spans="1:6" ht="33" customHeight="1">
      <c r="A2" s="776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2014. évben</v>
      </c>
      <c r="B2" s="776"/>
      <c r="C2" s="776"/>
      <c r="D2" s="776"/>
      <c r="E2" s="776"/>
      <c r="F2" s="779"/>
    </row>
    <row r="3" spans="1:6" ht="16.5" thickBot="1">
      <c r="A3" s="313"/>
      <c r="F3" s="779"/>
    </row>
    <row r="4" spans="1:6" ht="79.5" thickBot="1">
      <c r="A4" s="314" t="s">
        <v>248</v>
      </c>
      <c r="B4" s="315" t="s">
        <v>296</v>
      </c>
      <c r="C4" s="315" t="s">
        <v>297</v>
      </c>
      <c r="D4" s="315" t="s">
        <v>298</v>
      </c>
      <c r="E4" s="316" t="s">
        <v>299</v>
      </c>
      <c r="F4" s="779"/>
    </row>
    <row r="5" spans="1:6" ht="15.75">
      <c r="A5" s="317" t="s">
        <v>6</v>
      </c>
      <c r="B5" s="321" t="s">
        <v>705</v>
      </c>
      <c r="C5" s="324"/>
      <c r="D5" s="327"/>
      <c r="E5" s="331"/>
      <c r="F5" s="779"/>
    </row>
    <row r="6" spans="1:6" ht="15.75">
      <c r="A6" s="318" t="s">
        <v>7</v>
      </c>
      <c r="B6" s="322"/>
      <c r="C6" s="325"/>
      <c r="D6" s="328"/>
      <c r="E6" s="332"/>
      <c r="F6" s="779"/>
    </row>
    <row r="7" spans="1:6" ht="15.75">
      <c r="A7" s="318" t="s">
        <v>8</v>
      </c>
      <c r="B7" s="322"/>
      <c r="C7" s="325"/>
      <c r="D7" s="328"/>
      <c r="E7" s="332"/>
      <c r="F7" s="779"/>
    </row>
    <row r="8" spans="1:6" ht="15.75">
      <c r="A8" s="318" t="s">
        <v>9</v>
      </c>
      <c r="B8" s="322"/>
      <c r="C8" s="325"/>
      <c r="D8" s="328"/>
      <c r="E8" s="332"/>
      <c r="F8" s="779"/>
    </row>
    <row r="9" spans="1:6" ht="15.75">
      <c r="A9" s="318" t="s">
        <v>10</v>
      </c>
      <c r="B9" s="322"/>
      <c r="C9" s="325"/>
      <c r="D9" s="328"/>
      <c r="E9" s="332"/>
      <c r="F9" s="779"/>
    </row>
    <row r="10" spans="1:6" ht="15.75">
      <c r="A10" s="318" t="s">
        <v>11</v>
      </c>
      <c r="B10" s="322"/>
      <c r="C10" s="325"/>
      <c r="D10" s="328"/>
      <c r="E10" s="332"/>
      <c r="F10" s="779"/>
    </row>
    <row r="11" spans="1:6" ht="15.75">
      <c r="A11" s="318" t="s">
        <v>12</v>
      </c>
      <c r="B11" s="322"/>
      <c r="C11" s="325"/>
      <c r="D11" s="328"/>
      <c r="E11" s="332"/>
      <c r="F11" s="779"/>
    </row>
    <row r="12" spans="1:6" ht="15.75">
      <c r="A12" s="318" t="s">
        <v>13</v>
      </c>
      <c r="B12" s="322"/>
      <c r="C12" s="325"/>
      <c r="D12" s="328"/>
      <c r="E12" s="332"/>
      <c r="F12" s="779"/>
    </row>
    <row r="13" spans="1:6" ht="15.75">
      <c r="A13" s="318" t="s">
        <v>14</v>
      </c>
      <c r="B13" s="322"/>
      <c r="C13" s="325"/>
      <c r="D13" s="328"/>
      <c r="E13" s="332"/>
      <c r="F13" s="779"/>
    </row>
    <row r="14" spans="1:6" ht="15.75">
      <c r="A14" s="318" t="s">
        <v>15</v>
      </c>
      <c r="B14" s="322"/>
      <c r="C14" s="325"/>
      <c r="D14" s="328"/>
      <c r="E14" s="332"/>
      <c r="F14" s="779"/>
    </row>
    <row r="15" spans="1:6" ht="15.75">
      <c r="A15" s="318" t="s">
        <v>16</v>
      </c>
      <c r="B15" s="322"/>
      <c r="C15" s="325"/>
      <c r="D15" s="328"/>
      <c r="E15" s="332"/>
      <c r="F15" s="779"/>
    </row>
    <row r="16" spans="1:6" ht="15.75">
      <c r="A16" s="318" t="s">
        <v>17</v>
      </c>
      <c r="B16" s="322"/>
      <c r="C16" s="325"/>
      <c r="D16" s="328"/>
      <c r="E16" s="332"/>
      <c r="F16" s="779"/>
    </row>
    <row r="17" spans="1:6" ht="15.75">
      <c r="A17" s="318" t="s">
        <v>18</v>
      </c>
      <c r="B17" s="322"/>
      <c r="C17" s="325"/>
      <c r="D17" s="328"/>
      <c r="E17" s="332"/>
      <c r="F17" s="779"/>
    </row>
    <row r="18" spans="1:6" ht="15.75">
      <c r="A18" s="318" t="s">
        <v>19</v>
      </c>
      <c r="B18" s="322"/>
      <c r="C18" s="325"/>
      <c r="D18" s="328"/>
      <c r="E18" s="332"/>
      <c r="F18" s="779"/>
    </row>
    <row r="19" spans="1:6" ht="15.75">
      <c r="A19" s="318" t="s">
        <v>20</v>
      </c>
      <c r="B19" s="322"/>
      <c r="C19" s="325"/>
      <c r="D19" s="328"/>
      <c r="E19" s="332"/>
      <c r="F19" s="779"/>
    </row>
    <row r="20" spans="1:6" ht="15.75">
      <c r="A20" s="318" t="s">
        <v>21</v>
      </c>
      <c r="B20" s="322"/>
      <c r="C20" s="325"/>
      <c r="D20" s="328"/>
      <c r="E20" s="332"/>
      <c r="F20" s="779"/>
    </row>
    <row r="21" spans="1:6" ht="16.5" thickBot="1">
      <c r="A21" s="319" t="s">
        <v>22</v>
      </c>
      <c r="B21" s="323"/>
      <c r="C21" s="326"/>
      <c r="D21" s="329"/>
      <c r="E21" s="333"/>
      <c r="F21" s="779"/>
    </row>
    <row r="22" spans="1:6" ht="16.5" thickBot="1">
      <c r="A22" s="777" t="s">
        <v>300</v>
      </c>
      <c r="B22" s="778"/>
      <c r="C22" s="320"/>
      <c r="D22" s="330">
        <f>IF(SUM(D5:D21)=0,"",SUM(D5:D21))</f>
      </c>
      <c r="E22" s="334">
        <f>IF(SUM(E5:E21)=0,"",SUM(E5:E21))</f>
      </c>
      <c r="F22" s="779"/>
    </row>
    <row r="23" ht="15.75">
      <c r="A23" s="313"/>
    </row>
  </sheetData>
  <sheetProtection sheet="1" objects="1" scenarios="1"/>
  <mergeCells count="3">
    <mergeCell ref="A2:E2"/>
    <mergeCell ref="A22:B22"/>
    <mergeCell ref="F1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workbookViewId="0" topLeftCell="A1">
      <selection activeCell="G10" sqref="G10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84" t="str">
        <f>+CONCATENATE("9. sz. tájékoztató tábla a ……./",LEFT(ÖSSZEFÜGGÉSEK!A4,4)+1,".(………)  önkormányzati rendelethez")</f>
        <v>9. sz. tájékoztató tábla a ……./2015.(………)  önkormányzati rendelethez</v>
      </c>
    </row>
    <row r="2" spans="1:3" ht="14.25">
      <c r="A2" s="285"/>
      <c r="B2" s="285"/>
      <c r="C2" s="285"/>
    </row>
    <row r="3" spans="1:3" ht="33.75" customHeight="1">
      <c r="A3" s="780" t="s">
        <v>301</v>
      </c>
      <c r="B3" s="780"/>
      <c r="C3" s="780"/>
    </row>
    <row r="4" ht="13.5" thickBot="1">
      <c r="C4" s="286"/>
    </row>
    <row r="5" spans="1:3" s="290" customFormat="1" ht="43.5" customHeight="1" thickBot="1">
      <c r="A5" s="287" t="s">
        <v>4</v>
      </c>
      <c r="B5" s="288" t="s">
        <v>48</v>
      </c>
      <c r="C5" s="289" t="s">
        <v>302</v>
      </c>
    </row>
    <row r="6" spans="1:3" ht="28.5" customHeight="1">
      <c r="A6" s="291" t="s">
        <v>6</v>
      </c>
      <c r="B6" s="292" t="str">
        <f>+CONCATENATE("Pénzkészlet ",LEFT(ÖSSZEFÜGGÉSEK!A4,4),". január 1-jén",CHAR(10),"ebből:")</f>
        <v>Pénzkészlet 2014. január 1-jén
ebből:</v>
      </c>
      <c r="C6" s="293">
        <f>C7+C8</f>
        <v>6457</v>
      </c>
    </row>
    <row r="7" spans="1:3" ht="18" customHeight="1">
      <c r="A7" s="294" t="s">
        <v>7</v>
      </c>
      <c r="B7" s="295" t="s">
        <v>303</v>
      </c>
      <c r="C7" s="296">
        <v>6160</v>
      </c>
    </row>
    <row r="8" spans="1:3" ht="18" customHeight="1">
      <c r="A8" s="294" t="s">
        <v>8</v>
      </c>
      <c r="B8" s="295" t="s">
        <v>304</v>
      </c>
      <c r="C8" s="296">
        <v>297</v>
      </c>
    </row>
    <row r="9" spans="1:3" ht="18" customHeight="1">
      <c r="A9" s="294" t="s">
        <v>9</v>
      </c>
      <c r="B9" s="297" t="s">
        <v>305</v>
      </c>
      <c r="C9" s="296">
        <v>66817</v>
      </c>
    </row>
    <row r="10" spans="1:3" ht="18" customHeight="1" thickBot="1">
      <c r="A10" s="298" t="s">
        <v>10</v>
      </c>
      <c r="B10" s="299" t="s">
        <v>306</v>
      </c>
      <c r="C10" s="300">
        <v>69593</v>
      </c>
    </row>
    <row r="11" spans="1:3" ht="25.5" customHeight="1">
      <c r="A11" s="301" t="s">
        <v>11</v>
      </c>
      <c r="B11" s="302" t="str">
        <f>+CONCATENATE("Záró pénzkészlet ",LEFT(ÖSSZEFÜGGÉSEK!A4,4),". december 31-én",CHAR(10),"ebből:")</f>
        <v>Záró pénzkészlet 2014. december 31-én
ebből:</v>
      </c>
      <c r="C11" s="303">
        <f>C6+C9-C10</f>
        <v>3681</v>
      </c>
    </row>
    <row r="12" spans="1:3" ht="18" customHeight="1">
      <c r="A12" s="294" t="s">
        <v>12</v>
      </c>
      <c r="B12" s="295" t="s">
        <v>303</v>
      </c>
      <c r="C12" s="296">
        <v>3507</v>
      </c>
    </row>
    <row r="13" spans="1:3" ht="18" customHeight="1" thickBot="1">
      <c r="A13" s="304" t="s">
        <v>13</v>
      </c>
      <c r="B13" s="305" t="s">
        <v>304</v>
      </c>
      <c r="C13" s="306">
        <v>174</v>
      </c>
    </row>
  </sheetData>
  <sheetProtection sheet="1" objects="1" scenarios="1"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BreakPreview" zoomScaleNormal="130" zoomScaleSheetLayoutView="100" workbookViewId="0" topLeftCell="A116">
      <selection activeCell="B113" sqref="B113"/>
    </sheetView>
  </sheetViews>
  <sheetFormatPr defaultColWidth="9.00390625" defaultRowHeight="12.75"/>
  <cols>
    <col min="1" max="1" width="9.50390625" style="405" customWidth="1"/>
    <col min="2" max="2" width="60.875" style="405" customWidth="1"/>
    <col min="3" max="5" width="15.875" style="406" customWidth="1"/>
    <col min="6" max="16384" width="9.375" style="416" customWidth="1"/>
  </cols>
  <sheetData>
    <row r="1" spans="1:5" ht="15.75" customHeight="1">
      <c r="A1" s="639" t="s">
        <v>3</v>
      </c>
      <c r="B1" s="639"/>
      <c r="C1" s="639"/>
      <c r="D1" s="639"/>
      <c r="E1" s="639"/>
    </row>
    <row r="2" spans="1:5" ht="15.75" customHeight="1" thickBot="1">
      <c r="A2" s="44" t="s">
        <v>107</v>
      </c>
      <c r="B2" s="44"/>
      <c r="C2" s="403"/>
      <c r="D2" s="403"/>
      <c r="E2" s="403" t="s">
        <v>152</v>
      </c>
    </row>
    <row r="3" spans="1:5" ht="15.75" customHeight="1">
      <c r="A3" s="640" t="s">
        <v>55</v>
      </c>
      <c r="B3" s="642" t="s">
        <v>5</v>
      </c>
      <c r="C3" s="644" t="str">
        <f>+'1.1.sz.mell.'!C3:E3</f>
        <v>2014. évi</v>
      </c>
      <c r="D3" s="644"/>
      <c r="E3" s="645"/>
    </row>
    <row r="4" spans="1:5" ht="37.5" customHeight="1" thickBot="1">
      <c r="A4" s="641"/>
      <c r="B4" s="643"/>
      <c r="C4" s="46" t="s">
        <v>174</v>
      </c>
      <c r="D4" s="46" t="s">
        <v>179</v>
      </c>
      <c r="E4" s="47" t="s">
        <v>180</v>
      </c>
    </row>
    <row r="5" spans="1:5" s="417" customFormat="1" ht="12" customHeight="1" thickBot="1">
      <c r="A5" s="381" t="s">
        <v>424</v>
      </c>
      <c r="B5" s="382" t="s">
        <v>425</v>
      </c>
      <c r="C5" s="382" t="s">
        <v>426</v>
      </c>
      <c r="D5" s="382" t="s">
        <v>427</v>
      </c>
      <c r="E5" s="430" t="s">
        <v>428</v>
      </c>
    </row>
    <row r="6" spans="1:5" s="418" customFormat="1" ht="12" customHeight="1" thickBot="1">
      <c r="A6" s="376" t="s">
        <v>6</v>
      </c>
      <c r="B6" s="377" t="s">
        <v>308</v>
      </c>
      <c r="C6" s="408">
        <f>SUM(C7:C12)</f>
        <v>9128</v>
      </c>
      <c r="D6" s="408">
        <f>SUM(D7:D12)</f>
        <v>14244</v>
      </c>
      <c r="E6" s="391">
        <f>SUM(E7:E12)</f>
        <v>14244</v>
      </c>
    </row>
    <row r="7" spans="1:5" s="418" customFormat="1" ht="12" customHeight="1">
      <c r="A7" s="371" t="s">
        <v>67</v>
      </c>
      <c r="B7" s="419" t="s">
        <v>309</v>
      </c>
      <c r="C7" s="410">
        <v>8821</v>
      </c>
      <c r="D7" s="410">
        <v>8821</v>
      </c>
      <c r="E7" s="393">
        <v>8821</v>
      </c>
    </row>
    <row r="8" spans="1:5" s="418" customFormat="1" ht="12" customHeight="1">
      <c r="A8" s="370" t="s">
        <v>68</v>
      </c>
      <c r="B8" s="420" t="s">
        <v>310</v>
      </c>
      <c r="C8" s="409"/>
      <c r="D8" s="409"/>
      <c r="E8" s="392"/>
    </row>
    <row r="9" spans="1:5" s="418" customFormat="1" ht="12" customHeight="1">
      <c r="A9" s="370" t="s">
        <v>69</v>
      </c>
      <c r="B9" s="420" t="s">
        <v>311</v>
      </c>
      <c r="C9" s="409"/>
      <c r="D9" s="409"/>
      <c r="E9" s="392"/>
    </row>
    <row r="10" spans="1:5" s="418" customFormat="1" ht="12" customHeight="1">
      <c r="A10" s="370" t="s">
        <v>70</v>
      </c>
      <c r="B10" s="420" t="s">
        <v>312</v>
      </c>
      <c r="C10" s="409">
        <v>302</v>
      </c>
      <c r="D10" s="409">
        <v>302</v>
      </c>
      <c r="E10" s="392">
        <v>302</v>
      </c>
    </row>
    <row r="11" spans="1:5" s="418" customFormat="1" ht="12" customHeight="1">
      <c r="A11" s="370" t="s">
        <v>103</v>
      </c>
      <c r="B11" s="420" t="s">
        <v>313</v>
      </c>
      <c r="C11" s="409">
        <v>5</v>
      </c>
      <c r="D11" s="409">
        <v>1843</v>
      </c>
      <c r="E11" s="392">
        <v>1843</v>
      </c>
    </row>
    <row r="12" spans="1:5" s="418" customFormat="1" ht="12" customHeight="1" thickBot="1">
      <c r="A12" s="372" t="s">
        <v>71</v>
      </c>
      <c r="B12" s="421" t="s">
        <v>314</v>
      </c>
      <c r="C12" s="411"/>
      <c r="D12" s="411">
        <v>3278</v>
      </c>
      <c r="E12" s="394">
        <v>3278</v>
      </c>
    </row>
    <row r="13" spans="1:5" s="418" customFormat="1" ht="12" customHeight="1" thickBot="1">
      <c r="A13" s="376" t="s">
        <v>7</v>
      </c>
      <c r="B13" s="398" t="s">
        <v>315</v>
      </c>
      <c r="C13" s="408">
        <f>SUM(C14:C18)</f>
        <v>26397</v>
      </c>
      <c r="D13" s="408">
        <f>SUM(D14:D18)</f>
        <v>26704</v>
      </c>
      <c r="E13" s="391">
        <f>SUM(E14:E18)</f>
        <v>21210</v>
      </c>
    </row>
    <row r="14" spans="1:5" s="418" customFormat="1" ht="12" customHeight="1">
      <c r="A14" s="371" t="s">
        <v>73</v>
      </c>
      <c r="B14" s="419" t="s">
        <v>316</v>
      </c>
      <c r="C14" s="410"/>
      <c r="D14" s="410"/>
      <c r="E14" s="393"/>
    </row>
    <row r="15" spans="1:5" s="418" customFormat="1" ht="12" customHeight="1">
      <c r="A15" s="370" t="s">
        <v>74</v>
      </c>
      <c r="B15" s="420" t="s">
        <v>317</v>
      </c>
      <c r="C15" s="409"/>
      <c r="D15" s="409"/>
      <c r="E15" s="392"/>
    </row>
    <row r="16" spans="1:5" s="418" customFormat="1" ht="12" customHeight="1">
      <c r="A16" s="370" t="s">
        <v>75</v>
      </c>
      <c r="B16" s="420" t="s">
        <v>318</v>
      </c>
      <c r="C16" s="409"/>
      <c r="D16" s="409"/>
      <c r="E16" s="392"/>
    </row>
    <row r="17" spans="1:5" s="418" customFormat="1" ht="12" customHeight="1">
      <c r="A17" s="370" t="s">
        <v>76</v>
      </c>
      <c r="B17" s="420" t="s">
        <v>319</v>
      </c>
      <c r="C17" s="409"/>
      <c r="D17" s="409"/>
      <c r="E17" s="392"/>
    </row>
    <row r="18" spans="1:5" s="418" customFormat="1" ht="12" customHeight="1">
      <c r="A18" s="370" t="s">
        <v>77</v>
      </c>
      <c r="B18" s="420" t="s">
        <v>320</v>
      </c>
      <c r="C18" s="409">
        <v>26397</v>
      </c>
      <c r="D18" s="409">
        <v>26704</v>
      </c>
      <c r="E18" s="392">
        <v>21210</v>
      </c>
    </row>
    <row r="19" spans="1:5" s="418" customFormat="1" ht="12" customHeight="1" thickBot="1">
      <c r="A19" s="372" t="s">
        <v>84</v>
      </c>
      <c r="B19" s="421" t="s">
        <v>321</v>
      </c>
      <c r="C19" s="411"/>
      <c r="D19" s="411"/>
      <c r="E19" s="394"/>
    </row>
    <row r="20" spans="1:5" s="418" customFormat="1" ht="12" customHeight="1" thickBot="1">
      <c r="A20" s="376" t="s">
        <v>8</v>
      </c>
      <c r="B20" s="377" t="s">
        <v>322</v>
      </c>
      <c r="C20" s="408">
        <f>SUM(C21:C25)</f>
        <v>9180</v>
      </c>
      <c r="D20" s="408">
        <f>SUM(D21:D25)</f>
        <v>7024</v>
      </c>
      <c r="E20" s="391">
        <f>SUM(E21:E25)</f>
        <v>0</v>
      </c>
    </row>
    <row r="21" spans="1:5" s="418" customFormat="1" ht="12" customHeight="1">
      <c r="A21" s="371" t="s">
        <v>56</v>
      </c>
      <c r="B21" s="419" t="s">
        <v>323</v>
      </c>
      <c r="C21" s="410"/>
      <c r="D21" s="410"/>
      <c r="E21" s="393">
        <v>0</v>
      </c>
    </row>
    <row r="22" spans="1:5" s="418" customFormat="1" ht="12" customHeight="1">
      <c r="A22" s="370" t="s">
        <v>57</v>
      </c>
      <c r="B22" s="420" t="s">
        <v>324</v>
      </c>
      <c r="C22" s="409"/>
      <c r="D22" s="409"/>
      <c r="E22" s="392"/>
    </row>
    <row r="23" spans="1:5" s="418" customFormat="1" ht="12" customHeight="1">
      <c r="A23" s="370" t="s">
        <v>58</v>
      </c>
      <c r="B23" s="420" t="s">
        <v>325</v>
      </c>
      <c r="C23" s="409"/>
      <c r="D23" s="409"/>
      <c r="E23" s="392"/>
    </row>
    <row r="24" spans="1:5" s="418" customFormat="1" ht="12" customHeight="1">
      <c r="A24" s="370" t="s">
        <v>59</v>
      </c>
      <c r="B24" s="420" t="s">
        <v>326</v>
      </c>
      <c r="C24" s="409"/>
      <c r="D24" s="409"/>
      <c r="E24" s="392"/>
    </row>
    <row r="25" spans="1:5" s="418" customFormat="1" ht="12" customHeight="1">
      <c r="A25" s="370" t="s">
        <v>117</v>
      </c>
      <c r="B25" s="420" t="s">
        <v>327</v>
      </c>
      <c r="C25" s="409">
        <v>9180</v>
      </c>
      <c r="D25" s="409">
        <v>7024</v>
      </c>
      <c r="E25" s="392">
        <v>0</v>
      </c>
    </row>
    <row r="26" spans="1:5" s="418" customFormat="1" ht="12" customHeight="1" thickBot="1">
      <c r="A26" s="372" t="s">
        <v>118</v>
      </c>
      <c r="B26" s="421" t="s">
        <v>328</v>
      </c>
      <c r="C26" s="411"/>
      <c r="D26" s="411"/>
      <c r="E26" s="394"/>
    </row>
    <row r="27" spans="1:5" s="418" customFormat="1" ht="12" customHeight="1" thickBot="1">
      <c r="A27" s="376" t="s">
        <v>119</v>
      </c>
      <c r="B27" s="377" t="s">
        <v>329</v>
      </c>
      <c r="C27" s="414">
        <f>+C28+C31+C32+C33</f>
        <v>4501</v>
      </c>
      <c r="D27" s="414">
        <f>+D28+D31+D32+D33</f>
        <v>4501</v>
      </c>
      <c r="E27" s="427">
        <f>+E28+E31+E32+E33</f>
        <v>1754</v>
      </c>
    </row>
    <row r="28" spans="1:5" s="418" customFormat="1" ht="12" customHeight="1">
      <c r="A28" s="371" t="s">
        <v>330</v>
      </c>
      <c r="B28" s="419" t="s">
        <v>331</v>
      </c>
      <c r="C28" s="429">
        <f>+C29+C30</f>
        <v>300</v>
      </c>
      <c r="D28" s="429">
        <f>+D29+D30</f>
        <v>300</v>
      </c>
      <c r="E28" s="428">
        <f>+E29+E30</f>
        <v>280</v>
      </c>
    </row>
    <row r="29" spans="1:5" s="418" customFormat="1" ht="12" customHeight="1">
      <c r="A29" s="370" t="s">
        <v>332</v>
      </c>
      <c r="B29" s="420" t="s">
        <v>333</v>
      </c>
      <c r="C29" s="409">
        <v>300</v>
      </c>
      <c r="D29" s="409">
        <v>300</v>
      </c>
      <c r="E29" s="392">
        <v>280</v>
      </c>
    </row>
    <row r="30" spans="1:5" s="418" customFormat="1" ht="12" customHeight="1">
      <c r="A30" s="370" t="s">
        <v>334</v>
      </c>
      <c r="B30" s="420" t="s">
        <v>335</v>
      </c>
      <c r="C30" s="409"/>
      <c r="D30" s="409">
        <v>0</v>
      </c>
      <c r="E30" s="392">
        <v>0</v>
      </c>
    </row>
    <row r="31" spans="1:5" s="418" customFormat="1" ht="12" customHeight="1">
      <c r="A31" s="370" t="s">
        <v>336</v>
      </c>
      <c r="B31" s="420" t="s">
        <v>337</v>
      </c>
      <c r="C31" s="409">
        <v>934</v>
      </c>
      <c r="D31" s="409">
        <v>934</v>
      </c>
      <c r="E31" s="392">
        <v>1443</v>
      </c>
    </row>
    <row r="32" spans="1:5" s="418" customFormat="1" ht="12" customHeight="1">
      <c r="A32" s="370" t="s">
        <v>338</v>
      </c>
      <c r="B32" s="420" t="s">
        <v>339</v>
      </c>
      <c r="C32" s="409"/>
      <c r="D32" s="409"/>
      <c r="E32" s="392"/>
    </row>
    <row r="33" spans="1:5" s="418" customFormat="1" ht="12" customHeight="1" thickBot="1">
      <c r="A33" s="372" t="s">
        <v>340</v>
      </c>
      <c r="B33" s="421" t="s">
        <v>341</v>
      </c>
      <c r="C33" s="411">
        <v>3267</v>
      </c>
      <c r="D33" s="411">
        <v>3267</v>
      </c>
      <c r="E33" s="394">
        <v>31</v>
      </c>
    </row>
    <row r="34" spans="1:5" s="418" customFormat="1" ht="12" customHeight="1" thickBot="1">
      <c r="A34" s="376" t="s">
        <v>10</v>
      </c>
      <c r="B34" s="377" t="s">
        <v>342</v>
      </c>
      <c r="C34" s="408">
        <f>SUM(C35:C44)</f>
        <v>2405</v>
      </c>
      <c r="D34" s="408">
        <f>SUM(D35:D44)</f>
        <v>2608</v>
      </c>
      <c r="E34" s="391">
        <f>SUM(E35:E44)</f>
        <v>1950</v>
      </c>
    </row>
    <row r="35" spans="1:5" s="418" customFormat="1" ht="12" customHeight="1">
      <c r="A35" s="371" t="s">
        <v>60</v>
      </c>
      <c r="B35" s="419" t="s">
        <v>343</v>
      </c>
      <c r="C35" s="410">
        <v>0</v>
      </c>
      <c r="D35" s="410">
        <v>0</v>
      </c>
      <c r="E35" s="393"/>
    </row>
    <row r="36" spans="1:5" s="418" customFormat="1" ht="12" customHeight="1">
      <c r="A36" s="370" t="s">
        <v>61</v>
      </c>
      <c r="B36" s="420" t="s">
        <v>344</v>
      </c>
      <c r="C36" s="409">
        <v>2400</v>
      </c>
      <c r="D36" s="409">
        <v>2400</v>
      </c>
      <c r="E36" s="392">
        <v>1747</v>
      </c>
    </row>
    <row r="37" spans="1:5" s="418" customFormat="1" ht="12" customHeight="1">
      <c r="A37" s="370" t="s">
        <v>62</v>
      </c>
      <c r="B37" s="420" t="s">
        <v>345</v>
      </c>
      <c r="C37" s="409"/>
      <c r="D37" s="409"/>
      <c r="E37" s="392"/>
    </row>
    <row r="38" spans="1:5" s="418" customFormat="1" ht="12" customHeight="1">
      <c r="A38" s="370" t="s">
        <v>121</v>
      </c>
      <c r="B38" s="420" t="s">
        <v>346</v>
      </c>
      <c r="C38" s="409"/>
      <c r="D38" s="409"/>
      <c r="E38" s="392"/>
    </row>
    <row r="39" spans="1:5" s="418" customFormat="1" ht="12" customHeight="1">
      <c r="A39" s="370" t="s">
        <v>122</v>
      </c>
      <c r="B39" s="420" t="s">
        <v>347</v>
      </c>
      <c r="C39" s="409"/>
      <c r="D39" s="409"/>
      <c r="E39" s="392"/>
    </row>
    <row r="40" spans="1:5" s="418" customFormat="1" ht="12" customHeight="1">
      <c r="A40" s="370" t="s">
        <v>123</v>
      </c>
      <c r="B40" s="420" t="s">
        <v>348</v>
      </c>
      <c r="C40" s="409"/>
      <c r="D40" s="409">
        <v>106</v>
      </c>
      <c r="E40" s="392">
        <v>106</v>
      </c>
    </row>
    <row r="41" spans="1:5" s="418" customFormat="1" ht="12" customHeight="1">
      <c r="A41" s="370" t="s">
        <v>124</v>
      </c>
      <c r="B41" s="420" t="s">
        <v>349</v>
      </c>
      <c r="C41" s="409"/>
      <c r="D41" s="409"/>
      <c r="E41" s="392"/>
    </row>
    <row r="42" spans="1:5" s="418" customFormat="1" ht="12" customHeight="1">
      <c r="A42" s="370" t="s">
        <v>125</v>
      </c>
      <c r="B42" s="420" t="s">
        <v>350</v>
      </c>
      <c r="C42" s="409">
        <v>5</v>
      </c>
      <c r="D42" s="409">
        <v>5</v>
      </c>
      <c r="E42" s="392">
        <v>0</v>
      </c>
    </row>
    <row r="43" spans="1:5" s="418" customFormat="1" ht="12" customHeight="1">
      <c r="A43" s="370" t="s">
        <v>351</v>
      </c>
      <c r="B43" s="420" t="s">
        <v>352</v>
      </c>
      <c r="C43" s="412"/>
      <c r="D43" s="412"/>
      <c r="E43" s="395"/>
    </row>
    <row r="44" spans="1:5" s="418" customFormat="1" ht="12" customHeight="1" thickBot="1">
      <c r="A44" s="372" t="s">
        <v>353</v>
      </c>
      <c r="B44" s="421" t="s">
        <v>354</v>
      </c>
      <c r="C44" s="413"/>
      <c r="D44" s="413">
        <v>97</v>
      </c>
      <c r="E44" s="396">
        <v>97</v>
      </c>
    </row>
    <row r="45" spans="1:5" s="418" customFormat="1" ht="12" customHeight="1" thickBot="1">
      <c r="A45" s="376" t="s">
        <v>11</v>
      </c>
      <c r="B45" s="377" t="s">
        <v>355</v>
      </c>
      <c r="C45" s="408">
        <f>SUM(C46:C50)</f>
        <v>0</v>
      </c>
      <c r="D45" s="408">
        <f>SUM(D46:D50)</f>
        <v>0</v>
      </c>
      <c r="E45" s="391">
        <f>SUM(E46:E50)</f>
        <v>0</v>
      </c>
    </row>
    <row r="46" spans="1:5" s="418" customFormat="1" ht="12" customHeight="1">
      <c r="A46" s="371" t="s">
        <v>63</v>
      </c>
      <c r="B46" s="419" t="s">
        <v>356</v>
      </c>
      <c r="C46" s="431"/>
      <c r="D46" s="431"/>
      <c r="E46" s="397"/>
    </row>
    <row r="47" spans="1:5" s="418" customFormat="1" ht="12" customHeight="1">
      <c r="A47" s="370" t="s">
        <v>64</v>
      </c>
      <c r="B47" s="420" t="s">
        <v>357</v>
      </c>
      <c r="C47" s="412"/>
      <c r="D47" s="412"/>
      <c r="E47" s="395"/>
    </row>
    <row r="48" spans="1:5" s="418" customFormat="1" ht="12" customHeight="1">
      <c r="A48" s="370" t="s">
        <v>358</v>
      </c>
      <c r="B48" s="420" t="s">
        <v>359</v>
      </c>
      <c r="C48" s="412"/>
      <c r="D48" s="412"/>
      <c r="E48" s="395"/>
    </row>
    <row r="49" spans="1:5" s="418" customFormat="1" ht="12" customHeight="1">
      <c r="A49" s="370" t="s">
        <v>360</v>
      </c>
      <c r="B49" s="420" t="s">
        <v>361</v>
      </c>
      <c r="C49" s="412"/>
      <c r="D49" s="412"/>
      <c r="E49" s="395"/>
    </row>
    <row r="50" spans="1:5" s="418" customFormat="1" ht="12" customHeight="1" thickBot="1">
      <c r="A50" s="372" t="s">
        <v>362</v>
      </c>
      <c r="B50" s="421" t="s">
        <v>363</v>
      </c>
      <c r="C50" s="413"/>
      <c r="D50" s="413"/>
      <c r="E50" s="396"/>
    </row>
    <row r="51" spans="1:5" s="418" customFormat="1" ht="17.25" customHeight="1" thickBot="1">
      <c r="A51" s="376" t="s">
        <v>126</v>
      </c>
      <c r="B51" s="377" t="s">
        <v>364</v>
      </c>
      <c r="C51" s="408">
        <f>SUM(C52:C54)</f>
        <v>1858</v>
      </c>
      <c r="D51" s="408">
        <f>SUM(D52:D54)</f>
        <v>1858</v>
      </c>
      <c r="E51" s="391">
        <f>SUM(E52:E54)</f>
        <v>1732</v>
      </c>
    </row>
    <row r="52" spans="1:5" s="418" customFormat="1" ht="12" customHeight="1">
      <c r="A52" s="371" t="s">
        <v>65</v>
      </c>
      <c r="B52" s="419" t="s">
        <v>365</v>
      </c>
      <c r="C52" s="410"/>
      <c r="D52" s="410"/>
      <c r="E52" s="393"/>
    </row>
    <row r="53" spans="1:5" s="418" customFormat="1" ht="12" customHeight="1">
      <c r="A53" s="370" t="s">
        <v>66</v>
      </c>
      <c r="B53" s="420" t="s">
        <v>366</v>
      </c>
      <c r="C53" s="409"/>
      <c r="D53" s="409"/>
      <c r="E53" s="392"/>
    </row>
    <row r="54" spans="1:5" s="418" customFormat="1" ht="12" customHeight="1">
      <c r="A54" s="370" t="s">
        <v>367</v>
      </c>
      <c r="B54" s="420" t="s">
        <v>368</v>
      </c>
      <c r="C54" s="409">
        <v>1858</v>
      </c>
      <c r="D54" s="409">
        <v>1858</v>
      </c>
      <c r="E54" s="392">
        <v>1732</v>
      </c>
    </row>
    <row r="55" spans="1:5" s="418" customFormat="1" ht="12" customHeight="1" thickBot="1">
      <c r="A55" s="372" t="s">
        <v>369</v>
      </c>
      <c r="B55" s="421" t="s">
        <v>370</v>
      </c>
      <c r="C55" s="411"/>
      <c r="D55" s="411"/>
      <c r="E55" s="394"/>
    </row>
    <row r="56" spans="1:5" s="418" customFormat="1" ht="12" customHeight="1" thickBot="1">
      <c r="A56" s="376" t="s">
        <v>13</v>
      </c>
      <c r="B56" s="398" t="s">
        <v>371</v>
      </c>
      <c r="C56" s="408">
        <f>SUM(C57:C59)</f>
        <v>34000</v>
      </c>
      <c r="D56" s="408">
        <f>SUM(D57:D59)</f>
        <v>28230</v>
      </c>
      <c r="E56" s="391">
        <f>SUM(E57:E59)</f>
        <v>1000</v>
      </c>
    </row>
    <row r="57" spans="1:5" s="418" customFormat="1" ht="12" customHeight="1">
      <c r="A57" s="371" t="s">
        <v>127</v>
      </c>
      <c r="B57" s="419" t="s">
        <v>372</v>
      </c>
      <c r="C57" s="412"/>
      <c r="D57" s="412"/>
      <c r="E57" s="395"/>
    </row>
    <row r="58" spans="1:5" s="418" customFormat="1" ht="12" customHeight="1">
      <c r="A58" s="370" t="s">
        <v>128</v>
      </c>
      <c r="B58" s="420" t="s">
        <v>373</v>
      </c>
      <c r="C58" s="412"/>
      <c r="D58" s="412"/>
      <c r="E58" s="395"/>
    </row>
    <row r="59" spans="1:5" s="418" customFormat="1" ht="12" customHeight="1">
      <c r="A59" s="370" t="s">
        <v>153</v>
      </c>
      <c r="B59" s="420" t="s">
        <v>374</v>
      </c>
      <c r="C59" s="412">
        <v>34000</v>
      </c>
      <c r="D59" s="412">
        <v>28230</v>
      </c>
      <c r="E59" s="395">
        <v>1000</v>
      </c>
    </row>
    <row r="60" spans="1:5" s="418" customFormat="1" ht="12" customHeight="1" thickBot="1">
      <c r="A60" s="372" t="s">
        <v>375</v>
      </c>
      <c r="B60" s="421" t="s">
        <v>376</v>
      </c>
      <c r="C60" s="412"/>
      <c r="D60" s="412"/>
      <c r="E60" s="395"/>
    </row>
    <row r="61" spans="1:5" s="418" customFormat="1" ht="12" customHeight="1" thickBot="1">
      <c r="A61" s="376" t="s">
        <v>14</v>
      </c>
      <c r="B61" s="377" t="s">
        <v>377</v>
      </c>
      <c r="C61" s="414">
        <f>+C6+C13+C20+C27+C34+C45+C51+C56</f>
        <v>87469</v>
      </c>
      <c r="D61" s="414">
        <f>+D6+D13+D20+D27+D34+D45+D51+D56</f>
        <v>85169</v>
      </c>
      <c r="E61" s="427">
        <f>+E6+E13+E20+E27+E34+E45+E51+E56</f>
        <v>41890</v>
      </c>
    </row>
    <row r="62" spans="1:5" s="418" customFormat="1" ht="12" customHeight="1" thickBot="1">
      <c r="A62" s="432" t="s">
        <v>378</v>
      </c>
      <c r="B62" s="398" t="s">
        <v>379</v>
      </c>
      <c r="C62" s="408">
        <f>+C63+C64+C65</f>
        <v>0</v>
      </c>
      <c r="D62" s="408">
        <f>+D63+D64+D65</f>
        <v>12562</v>
      </c>
      <c r="E62" s="391">
        <f>+E63+E64+E65</f>
        <v>12562</v>
      </c>
    </row>
    <row r="63" spans="1:5" s="418" customFormat="1" ht="12" customHeight="1">
      <c r="A63" s="371" t="s">
        <v>380</v>
      </c>
      <c r="B63" s="419" t="s">
        <v>381</v>
      </c>
      <c r="C63" s="412"/>
      <c r="D63" s="412">
        <v>12562</v>
      </c>
      <c r="E63" s="395">
        <v>12562</v>
      </c>
    </row>
    <row r="64" spans="1:5" s="418" customFormat="1" ht="12" customHeight="1">
      <c r="A64" s="370" t="s">
        <v>382</v>
      </c>
      <c r="B64" s="420" t="s">
        <v>383</v>
      </c>
      <c r="C64" s="412"/>
      <c r="D64" s="412"/>
      <c r="E64" s="395"/>
    </row>
    <row r="65" spans="1:5" s="418" customFormat="1" ht="12" customHeight="1" thickBot="1">
      <c r="A65" s="372" t="s">
        <v>384</v>
      </c>
      <c r="B65" s="356" t="s">
        <v>429</v>
      </c>
      <c r="C65" s="412"/>
      <c r="D65" s="412"/>
      <c r="E65" s="395"/>
    </row>
    <row r="66" spans="1:5" s="418" customFormat="1" ht="12" customHeight="1" thickBot="1">
      <c r="A66" s="432" t="s">
        <v>386</v>
      </c>
      <c r="B66" s="398" t="s">
        <v>387</v>
      </c>
      <c r="C66" s="408">
        <f>+C67+C68+C69+C70</f>
        <v>0</v>
      </c>
      <c r="D66" s="408">
        <f>+D67+D68+D69+D70</f>
        <v>0</v>
      </c>
      <c r="E66" s="391">
        <f>+E67+E68+E69+E70</f>
        <v>0</v>
      </c>
    </row>
    <row r="67" spans="1:5" s="418" customFormat="1" ht="13.5" customHeight="1">
      <c r="A67" s="371" t="s">
        <v>104</v>
      </c>
      <c r="B67" s="419" t="s">
        <v>388</v>
      </c>
      <c r="C67" s="412"/>
      <c r="D67" s="412"/>
      <c r="E67" s="395"/>
    </row>
    <row r="68" spans="1:5" s="418" customFormat="1" ht="12" customHeight="1">
      <c r="A68" s="370" t="s">
        <v>105</v>
      </c>
      <c r="B68" s="420" t="s">
        <v>389</v>
      </c>
      <c r="C68" s="412"/>
      <c r="D68" s="412"/>
      <c r="E68" s="395"/>
    </row>
    <row r="69" spans="1:5" s="418" customFormat="1" ht="12" customHeight="1">
      <c r="A69" s="370" t="s">
        <v>390</v>
      </c>
      <c r="B69" s="420" t="s">
        <v>391</v>
      </c>
      <c r="C69" s="412"/>
      <c r="D69" s="412"/>
      <c r="E69" s="395"/>
    </row>
    <row r="70" spans="1:5" s="418" customFormat="1" ht="12" customHeight="1" thickBot="1">
      <c r="A70" s="372" t="s">
        <v>392</v>
      </c>
      <c r="B70" s="421" t="s">
        <v>393</v>
      </c>
      <c r="C70" s="412"/>
      <c r="D70" s="412"/>
      <c r="E70" s="395"/>
    </row>
    <row r="71" spans="1:5" s="418" customFormat="1" ht="12" customHeight="1" thickBot="1">
      <c r="A71" s="432" t="s">
        <v>394</v>
      </c>
      <c r="B71" s="398" t="s">
        <v>395</v>
      </c>
      <c r="C71" s="408">
        <f>+C72+C73</f>
        <v>6457</v>
      </c>
      <c r="D71" s="408">
        <f>+D72+D73</f>
        <v>6457</v>
      </c>
      <c r="E71" s="391">
        <f>+E72+E73</f>
        <v>6457</v>
      </c>
    </row>
    <row r="72" spans="1:5" s="418" customFormat="1" ht="12" customHeight="1">
      <c r="A72" s="371" t="s">
        <v>396</v>
      </c>
      <c r="B72" s="419" t="s">
        <v>397</v>
      </c>
      <c r="C72" s="412">
        <v>6457</v>
      </c>
      <c r="D72" s="412">
        <v>6457</v>
      </c>
      <c r="E72" s="395">
        <v>6457</v>
      </c>
    </row>
    <row r="73" spans="1:5" s="418" customFormat="1" ht="12" customHeight="1" thickBot="1">
      <c r="A73" s="372" t="s">
        <v>398</v>
      </c>
      <c r="B73" s="421" t="s">
        <v>399</v>
      </c>
      <c r="C73" s="412"/>
      <c r="D73" s="412"/>
      <c r="E73" s="395"/>
    </row>
    <row r="74" spans="1:5" s="418" customFormat="1" ht="12" customHeight="1" thickBot="1">
      <c r="A74" s="432" t="s">
        <v>400</v>
      </c>
      <c r="B74" s="398" t="s">
        <v>401</v>
      </c>
      <c r="C74" s="408">
        <f>+C75+C76+C77</f>
        <v>0</v>
      </c>
      <c r="D74" s="408">
        <f>+D75+D76+D77</f>
        <v>0</v>
      </c>
      <c r="E74" s="391">
        <f>+E75+E76+E77</f>
        <v>508</v>
      </c>
    </row>
    <row r="75" spans="1:5" s="418" customFormat="1" ht="12" customHeight="1">
      <c r="A75" s="371" t="s">
        <v>402</v>
      </c>
      <c r="B75" s="419" t="s">
        <v>403</v>
      </c>
      <c r="C75" s="412"/>
      <c r="D75" s="412"/>
      <c r="E75" s="395">
        <v>508</v>
      </c>
    </row>
    <row r="76" spans="1:5" s="418" customFormat="1" ht="12" customHeight="1">
      <c r="A76" s="370" t="s">
        <v>404</v>
      </c>
      <c r="B76" s="420" t="s">
        <v>405</v>
      </c>
      <c r="C76" s="412"/>
      <c r="D76" s="412"/>
      <c r="E76" s="395"/>
    </row>
    <row r="77" spans="1:5" s="418" customFormat="1" ht="12" customHeight="1" thickBot="1">
      <c r="A77" s="372" t="s">
        <v>406</v>
      </c>
      <c r="B77" s="400" t="s">
        <v>407</v>
      </c>
      <c r="C77" s="412"/>
      <c r="D77" s="412"/>
      <c r="E77" s="395"/>
    </row>
    <row r="78" spans="1:5" s="418" customFormat="1" ht="12" customHeight="1" thickBot="1">
      <c r="A78" s="432" t="s">
        <v>408</v>
      </c>
      <c r="B78" s="398" t="s">
        <v>409</v>
      </c>
      <c r="C78" s="408">
        <f>+C79+C80+C81+C82</f>
        <v>0</v>
      </c>
      <c r="D78" s="408">
        <f>+D79+D80+D81+D82</f>
        <v>0</v>
      </c>
      <c r="E78" s="391">
        <f>+E79+E80+E81+E82</f>
        <v>0</v>
      </c>
    </row>
    <row r="79" spans="1:5" s="418" customFormat="1" ht="12" customHeight="1">
      <c r="A79" s="422" t="s">
        <v>410</v>
      </c>
      <c r="B79" s="419" t="s">
        <v>411</v>
      </c>
      <c r="C79" s="412"/>
      <c r="D79" s="412"/>
      <c r="E79" s="395"/>
    </row>
    <row r="80" spans="1:5" s="418" customFormat="1" ht="12" customHeight="1">
      <c r="A80" s="423" t="s">
        <v>412</v>
      </c>
      <c r="B80" s="420" t="s">
        <v>413</v>
      </c>
      <c r="C80" s="412"/>
      <c r="D80" s="412"/>
      <c r="E80" s="395"/>
    </row>
    <row r="81" spans="1:5" s="418" customFormat="1" ht="12" customHeight="1">
      <c r="A81" s="423" t="s">
        <v>414</v>
      </c>
      <c r="B81" s="420" t="s">
        <v>415</v>
      </c>
      <c r="C81" s="412"/>
      <c r="D81" s="412"/>
      <c r="E81" s="395"/>
    </row>
    <row r="82" spans="1:5" s="418" customFormat="1" ht="12" customHeight="1" thickBot="1">
      <c r="A82" s="433" t="s">
        <v>416</v>
      </c>
      <c r="B82" s="400" t="s">
        <v>417</v>
      </c>
      <c r="C82" s="412"/>
      <c r="D82" s="412"/>
      <c r="E82" s="395"/>
    </row>
    <row r="83" spans="1:5" s="418" customFormat="1" ht="12" customHeight="1" thickBot="1">
      <c r="A83" s="432" t="s">
        <v>418</v>
      </c>
      <c r="B83" s="398" t="s">
        <v>419</v>
      </c>
      <c r="C83" s="435"/>
      <c r="D83" s="435"/>
      <c r="E83" s="436"/>
    </row>
    <row r="84" spans="1:5" s="418" customFormat="1" ht="12" customHeight="1" thickBot="1">
      <c r="A84" s="432" t="s">
        <v>420</v>
      </c>
      <c r="B84" s="354" t="s">
        <v>421</v>
      </c>
      <c r="C84" s="414">
        <f>+C62+C66+C71+C74+C78+C83</f>
        <v>6457</v>
      </c>
      <c r="D84" s="414">
        <f>+D62+D66+D71+D74+D78+D83</f>
        <v>19019</v>
      </c>
      <c r="E84" s="427">
        <f>+E62+E66+E71+E74+E78+E83</f>
        <v>19527</v>
      </c>
    </row>
    <row r="85" spans="1:5" s="418" customFormat="1" ht="12" customHeight="1" thickBot="1">
      <c r="A85" s="434" t="s">
        <v>422</v>
      </c>
      <c r="B85" s="357" t="s">
        <v>423</v>
      </c>
      <c r="C85" s="414">
        <f>+C61+C84</f>
        <v>93926</v>
      </c>
      <c r="D85" s="414">
        <f>+D61+D84</f>
        <v>104188</v>
      </c>
      <c r="E85" s="427">
        <f>+E61+E84</f>
        <v>61417</v>
      </c>
    </row>
    <row r="86" spans="1:5" s="418" customFormat="1" ht="12" customHeight="1">
      <c r="A86" s="352"/>
      <c r="B86" s="352"/>
      <c r="C86" s="353"/>
      <c r="D86" s="353"/>
      <c r="E86" s="353"/>
    </row>
    <row r="87" spans="1:5" ht="16.5" customHeight="1">
      <c r="A87" s="639" t="s">
        <v>35</v>
      </c>
      <c r="B87" s="639"/>
      <c r="C87" s="639"/>
      <c r="D87" s="639"/>
      <c r="E87" s="639"/>
    </row>
    <row r="88" spans="1:5" s="424" customFormat="1" ht="16.5" customHeight="1" thickBot="1">
      <c r="A88" s="45" t="s">
        <v>108</v>
      </c>
      <c r="B88" s="45"/>
      <c r="C88" s="385"/>
      <c r="D88" s="385"/>
      <c r="E88" s="385" t="s">
        <v>152</v>
      </c>
    </row>
    <row r="89" spans="1:5" s="424" customFormat="1" ht="16.5" customHeight="1">
      <c r="A89" s="640" t="s">
        <v>55</v>
      </c>
      <c r="B89" s="642" t="s">
        <v>173</v>
      </c>
      <c r="C89" s="644" t="str">
        <f>+C3</f>
        <v>2014. évi</v>
      </c>
      <c r="D89" s="644"/>
      <c r="E89" s="645"/>
    </row>
    <row r="90" spans="1:5" ht="37.5" customHeight="1" thickBot="1">
      <c r="A90" s="641"/>
      <c r="B90" s="643"/>
      <c r="C90" s="46" t="s">
        <v>174</v>
      </c>
      <c r="D90" s="46" t="s">
        <v>179</v>
      </c>
      <c r="E90" s="47" t="s">
        <v>180</v>
      </c>
    </row>
    <row r="91" spans="1:5" s="417" customFormat="1" ht="12" customHeight="1" thickBot="1">
      <c r="A91" s="381" t="s">
        <v>424</v>
      </c>
      <c r="B91" s="382" t="s">
        <v>425</v>
      </c>
      <c r="C91" s="382" t="s">
        <v>426</v>
      </c>
      <c r="D91" s="382" t="s">
        <v>427</v>
      </c>
      <c r="E91" s="383" t="s">
        <v>428</v>
      </c>
    </row>
    <row r="92" spans="1:5" ht="12" customHeight="1" thickBot="1">
      <c r="A92" s="378" t="s">
        <v>6</v>
      </c>
      <c r="B92" s="380" t="s">
        <v>430</v>
      </c>
      <c r="C92" s="407">
        <f>SUM(C93:C97)</f>
        <v>50244</v>
      </c>
      <c r="D92" s="407">
        <f>SUM(D93:D97)</f>
        <v>55401</v>
      </c>
      <c r="E92" s="362">
        <f>SUM(E93:E97)</f>
        <v>45990</v>
      </c>
    </row>
    <row r="93" spans="1:5" ht="12" customHeight="1">
      <c r="A93" s="373" t="s">
        <v>67</v>
      </c>
      <c r="B93" s="366" t="s">
        <v>36</v>
      </c>
      <c r="C93" s="97">
        <v>26919</v>
      </c>
      <c r="D93" s="97">
        <v>27718</v>
      </c>
      <c r="E93" s="361">
        <v>24131</v>
      </c>
    </row>
    <row r="94" spans="1:5" ht="12" customHeight="1">
      <c r="A94" s="370" t="s">
        <v>68</v>
      </c>
      <c r="B94" s="364" t="s">
        <v>129</v>
      </c>
      <c r="C94" s="409">
        <v>5543</v>
      </c>
      <c r="D94" s="409">
        <v>5543</v>
      </c>
      <c r="E94" s="392">
        <v>4226</v>
      </c>
    </row>
    <row r="95" spans="1:5" ht="12" customHeight="1">
      <c r="A95" s="370" t="s">
        <v>69</v>
      </c>
      <c r="B95" s="364" t="s">
        <v>96</v>
      </c>
      <c r="C95" s="411">
        <v>12717</v>
      </c>
      <c r="D95" s="411">
        <v>13477</v>
      </c>
      <c r="E95" s="394">
        <v>10166</v>
      </c>
    </row>
    <row r="96" spans="1:5" ht="12" customHeight="1">
      <c r="A96" s="370" t="s">
        <v>70</v>
      </c>
      <c r="B96" s="367" t="s">
        <v>130</v>
      </c>
      <c r="C96" s="411">
        <v>4591</v>
      </c>
      <c r="D96" s="411">
        <v>4957</v>
      </c>
      <c r="E96" s="394">
        <v>3765</v>
      </c>
    </row>
    <row r="97" spans="1:5" ht="12" customHeight="1">
      <c r="A97" s="370" t="s">
        <v>79</v>
      </c>
      <c r="B97" s="375" t="s">
        <v>131</v>
      </c>
      <c r="C97" s="411">
        <v>474</v>
      </c>
      <c r="D97" s="411">
        <v>3706</v>
      </c>
      <c r="E97" s="394">
        <v>3702</v>
      </c>
    </row>
    <row r="98" spans="1:5" ht="12" customHeight="1">
      <c r="A98" s="370" t="s">
        <v>71</v>
      </c>
      <c r="B98" s="364" t="s">
        <v>431</v>
      </c>
      <c r="C98" s="411"/>
      <c r="D98" s="411">
        <v>1172</v>
      </c>
      <c r="E98" s="394">
        <v>1172</v>
      </c>
    </row>
    <row r="99" spans="1:5" ht="12" customHeight="1">
      <c r="A99" s="370" t="s">
        <v>72</v>
      </c>
      <c r="B99" s="387" t="s">
        <v>432</v>
      </c>
      <c r="C99" s="411"/>
      <c r="D99" s="411"/>
      <c r="E99" s="394"/>
    </row>
    <row r="100" spans="1:5" ht="12" customHeight="1">
      <c r="A100" s="370" t="s">
        <v>80</v>
      </c>
      <c r="B100" s="388" t="s">
        <v>433</v>
      </c>
      <c r="C100" s="411"/>
      <c r="D100" s="411"/>
      <c r="E100" s="394"/>
    </row>
    <row r="101" spans="1:5" ht="12" customHeight="1">
      <c r="A101" s="370" t="s">
        <v>81</v>
      </c>
      <c r="B101" s="388" t="s">
        <v>434</v>
      </c>
      <c r="C101" s="411"/>
      <c r="D101" s="411"/>
      <c r="E101" s="394"/>
    </row>
    <row r="102" spans="1:5" ht="12" customHeight="1">
      <c r="A102" s="370" t="s">
        <v>82</v>
      </c>
      <c r="B102" s="387" t="s">
        <v>435</v>
      </c>
      <c r="C102" s="411">
        <v>284</v>
      </c>
      <c r="D102" s="411">
        <v>634</v>
      </c>
      <c r="E102" s="394">
        <v>634</v>
      </c>
    </row>
    <row r="103" spans="1:5" ht="12" customHeight="1">
      <c r="A103" s="370" t="s">
        <v>83</v>
      </c>
      <c r="B103" s="387" t="s">
        <v>436</v>
      </c>
      <c r="C103" s="411"/>
      <c r="D103" s="411"/>
      <c r="E103" s="394"/>
    </row>
    <row r="104" spans="1:5" ht="12" customHeight="1">
      <c r="A104" s="370" t="s">
        <v>85</v>
      </c>
      <c r="B104" s="388" t="s">
        <v>437</v>
      </c>
      <c r="C104" s="411"/>
      <c r="D104" s="411"/>
      <c r="E104" s="394"/>
    </row>
    <row r="105" spans="1:5" ht="12" customHeight="1">
      <c r="A105" s="369" t="s">
        <v>132</v>
      </c>
      <c r="B105" s="389" t="s">
        <v>438</v>
      </c>
      <c r="C105" s="411"/>
      <c r="D105" s="411"/>
      <c r="E105" s="394"/>
    </row>
    <row r="106" spans="1:5" ht="12" customHeight="1">
      <c r="A106" s="370" t="s">
        <v>439</v>
      </c>
      <c r="B106" s="389" t="s">
        <v>440</v>
      </c>
      <c r="C106" s="411"/>
      <c r="D106" s="411"/>
      <c r="E106" s="394"/>
    </row>
    <row r="107" spans="1:5" ht="12" customHeight="1" thickBot="1">
      <c r="A107" s="374" t="s">
        <v>441</v>
      </c>
      <c r="B107" s="390" t="s">
        <v>442</v>
      </c>
      <c r="C107" s="98">
        <v>190</v>
      </c>
      <c r="D107" s="98">
        <v>1900</v>
      </c>
      <c r="E107" s="355">
        <v>1896</v>
      </c>
    </row>
    <row r="108" spans="1:5" ht="12" customHeight="1" thickBot="1">
      <c r="A108" s="376" t="s">
        <v>7</v>
      </c>
      <c r="B108" s="379" t="s">
        <v>443</v>
      </c>
      <c r="C108" s="408">
        <f>+C109+C111+C113</f>
        <v>46782</v>
      </c>
      <c r="D108" s="408">
        <f>+D109+D111+D113</f>
        <v>41182</v>
      </c>
      <c r="E108" s="391">
        <f>+E109+E111+E113</f>
        <v>15364</v>
      </c>
    </row>
    <row r="109" spans="1:5" ht="12" customHeight="1">
      <c r="A109" s="371" t="s">
        <v>73</v>
      </c>
      <c r="B109" s="364" t="s">
        <v>151</v>
      </c>
      <c r="C109" s="410">
        <v>16302</v>
      </c>
      <c r="D109" s="410">
        <v>16151</v>
      </c>
      <c r="E109" s="393">
        <v>15364</v>
      </c>
    </row>
    <row r="110" spans="1:5" ht="12" customHeight="1">
      <c r="A110" s="371" t="s">
        <v>74</v>
      </c>
      <c r="B110" s="368" t="s">
        <v>444</v>
      </c>
      <c r="C110" s="410"/>
      <c r="D110" s="410"/>
      <c r="E110" s="393"/>
    </row>
    <row r="111" spans="1:5" ht="15.75">
      <c r="A111" s="371" t="s">
        <v>75</v>
      </c>
      <c r="B111" s="368" t="s">
        <v>133</v>
      </c>
      <c r="C111" s="409">
        <v>30480</v>
      </c>
      <c r="D111" s="409">
        <v>25031</v>
      </c>
      <c r="E111" s="392"/>
    </row>
    <row r="112" spans="1:5" ht="12" customHeight="1">
      <c r="A112" s="371" t="s">
        <v>76</v>
      </c>
      <c r="B112" s="368" t="s">
        <v>445</v>
      </c>
      <c r="C112" s="409"/>
      <c r="D112" s="409"/>
      <c r="E112" s="392"/>
    </row>
    <row r="113" spans="1:5" ht="12" customHeight="1">
      <c r="A113" s="371" t="s">
        <v>77</v>
      </c>
      <c r="B113" s="400" t="s">
        <v>154</v>
      </c>
      <c r="C113" s="409"/>
      <c r="D113" s="409"/>
      <c r="E113" s="392"/>
    </row>
    <row r="114" spans="1:5" ht="21.75" customHeight="1">
      <c r="A114" s="371" t="s">
        <v>84</v>
      </c>
      <c r="B114" s="399" t="s">
        <v>446</v>
      </c>
      <c r="C114" s="409"/>
      <c r="D114" s="409"/>
      <c r="E114" s="392"/>
    </row>
    <row r="115" spans="1:5" ht="24" customHeight="1">
      <c r="A115" s="371" t="s">
        <v>86</v>
      </c>
      <c r="B115" s="415" t="s">
        <v>447</v>
      </c>
      <c r="C115" s="409"/>
      <c r="D115" s="409"/>
      <c r="E115" s="392"/>
    </row>
    <row r="116" spans="1:5" ht="12" customHeight="1">
      <c r="A116" s="371" t="s">
        <v>134</v>
      </c>
      <c r="B116" s="388" t="s">
        <v>434</v>
      </c>
      <c r="C116" s="409"/>
      <c r="D116" s="409"/>
      <c r="E116" s="392"/>
    </row>
    <row r="117" spans="1:5" ht="12" customHeight="1">
      <c r="A117" s="371" t="s">
        <v>135</v>
      </c>
      <c r="B117" s="388" t="s">
        <v>448</v>
      </c>
      <c r="C117" s="409"/>
      <c r="D117" s="409"/>
      <c r="E117" s="392"/>
    </row>
    <row r="118" spans="1:5" ht="12" customHeight="1">
      <c r="A118" s="371" t="s">
        <v>136</v>
      </c>
      <c r="B118" s="388" t="s">
        <v>449</v>
      </c>
      <c r="C118" s="409"/>
      <c r="D118" s="409"/>
      <c r="E118" s="392"/>
    </row>
    <row r="119" spans="1:5" s="437" customFormat="1" ht="12" customHeight="1">
      <c r="A119" s="371" t="s">
        <v>450</v>
      </c>
      <c r="B119" s="388" t="s">
        <v>437</v>
      </c>
      <c r="C119" s="409"/>
      <c r="D119" s="409"/>
      <c r="E119" s="392"/>
    </row>
    <row r="120" spans="1:5" ht="12" customHeight="1">
      <c r="A120" s="371" t="s">
        <v>451</v>
      </c>
      <c r="B120" s="388" t="s">
        <v>452</v>
      </c>
      <c r="C120" s="409"/>
      <c r="D120" s="409"/>
      <c r="E120" s="392"/>
    </row>
    <row r="121" spans="1:5" ht="12" customHeight="1" thickBot="1">
      <c r="A121" s="369" t="s">
        <v>453</v>
      </c>
      <c r="B121" s="388" t="s">
        <v>454</v>
      </c>
      <c r="C121" s="411"/>
      <c r="D121" s="411"/>
      <c r="E121" s="394"/>
    </row>
    <row r="122" spans="1:5" ht="12" customHeight="1" thickBot="1">
      <c r="A122" s="376" t="s">
        <v>8</v>
      </c>
      <c r="B122" s="384" t="s">
        <v>455</v>
      </c>
      <c r="C122" s="408">
        <f>+C123+C124</f>
        <v>0</v>
      </c>
      <c r="D122" s="408">
        <f>+D123+D124</f>
        <v>0</v>
      </c>
      <c r="E122" s="391">
        <f>+E123+E124</f>
        <v>0</v>
      </c>
    </row>
    <row r="123" spans="1:5" ht="12" customHeight="1">
      <c r="A123" s="371" t="s">
        <v>56</v>
      </c>
      <c r="B123" s="365" t="s">
        <v>45</v>
      </c>
      <c r="C123" s="410"/>
      <c r="D123" s="410"/>
      <c r="E123" s="393"/>
    </row>
    <row r="124" spans="1:5" ht="12" customHeight="1" thickBot="1">
      <c r="A124" s="372" t="s">
        <v>57</v>
      </c>
      <c r="B124" s="368" t="s">
        <v>46</v>
      </c>
      <c r="C124" s="411"/>
      <c r="D124" s="411"/>
      <c r="E124" s="394"/>
    </row>
    <row r="125" spans="1:5" ht="12" customHeight="1" thickBot="1">
      <c r="A125" s="376" t="s">
        <v>9</v>
      </c>
      <c r="B125" s="384" t="s">
        <v>456</v>
      </c>
      <c r="C125" s="408">
        <f>+C92+C108+C122</f>
        <v>97026</v>
      </c>
      <c r="D125" s="408">
        <f>+D92+D108+D122</f>
        <v>96583</v>
      </c>
      <c r="E125" s="391">
        <f>+E92+E108+E122</f>
        <v>61354</v>
      </c>
    </row>
    <row r="126" spans="1:5" ht="12" customHeight="1" thickBot="1">
      <c r="A126" s="376" t="s">
        <v>10</v>
      </c>
      <c r="B126" s="384" t="s">
        <v>457</v>
      </c>
      <c r="C126" s="408">
        <f>+C127+C128+C129</f>
        <v>0</v>
      </c>
      <c r="D126" s="408">
        <f>+D127+D128+D129</f>
        <v>12562</v>
      </c>
      <c r="E126" s="391">
        <f>+E127+E128+E129</f>
        <v>0</v>
      </c>
    </row>
    <row r="127" spans="1:5" ht="12" customHeight="1">
      <c r="A127" s="371" t="s">
        <v>60</v>
      </c>
      <c r="B127" s="365" t="s">
        <v>458</v>
      </c>
      <c r="C127" s="409"/>
      <c r="D127" s="409">
        <v>12562</v>
      </c>
      <c r="E127" s="392"/>
    </row>
    <row r="128" spans="1:5" ht="12" customHeight="1">
      <c r="A128" s="371" t="s">
        <v>61</v>
      </c>
      <c r="B128" s="365" t="s">
        <v>459</v>
      </c>
      <c r="C128" s="409"/>
      <c r="D128" s="409"/>
      <c r="E128" s="392"/>
    </row>
    <row r="129" spans="1:5" ht="12" customHeight="1" thickBot="1">
      <c r="A129" s="369" t="s">
        <v>62</v>
      </c>
      <c r="B129" s="363" t="s">
        <v>460</v>
      </c>
      <c r="C129" s="409"/>
      <c r="D129" s="409"/>
      <c r="E129" s="392"/>
    </row>
    <row r="130" spans="1:5" ht="12" customHeight="1" thickBot="1">
      <c r="A130" s="376" t="s">
        <v>11</v>
      </c>
      <c r="B130" s="384" t="s">
        <v>461</v>
      </c>
      <c r="C130" s="408">
        <f>+C131+C132+C134+C133</f>
        <v>0</v>
      </c>
      <c r="D130" s="408">
        <f>+D131+D132+D134+D133</f>
        <v>0</v>
      </c>
      <c r="E130" s="391">
        <f>+E131+E132+E134+E133</f>
        <v>0</v>
      </c>
    </row>
    <row r="131" spans="1:5" ht="12" customHeight="1">
      <c r="A131" s="371" t="s">
        <v>63</v>
      </c>
      <c r="B131" s="365" t="s">
        <v>462</v>
      </c>
      <c r="C131" s="409"/>
      <c r="D131" s="409"/>
      <c r="E131" s="392"/>
    </row>
    <row r="132" spans="1:5" ht="12" customHeight="1">
      <c r="A132" s="371" t="s">
        <v>64</v>
      </c>
      <c r="B132" s="365" t="s">
        <v>463</v>
      </c>
      <c r="C132" s="409"/>
      <c r="D132" s="409"/>
      <c r="E132" s="392"/>
    </row>
    <row r="133" spans="1:5" ht="12" customHeight="1">
      <c r="A133" s="371" t="s">
        <v>358</v>
      </c>
      <c r="B133" s="365" t="s">
        <v>464</v>
      </c>
      <c r="C133" s="409"/>
      <c r="D133" s="409"/>
      <c r="E133" s="392"/>
    </row>
    <row r="134" spans="1:5" ht="12" customHeight="1" thickBot="1">
      <c r="A134" s="369" t="s">
        <v>360</v>
      </c>
      <c r="B134" s="363" t="s">
        <v>465</v>
      </c>
      <c r="C134" s="409"/>
      <c r="D134" s="409"/>
      <c r="E134" s="392"/>
    </row>
    <row r="135" spans="1:5" ht="12" customHeight="1" thickBot="1">
      <c r="A135" s="376" t="s">
        <v>12</v>
      </c>
      <c r="B135" s="384" t="s">
        <v>466</v>
      </c>
      <c r="C135" s="414">
        <f>+C136+C137+C138+C139</f>
        <v>0</v>
      </c>
      <c r="D135" s="414">
        <f>+D136+D137+D138+D139</f>
        <v>508</v>
      </c>
      <c r="E135" s="427">
        <f>+E136+E137+E138+E139</f>
        <v>0</v>
      </c>
    </row>
    <row r="136" spans="1:5" ht="12" customHeight="1">
      <c r="A136" s="371" t="s">
        <v>65</v>
      </c>
      <c r="B136" s="365" t="s">
        <v>467</v>
      </c>
      <c r="C136" s="409"/>
      <c r="D136" s="409"/>
      <c r="E136" s="392"/>
    </row>
    <row r="137" spans="1:5" ht="12" customHeight="1">
      <c r="A137" s="371" t="s">
        <v>66</v>
      </c>
      <c r="B137" s="365" t="s">
        <v>468</v>
      </c>
      <c r="C137" s="409"/>
      <c r="D137" s="409">
        <v>508</v>
      </c>
      <c r="E137" s="392"/>
    </row>
    <row r="138" spans="1:5" ht="12" customHeight="1">
      <c r="A138" s="371" t="s">
        <v>367</v>
      </c>
      <c r="B138" s="365" t="s">
        <v>469</v>
      </c>
      <c r="C138" s="409"/>
      <c r="D138" s="409"/>
      <c r="E138" s="392"/>
    </row>
    <row r="139" spans="1:5" ht="12" customHeight="1" thickBot="1">
      <c r="A139" s="369" t="s">
        <v>369</v>
      </c>
      <c r="B139" s="363" t="s">
        <v>470</v>
      </c>
      <c r="C139" s="409"/>
      <c r="D139" s="409"/>
      <c r="E139" s="392"/>
    </row>
    <row r="140" spans="1:9" ht="15" customHeight="1" thickBot="1">
      <c r="A140" s="376" t="s">
        <v>13</v>
      </c>
      <c r="B140" s="384" t="s">
        <v>471</v>
      </c>
      <c r="C140" s="99">
        <f>+C141+C142+C143+C144</f>
        <v>0</v>
      </c>
      <c r="D140" s="99">
        <f>+D141+D142+D143+D144</f>
        <v>0</v>
      </c>
      <c r="E140" s="360">
        <f>+E141+E142+E143+E144</f>
        <v>0</v>
      </c>
      <c r="F140" s="425"/>
      <c r="G140" s="426"/>
      <c r="H140" s="426"/>
      <c r="I140" s="426"/>
    </row>
    <row r="141" spans="1:5" s="418" customFormat="1" ht="12.75" customHeight="1">
      <c r="A141" s="371" t="s">
        <v>127</v>
      </c>
      <c r="B141" s="365" t="s">
        <v>472</v>
      </c>
      <c r="C141" s="409"/>
      <c r="D141" s="409"/>
      <c r="E141" s="392"/>
    </row>
    <row r="142" spans="1:5" ht="12.75" customHeight="1">
      <c r="A142" s="371" t="s">
        <v>128</v>
      </c>
      <c r="B142" s="365" t="s">
        <v>473</v>
      </c>
      <c r="C142" s="409"/>
      <c r="D142" s="409"/>
      <c r="E142" s="392"/>
    </row>
    <row r="143" spans="1:5" ht="12.75" customHeight="1">
      <c r="A143" s="371" t="s">
        <v>153</v>
      </c>
      <c r="B143" s="365" t="s">
        <v>474</v>
      </c>
      <c r="C143" s="409"/>
      <c r="D143" s="409"/>
      <c r="E143" s="392"/>
    </row>
    <row r="144" spans="1:5" ht="12.75" customHeight="1" thickBot="1">
      <c r="A144" s="371" t="s">
        <v>375</v>
      </c>
      <c r="B144" s="365" t="s">
        <v>475</v>
      </c>
      <c r="C144" s="409"/>
      <c r="D144" s="409"/>
      <c r="E144" s="392"/>
    </row>
    <row r="145" spans="1:5" ht="16.5" thickBot="1">
      <c r="A145" s="376" t="s">
        <v>14</v>
      </c>
      <c r="B145" s="384" t="s">
        <v>476</v>
      </c>
      <c r="C145" s="358">
        <f>+C126+C130+C135+C140</f>
        <v>0</v>
      </c>
      <c r="D145" s="358">
        <f>+D126+D130+D135+D140</f>
        <v>13070</v>
      </c>
      <c r="E145" s="359">
        <f>+E126+E130+E135+E140</f>
        <v>0</v>
      </c>
    </row>
    <row r="146" spans="1:5" ht="16.5" thickBot="1">
      <c r="A146" s="401" t="s">
        <v>15</v>
      </c>
      <c r="B146" s="404" t="s">
        <v>477</v>
      </c>
      <c r="C146" s="358">
        <f>+C125+C145</f>
        <v>97026</v>
      </c>
      <c r="D146" s="358">
        <f>+D125+D145</f>
        <v>109653</v>
      </c>
      <c r="E146" s="359">
        <f>+E125+E145</f>
        <v>61354</v>
      </c>
    </row>
    <row r="148" spans="1:5" ht="18.75" customHeight="1">
      <c r="A148" s="638" t="s">
        <v>478</v>
      </c>
      <c r="B148" s="638"/>
      <c r="C148" s="638"/>
      <c r="D148" s="638"/>
      <c r="E148" s="638"/>
    </row>
    <row r="149" spans="1:5" ht="13.5" customHeight="1" thickBot="1">
      <c r="A149" s="386" t="s">
        <v>109</v>
      </c>
      <c r="B149" s="386"/>
      <c r="C149" s="416"/>
      <c r="E149" s="403" t="s">
        <v>152</v>
      </c>
    </row>
    <row r="150" spans="1:5" ht="21.75" thickBot="1">
      <c r="A150" s="376">
        <v>1</v>
      </c>
      <c r="B150" s="379" t="s">
        <v>479</v>
      </c>
      <c r="C150" s="402">
        <f>+C61-C125</f>
        <v>-9557</v>
      </c>
      <c r="D150" s="402">
        <f>+D61-D125</f>
        <v>-11414</v>
      </c>
      <c r="E150" s="402">
        <f>+E61-E125</f>
        <v>-19464</v>
      </c>
    </row>
    <row r="151" spans="1:5" ht="21.75" thickBot="1">
      <c r="A151" s="376" t="s">
        <v>7</v>
      </c>
      <c r="B151" s="379" t="s">
        <v>480</v>
      </c>
      <c r="C151" s="402">
        <f>+C84-C145</f>
        <v>6457</v>
      </c>
      <c r="D151" s="402">
        <f>+D84-D145</f>
        <v>5949</v>
      </c>
      <c r="E151" s="402">
        <f>+E84-E145</f>
        <v>19527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05" customFormat="1" ht="12.75" customHeight="1">
      <c r="C161" s="406"/>
      <c r="D161" s="406"/>
      <c r="E161" s="406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Damak Önkormányzat
2014. ÉVI ZÁRSZÁMADÁS
KÖTELEZŐ FELADATAINAK MÉRLEGE 
&amp;R&amp;"Times New Roman CE,Félkövér dőlt"&amp;11 1.2. melléklet a ....../2015. (......)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96" sqref="E96"/>
    </sheetView>
  </sheetViews>
  <sheetFormatPr defaultColWidth="9.00390625" defaultRowHeight="12.75"/>
  <cols>
    <col min="1" max="1" width="9.50390625" style="405" customWidth="1"/>
    <col min="2" max="2" width="60.875" style="405" customWidth="1"/>
    <col min="3" max="5" width="15.875" style="406" customWidth="1"/>
    <col min="6" max="16384" width="9.375" style="416" customWidth="1"/>
  </cols>
  <sheetData>
    <row r="1" spans="1:5" ht="15.75" customHeight="1">
      <c r="A1" s="639" t="s">
        <v>3</v>
      </c>
      <c r="B1" s="639"/>
      <c r="C1" s="639"/>
      <c r="D1" s="639"/>
      <c r="E1" s="639"/>
    </row>
    <row r="2" spans="1:5" ht="15.75" customHeight="1" thickBot="1">
      <c r="A2" s="44" t="s">
        <v>107</v>
      </c>
      <c r="B2" s="44"/>
      <c r="C2" s="403"/>
      <c r="D2" s="403"/>
      <c r="E2" s="403" t="s">
        <v>152</v>
      </c>
    </row>
    <row r="3" spans="1:5" ht="15.75" customHeight="1">
      <c r="A3" s="640" t="s">
        <v>55</v>
      </c>
      <c r="B3" s="642" t="s">
        <v>5</v>
      </c>
      <c r="C3" s="644" t="str">
        <f>+'1.1.sz.mell.'!C3:E3</f>
        <v>2014. évi</v>
      </c>
      <c r="D3" s="644"/>
      <c r="E3" s="645"/>
    </row>
    <row r="4" spans="1:5" ht="37.5" customHeight="1" thickBot="1">
      <c r="A4" s="641"/>
      <c r="B4" s="643"/>
      <c r="C4" s="46" t="s">
        <v>174</v>
      </c>
      <c r="D4" s="46" t="s">
        <v>179</v>
      </c>
      <c r="E4" s="47" t="s">
        <v>180</v>
      </c>
    </row>
    <row r="5" spans="1:5" s="417" customFormat="1" ht="12" customHeight="1" thickBot="1">
      <c r="A5" s="381" t="s">
        <v>424</v>
      </c>
      <c r="B5" s="382" t="s">
        <v>425</v>
      </c>
      <c r="C5" s="382" t="s">
        <v>426</v>
      </c>
      <c r="D5" s="382" t="s">
        <v>427</v>
      </c>
      <c r="E5" s="430" t="s">
        <v>428</v>
      </c>
    </row>
    <row r="6" spans="1:5" s="418" customFormat="1" ht="12" customHeight="1" thickBot="1">
      <c r="A6" s="376" t="s">
        <v>6</v>
      </c>
      <c r="B6" s="377" t="s">
        <v>308</v>
      </c>
      <c r="C6" s="408">
        <f>SUM(C7:C12)</f>
        <v>3100</v>
      </c>
      <c r="D6" s="408">
        <f>SUM(D7:D12)</f>
        <v>5400</v>
      </c>
      <c r="E6" s="391">
        <f>SUM(E7:E12)</f>
        <v>5400</v>
      </c>
    </row>
    <row r="7" spans="1:5" s="418" customFormat="1" ht="12" customHeight="1">
      <c r="A7" s="371" t="s">
        <v>67</v>
      </c>
      <c r="B7" s="419" t="s">
        <v>309</v>
      </c>
      <c r="C7" s="410"/>
      <c r="D7" s="410"/>
      <c r="E7" s="393"/>
    </row>
    <row r="8" spans="1:5" s="418" customFormat="1" ht="12" customHeight="1">
      <c r="A8" s="370" t="s">
        <v>68</v>
      </c>
      <c r="B8" s="420" t="s">
        <v>310</v>
      </c>
      <c r="C8" s="409"/>
      <c r="D8" s="409"/>
      <c r="E8" s="392"/>
    </row>
    <row r="9" spans="1:5" s="418" customFormat="1" ht="12" customHeight="1">
      <c r="A9" s="370" t="s">
        <v>69</v>
      </c>
      <c r="B9" s="420" t="s">
        <v>311</v>
      </c>
      <c r="C9" s="409">
        <v>3100</v>
      </c>
      <c r="D9" s="409">
        <v>5400</v>
      </c>
      <c r="E9" s="392">
        <v>5400</v>
      </c>
    </row>
    <row r="10" spans="1:5" s="418" customFormat="1" ht="12" customHeight="1">
      <c r="A10" s="370" t="s">
        <v>70</v>
      </c>
      <c r="B10" s="420" t="s">
        <v>312</v>
      </c>
      <c r="C10" s="409"/>
      <c r="D10" s="409"/>
      <c r="E10" s="392"/>
    </row>
    <row r="11" spans="1:5" s="418" customFormat="1" ht="12" customHeight="1">
      <c r="A11" s="370" t="s">
        <v>103</v>
      </c>
      <c r="B11" s="420" t="s">
        <v>313</v>
      </c>
      <c r="C11" s="409"/>
      <c r="D11" s="409"/>
      <c r="E11" s="392"/>
    </row>
    <row r="12" spans="1:5" s="418" customFormat="1" ht="12" customHeight="1" thickBot="1">
      <c r="A12" s="372" t="s">
        <v>71</v>
      </c>
      <c r="B12" s="421" t="s">
        <v>314</v>
      </c>
      <c r="C12" s="411"/>
      <c r="D12" s="411"/>
      <c r="E12" s="394"/>
    </row>
    <row r="13" spans="1:5" s="418" customFormat="1" ht="12" customHeight="1" thickBot="1">
      <c r="A13" s="376" t="s">
        <v>7</v>
      </c>
      <c r="B13" s="398" t="s">
        <v>315</v>
      </c>
      <c r="C13" s="408">
        <f>SUM(C14:C18)</f>
        <v>0</v>
      </c>
      <c r="D13" s="408">
        <f>SUM(D14:D18)</f>
        <v>0</v>
      </c>
      <c r="E13" s="391">
        <f>SUM(E14:E18)</f>
        <v>0</v>
      </c>
    </row>
    <row r="14" spans="1:5" s="418" customFormat="1" ht="12" customHeight="1">
      <c r="A14" s="371" t="s">
        <v>73</v>
      </c>
      <c r="B14" s="419" t="s">
        <v>316</v>
      </c>
      <c r="C14" s="410"/>
      <c r="D14" s="410"/>
      <c r="E14" s="393"/>
    </row>
    <row r="15" spans="1:5" s="418" customFormat="1" ht="12" customHeight="1">
      <c r="A15" s="370" t="s">
        <v>74</v>
      </c>
      <c r="B15" s="420" t="s">
        <v>317</v>
      </c>
      <c r="C15" s="409"/>
      <c r="D15" s="409"/>
      <c r="E15" s="392"/>
    </row>
    <row r="16" spans="1:5" s="418" customFormat="1" ht="12" customHeight="1">
      <c r="A16" s="370" t="s">
        <v>75</v>
      </c>
      <c r="B16" s="420" t="s">
        <v>318</v>
      </c>
      <c r="C16" s="409"/>
      <c r="D16" s="409"/>
      <c r="E16" s="392"/>
    </row>
    <row r="17" spans="1:5" s="418" customFormat="1" ht="12" customHeight="1">
      <c r="A17" s="370" t="s">
        <v>76</v>
      </c>
      <c r="B17" s="420" t="s">
        <v>319</v>
      </c>
      <c r="C17" s="409"/>
      <c r="D17" s="409"/>
      <c r="E17" s="392"/>
    </row>
    <row r="18" spans="1:5" s="418" customFormat="1" ht="12" customHeight="1">
      <c r="A18" s="370" t="s">
        <v>77</v>
      </c>
      <c r="B18" s="420" t="s">
        <v>320</v>
      </c>
      <c r="C18" s="409"/>
      <c r="D18" s="409"/>
      <c r="E18" s="392"/>
    </row>
    <row r="19" spans="1:5" s="418" customFormat="1" ht="12" customHeight="1" thickBot="1">
      <c r="A19" s="372" t="s">
        <v>84</v>
      </c>
      <c r="B19" s="421" t="s">
        <v>321</v>
      </c>
      <c r="C19" s="411"/>
      <c r="D19" s="411"/>
      <c r="E19" s="394"/>
    </row>
    <row r="20" spans="1:5" s="418" customFormat="1" ht="12" customHeight="1" thickBot="1">
      <c r="A20" s="376" t="s">
        <v>8</v>
      </c>
      <c r="B20" s="377" t="s">
        <v>322</v>
      </c>
      <c r="C20" s="408">
        <f>SUM(C21:C25)</f>
        <v>0</v>
      </c>
      <c r="D20" s="408">
        <f>SUM(D21:D25)</f>
        <v>0</v>
      </c>
      <c r="E20" s="391">
        <f>SUM(E21:E25)</f>
        <v>0</v>
      </c>
    </row>
    <row r="21" spans="1:5" s="418" customFormat="1" ht="12" customHeight="1">
      <c r="A21" s="371" t="s">
        <v>56</v>
      </c>
      <c r="B21" s="419" t="s">
        <v>323</v>
      </c>
      <c r="C21" s="410"/>
      <c r="D21" s="410"/>
      <c r="E21" s="393"/>
    </row>
    <row r="22" spans="1:5" s="418" customFormat="1" ht="12" customHeight="1">
      <c r="A22" s="370" t="s">
        <v>57</v>
      </c>
      <c r="B22" s="420" t="s">
        <v>324</v>
      </c>
      <c r="C22" s="409"/>
      <c r="D22" s="409"/>
      <c r="E22" s="392"/>
    </row>
    <row r="23" spans="1:5" s="418" customFormat="1" ht="12" customHeight="1">
      <c r="A23" s="370" t="s">
        <v>58</v>
      </c>
      <c r="B23" s="420" t="s">
        <v>325</v>
      </c>
      <c r="C23" s="409"/>
      <c r="D23" s="409"/>
      <c r="E23" s="392"/>
    </row>
    <row r="24" spans="1:5" s="418" customFormat="1" ht="12" customHeight="1">
      <c r="A24" s="370" t="s">
        <v>59</v>
      </c>
      <c r="B24" s="420" t="s">
        <v>326</v>
      </c>
      <c r="C24" s="409"/>
      <c r="D24" s="409"/>
      <c r="E24" s="392"/>
    </row>
    <row r="25" spans="1:5" s="418" customFormat="1" ht="12" customHeight="1">
      <c r="A25" s="370" t="s">
        <v>117</v>
      </c>
      <c r="B25" s="420" t="s">
        <v>327</v>
      </c>
      <c r="C25" s="409"/>
      <c r="D25" s="409"/>
      <c r="E25" s="392"/>
    </row>
    <row r="26" spans="1:5" s="418" customFormat="1" ht="12" customHeight="1" thickBot="1">
      <c r="A26" s="372" t="s">
        <v>118</v>
      </c>
      <c r="B26" s="421" t="s">
        <v>328</v>
      </c>
      <c r="C26" s="411"/>
      <c r="D26" s="411"/>
      <c r="E26" s="394"/>
    </row>
    <row r="27" spans="1:5" s="418" customFormat="1" ht="12" customHeight="1" thickBot="1">
      <c r="A27" s="376" t="s">
        <v>119</v>
      </c>
      <c r="B27" s="377" t="s">
        <v>329</v>
      </c>
      <c r="C27" s="414">
        <f>+C28+C31+C32+C33</f>
        <v>0</v>
      </c>
      <c r="D27" s="414">
        <f>+D28+D31+D32+D33</f>
        <v>0</v>
      </c>
      <c r="E27" s="427">
        <f>+E28+E31+E32+E33</f>
        <v>0</v>
      </c>
    </row>
    <row r="28" spans="1:5" s="418" customFormat="1" ht="12" customHeight="1">
      <c r="A28" s="371" t="s">
        <v>330</v>
      </c>
      <c r="B28" s="419" t="s">
        <v>331</v>
      </c>
      <c r="C28" s="429">
        <f>+C29+C30</f>
        <v>0</v>
      </c>
      <c r="D28" s="429">
        <f>+D29+D30</f>
        <v>0</v>
      </c>
      <c r="E28" s="428">
        <f>+E29+E30</f>
        <v>0</v>
      </c>
    </row>
    <row r="29" spans="1:5" s="418" customFormat="1" ht="12" customHeight="1">
      <c r="A29" s="370" t="s">
        <v>332</v>
      </c>
      <c r="B29" s="420" t="s">
        <v>333</v>
      </c>
      <c r="C29" s="409"/>
      <c r="D29" s="409"/>
      <c r="E29" s="392"/>
    </row>
    <row r="30" spans="1:5" s="418" customFormat="1" ht="12" customHeight="1">
      <c r="A30" s="370" t="s">
        <v>334</v>
      </c>
      <c r="B30" s="420" t="s">
        <v>335</v>
      </c>
      <c r="C30" s="409"/>
      <c r="D30" s="409"/>
      <c r="E30" s="392"/>
    </row>
    <row r="31" spans="1:5" s="418" customFormat="1" ht="12" customHeight="1">
      <c r="A31" s="370" t="s">
        <v>336</v>
      </c>
      <c r="B31" s="420" t="s">
        <v>337</v>
      </c>
      <c r="C31" s="409"/>
      <c r="D31" s="409"/>
      <c r="E31" s="392"/>
    </row>
    <row r="32" spans="1:5" s="418" customFormat="1" ht="12" customHeight="1">
      <c r="A32" s="370" t="s">
        <v>338</v>
      </c>
      <c r="B32" s="420" t="s">
        <v>339</v>
      </c>
      <c r="C32" s="409"/>
      <c r="D32" s="409"/>
      <c r="E32" s="392"/>
    </row>
    <row r="33" spans="1:5" s="418" customFormat="1" ht="12" customHeight="1" thickBot="1">
      <c r="A33" s="372" t="s">
        <v>340</v>
      </c>
      <c r="B33" s="421" t="s">
        <v>341</v>
      </c>
      <c r="C33" s="411"/>
      <c r="D33" s="411"/>
      <c r="E33" s="394"/>
    </row>
    <row r="34" spans="1:5" s="418" customFormat="1" ht="12" customHeight="1" thickBot="1">
      <c r="A34" s="376" t="s">
        <v>10</v>
      </c>
      <c r="B34" s="377" t="s">
        <v>342</v>
      </c>
      <c r="C34" s="408">
        <f>SUM(C35:C44)</f>
        <v>0</v>
      </c>
      <c r="D34" s="408">
        <f>SUM(D35:D44)</f>
        <v>0</v>
      </c>
      <c r="E34" s="391">
        <f>SUM(E35:E44)</f>
        <v>0</v>
      </c>
    </row>
    <row r="35" spans="1:5" s="418" customFormat="1" ht="12" customHeight="1">
      <c r="A35" s="371" t="s">
        <v>60</v>
      </c>
      <c r="B35" s="419" t="s">
        <v>343</v>
      </c>
      <c r="C35" s="410"/>
      <c r="D35" s="410"/>
      <c r="E35" s="393"/>
    </row>
    <row r="36" spans="1:5" s="418" customFormat="1" ht="12" customHeight="1">
      <c r="A36" s="370" t="s">
        <v>61</v>
      </c>
      <c r="B36" s="420" t="s">
        <v>344</v>
      </c>
      <c r="C36" s="409"/>
      <c r="D36" s="409"/>
      <c r="E36" s="392"/>
    </row>
    <row r="37" spans="1:5" s="418" customFormat="1" ht="12" customHeight="1">
      <c r="A37" s="370" t="s">
        <v>62</v>
      </c>
      <c r="B37" s="420" t="s">
        <v>345</v>
      </c>
      <c r="C37" s="409"/>
      <c r="D37" s="409"/>
      <c r="E37" s="392"/>
    </row>
    <row r="38" spans="1:5" s="418" customFormat="1" ht="12" customHeight="1">
      <c r="A38" s="370" t="s">
        <v>121</v>
      </c>
      <c r="B38" s="420" t="s">
        <v>346</v>
      </c>
      <c r="C38" s="409"/>
      <c r="D38" s="409"/>
      <c r="E38" s="392"/>
    </row>
    <row r="39" spans="1:5" s="418" customFormat="1" ht="12" customHeight="1">
      <c r="A39" s="370" t="s">
        <v>122</v>
      </c>
      <c r="B39" s="420" t="s">
        <v>347</v>
      </c>
      <c r="C39" s="409"/>
      <c r="D39" s="409"/>
      <c r="E39" s="392"/>
    </row>
    <row r="40" spans="1:5" s="418" customFormat="1" ht="12" customHeight="1">
      <c r="A40" s="370" t="s">
        <v>123</v>
      </c>
      <c r="B40" s="420" t="s">
        <v>348</v>
      </c>
      <c r="C40" s="409"/>
      <c r="D40" s="409"/>
      <c r="E40" s="392"/>
    </row>
    <row r="41" spans="1:5" s="418" customFormat="1" ht="12" customHeight="1">
      <c r="A41" s="370" t="s">
        <v>124</v>
      </c>
      <c r="B41" s="420" t="s">
        <v>349</v>
      </c>
      <c r="C41" s="409"/>
      <c r="D41" s="409"/>
      <c r="E41" s="392"/>
    </row>
    <row r="42" spans="1:5" s="418" customFormat="1" ht="12" customHeight="1">
      <c r="A42" s="370" t="s">
        <v>125</v>
      </c>
      <c r="B42" s="420" t="s">
        <v>350</v>
      </c>
      <c r="C42" s="409"/>
      <c r="D42" s="409"/>
      <c r="E42" s="392"/>
    </row>
    <row r="43" spans="1:5" s="418" customFormat="1" ht="12" customHeight="1">
      <c r="A43" s="370" t="s">
        <v>351</v>
      </c>
      <c r="B43" s="420" t="s">
        <v>352</v>
      </c>
      <c r="C43" s="412"/>
      <c r="D43" s="412"/>
      <c r="E43" s="395"/>
    </row>
    <row r="44" spans="1:5" s="418" customFormat="1" ht="12" customHeight="1" thickBot="1">
      <c r="A44" s="372" t="s">
        <v>353</v>
      </c>
      <c r="B44" s="421" t="s">
        <v>354</v>
      </c>
      <c r="C44" s="413"/>
      <c r="D44" s="413"/>
      <c r="E44" s="396"/>
    </row>
    <row r="45" spans="1:5" s="418" customFormat="1" ht="12" customHeight="1" thickBot="1">
      <c r="A45" s="376" t="s">
        <v>11</v>
      </c>
      <c r="B45" s="377" t="s">
        <v>355</v>
      </c>
      <c r="C45" s="408">
        <f>SUM(C46:C50)</f>
        <v>0</v>
      </c>
      <c r="D45" s="408">
        <f>SUM(D46:D50)</f>
        <v>0</v>
      </c>
      <c r="E45" s="391">
        <f>SUM(E46:E50)</f>
        <v>0</v>
      </c>
    </row>
    <row r="46" spans="1:5" s="418" customFormat="1" ht="12" customHeight="1">
      <c r="A46" s="371" t="s">
        <v>63</v>
      </c>
      <c r="B46" s="419" t="s">
        <v>356</v>
      </c>
      <c r="C46" s="431"/>
      <c r="D46" s="431"/>
      <c r="E46" s="397"/>
    </row>
    <row r="47" spans="1:5" s="418" customFormat="1" ht="12" customHeight="1">
      <c r="A47" s="370" t="s">
        <v>64</v>
      </c>
      <c r="B47" s="420" t="s">
        <v>357</v>
      </c>
      <c r="C47" s="412"/>
      <c r="D47" s="412"/>
      <c r="E47" s="395"/>
    </row>
    <row r="48" spans="1:5" s="418" customFormat="1" ht="12" customHeight="1">
      <c r="A48" s="370" t="s">
        <v>358</v>
      </c>
      <c r="B48" s="420" t="s">
        <v>359</v>
      </c>
      <c r="C48" s="412"/>
      <c r="D48" s="412"/>
      <c r="E48" s="395"/>
    </row>
    <row r="49" spans="1:5" s="418" customFormat="1" ht="12" customHeight="1">
      <c r="A49" s="370" t="s">
        <v>360</v>
      </c>
      <c r="B49" s="420" t="s">
        <v>361</v>
      </c>
      <c r="C49" s="412"/>
      <c r="D49" s="412"/>
      <c r="E49" s="395"/>
    </row>
    <row r="50" spans="1:5" s="418" customFormat="1" ht="12" customHeight="1" thickBot="1">
      <c r="A50" s="372" t="s">
        <v>362</v>
      </c>
      <c r="B50" s="421" t="s">
        <v>363</v>
      </c>
      <c r="C50" s="413"/>
      <c r="D50" s="413"/>
      <c r="E50" s="396"/>
    </row>
    <row r="51" spans="1:5" s="418" customFormat="1" ht="17.25" customHeight="1" thickBot="1">
      <c r="A51" s="376" t="s">
        <v>126</v>
      </c>
      <c r="B51" s="377" t="s">
        <v>364</v>
      </c>
      <c r="C51" s="408">
        <f>SUM(C52:C54)</f>
        <v>0</v>
      </c>
      <c r="D51" s="408">
        <f>SUM(D52:D54)</f>
        <v>0</v>
      </c>
      <c r="E51" s="391">
        <f>SUM(E52:E54)</f>
        <v>0</v>
      </c>
    </row>
    <row r="52" spans="1:5" s="418" customFormat="1" ht="12" customHeight="1">
      <c r="A52" s="371" t="s">
        <v>65</v>
      </c>
      <c r="B52" s="419" t="s">
        <v>365</v>
      </c>
      <c r="C52" s="410"/>
      <c r="D52" s="410"/>
      <c r="E52" s="393"/>
    </row>
    <row r="53" spans="1:5" s="418" customFormat="1" ht="12" customHeight="1">
      <c r="A53" s="370" t="s">
        <v>66</v>
      </c>
      <c r="B53" s="420" t="s">
        <v>366</v>
      </c>
      <c r="C53" s="409"/>
      <c r="D53" s="409"/>
      <c r="E53" s="392"/>
    </row>
    <row r="54" spans="1:5" s="418" customFormat="1" ht="12" customHeight="1">
      <c r="A54" s="370" t="s">
        <v>367</v>
      </c>
      <c r="B54" s="420" t="s">
        <v>368</v>
      </c>
      <c r="C54" s="409"/>
      <c r="D54" s="409"/>
      <c r="E54" s="392"/>
    </row>
    <row r="55" spans="1:5" s="418" customFormat="1" ht="12" customHeight="1" thickBot="1">
      <c r="A55" s="372" t="s">
        <v>369</v>
      </c>
      <c r="B55" s="421" t="s">
        <v>370</v>
      </c>
      <c r="C55" s="411"/>
      <c r="D55" s="411"/>
      <c r="E55" s="394"/>
    </row>
    <row r="56" spans="1:5" s="418" customFormat="1" ht="12" customHeight="1" thickBot="1">
      <c r="A56" s="376" t="s">
        <v>13</v>
      </c>
      <c r="B56" s="398" t="s">
        <v>371</v>
      </c>
      <c r="C56" s="408">
        <f>SUM(C57:C59)</f>
        <v>0</v>
      </c>
      <c r="D56" s="408">
        <f>SUM(D57:D59)</f>
        <v>0</v>
      </c>
      <c r="E56" s="391">
        <f>SUM(E57:E59)</f>
        <v>0</v>
      </c>
    </row>
    <row r="57" spans="1:5" s="418" customFormat="1" ht="12" customHeight="1">
      <c r="A57" s="371" t="s">
        <v>127</v>
      </c>
      <c r="B57" s="419" t="s">
        <v>372</v>
      </c>
      <c r="C57" s="412"/>
      <c r="D57" s="412"/>
      <c r="E57" s="395"/>
    </row>
    <row r="58" spans="1:5" s="418" customFormat="1" ht="12" customHeight="1">
      <c r="A58" s="370" t="s">
        <v>128</v>
      </c>
      <c r="B58" s="420" t="s">
        <v>373</v>
      </c>
      <c r="C58" s="412"/>
      <c r="D58" s="412"/>
      <c r="E58" s="395"/>
    </row>
    <row r="59" spans="1:5" s="418" customFormat="1" ht="12" customHeight="1">
      <c r="A59" s="370" t="s">
        <v>153</v>
      </c>
      <c r="B59" s="420" t="s">
        <v>374</v>
      </c>
      <c r="C59" s="412"/>
      <c r="D59" s="412"/>
      <c r="E59" s="395"/>
    </row>
    <row r="60" spans="1:5" s="418" customFormat="1" ht="12" customHeight="1" thickBot="1">
      <c r="A60" s="372" t="s">
        <v>375</v>
      </c>
      <c r="B60" s="421" t="s">
        <v>376</v>
      </c>
      <c r="C60" s="412"/>
      <c r="D60" s="412"/>
      <c r="E60" s="395"/>
    </row>
    <row r="61" spans="1:5" s="418" customFormat="1" ht="12" customHeight="1" thickBot="1">
      <c r="A61" s="376" t="s">
        <v>14</v>
      </c>
      <c r="B61" s="377" t="s">
        <v>377</v>
      </c>
      <c r="C61" s="414">
        <f>+C6+C13+C20+C27+C34+C45+C51+C56</f>
        <v>3100</v>
      </c>
      <c r="D61" s="414">
        <f>+D6+D13+D20+D27+D34+D45+D51+D56</f>
        <v>5400</v>
      </c>
      <c r="E61" s="427">
        <f>+E6+E13+E20+E27+E34+E45+E51+E56</f>
        <v>5400</v>
      </c>
    </row>
    <row r="62" spans="1:5" s="418" customFormat="1" ht="12" customHeight="1" thickBot="1">
      <c r="A62" s="432" t="s">
        <v>378</v>
      </c>
      <c r="B62" s="398" t="s">
        <v>379</v>
      </c>
      <c r="C62" s="408">
        <f>+C63+C64+C65</f>
        <v>0</v>
      </c>
      <c r="D62" s="408">
        <f>+D63+D64+D65</f>
        <v>0</v>
      </c>
      <c r="E62" s="391">
        <f>+E63+E64+E65</f>
        <v>0</v>
      </c>
    </row>
    <row r="63" spans="1:5" s="418" customFormat="1" ht="12" customHeight="1">
      <c r="A63" s="371" t="s">
        <v>380</v>
      </c>
      <c r="B63" s="419" t="s">
        <v>381</v>
      </c>
      <c r="C63" s="412"/>
      <c r="D63" s="412"/>
      <c r="E63" s="395"/>
    </row>
    <row r="64" spans="1:5" s="418" customFormat="1" ht="12" customHeight="1">
      <c r="A64" s="370" t="s">
        <v>382</v>
      </c>
      <c r="B64" s="420" t="s">
        <v>383</v>
      </c>
      <c r="C64" s="412"/>
      <c r="D64" s="412"/>
      <c r="E64" s="395"/>
    </row>
    <row r="65" spans="1:5" s="418" customFormat="1" ht="12" customHeight="1" thickBot="1">
      <c r="A65" s="372" t="s">
        <v>384</v>
      </c>
      <c r="B65" s="356" t="s">
        <v>429</v>
      </c>
      <c r="C65" s="412"/>
      <c r="D65" s="412"/>
      <c r="E65" s="395"/>
    </row>
    <row r="66" spans="1:5" s="418" customFormat="1" ht="12" customHeight="1" thickBot="1">
      <c r="A66" s="432" t="s">
        <v>386</v>
      </c>
      <c r="B66" s="398" t="s">
        <v>387</v>
      </c>
      <c r="C66" s="408">
        <f>+C67+C68+C69+C70</f>
        <v>0</v>
      </c>
      <c r="D66" s="408">
        <f>+D67+D68+D69+D70</f>
        <v>0</v>
      </c>
      <c r="E66" s="391">
        <f>+E67+E68+E69+E70</f>
        <v>0</v>
      </c>
    </row>
    <row r="67" spans="1:5" s="418" customFormat="1" ht="13.5" customHeight="1">
      <c r="A67" s="371" t="s">
        <v>104</v>
      </c>
      <c r="B67" s="419" t="s">
        <v>388</v>
      </c>
      <c r="C67" s="412"/>
      <c r="D67" s="412"/>
      <c r="E67" s="395"/>
    </row>
    <row r="68" spans="1:5" s="418" customFormat="1" ht="12" customHeight="1">
      <c r="A68" s="370" t="s">
        <v>105</v>
      </c>
      <c r="B68" s="420" t="s">
        <v>389</v>
      </c>
      <c r="C68" s="412"/>
      <c r="D68" s="412"/>
      <c r="E68" s="395"/>
    </row>
    <row r="69" spans="1:5" s="418" customFormat="1" ht="12" customHeight="1">
      <c r="A69" s="370" t="s">
        <v>390</v>
      </c>
      <c r="B69" s="420" t="s">
        <v>391</v>
      </c>
      <c r="C69" s="412"/>
      <c r="D69" s="412"/>
      <c r="E69" s="395"/>
    </row>
    <row r="70" spans="1:5" s="418" customFormat="1" ht="12" customHeight="1" thickBot="1">
      <c r="A70" s="372" t="s">
        <v>392</v>
      </c>
      <c r="B70" s="421" t="s">
        <v>393</v>
      </c>
      <c r="C70" s="412"/>
      <c r="D70" s="412"/>
      <c r="E70" s="395"/>
    </row>
    <row r="71" spans="1:5" s="418" customFormat="1" ht="12" customHeight="1" thickBot="1">
      <c r="A71" s="432" t="s">
        <v>394</v>
      </c>
      <c r="B71" s="398" t="s">
        <v>395</v>
      </c>
      <c r="C71" s="408">
        <f>+C72+C73</f>
        <v>0</v>
      </c>
      <c r="D71" s="408">
        <f>+D72+D73</f>
        <v>0</v>
      </c>
      <c r="E71" s="391">
        <f>+E72+E73</f>
        <v>0</v>
      </c>
    </row>
    <row r="72" spans="1:5" s="418" customFormat="1" ht="12" customHeight="1">
      <c r="A72" s="371" t="s">
        <v>396</v>
      </c>
      <c r="B72" s="419" t="s">
        <v>397</v>
      </c>
      <c r="C72" s="412"/>
      <c r="D72" s="412"/>
      <c r="E72" s="395"/>
    </row>
    <row r="73" spans="1:5" s="418" customFormat="1" ht="12" customHeight="1" thickBot="1">
      <c r="A73" s="372" t="s">
        <v>398</v>
      </c>
      <c r="B73" s="421" t="s">
        <v>399</v>
      </c>
      <c r="C73" s="412"/>
      <c r="D73" s="412"/>
      <c r="E73" s="395"/>
    </row>
    <row r="74" spans="1:5" s="418" customFormat="1" ht="12" customHeight="1" thickBot="1">
      <c r="A74" s="432" t="s">
        <v>400</v>
      </c>
      <c r="B74" s="398" t="s">
        <v>401</v>
      </c>
      <c r="C74" s="408">
        <f>+C75+C76+C77</f>
        <v>0</v>
      </c>
      <c r="D74" s="408">
        <f>+D75+D76+D77</f>
        <v>0</v>
      </c>
      <c r="E74" s="391">
        <f>+E75+E76+E77</f>
        <v>0</v>
      </c>
    </row>
    <row r="75" spans="1:5" s="418" customFormat="1" ht="12" customHeight="1">
      <c r="A75" s="371" t="s">
        <v>402</v>
      </c>
      <c r="B75" s="419" t="s">
        <v>403</v>
      </c>
      <c r="C75" s="412"/>
      <c r="D75" s="412"/>
      <c r="E75" s="395"/>
    </row>
    <row r="76" spans="1:5" s="418" customFormat="1" ht="12" customHeight="1">
      <c r="A76" s="370" t="s">
        <v>404</v>
      </c>
      <c r="B76" s="420" t="s">
        <v>405</v>
      </c>
      <c r="C76" s="412"/>
      <c r="D76" s="412"/>
      <c r="E76" s="395"/>
    </row>
    <row r="77" spans="1:5" s="418" customFormat="1" ht="12" customHeight="1" thickBot="1">
      <c r="A77" s="372" t="s">
        <v>406</v>
      </c>
      <c r="B77" s="400" t="s">
        <v>407</v>
      </c>
      <c r="C77" s="412"/>
      <c r="D77" s="412"/>
      <c r="E77" s="395"/>
    </row>
    <row r="78" spans="1:5" s="418" customFormat="1" ht="12" customHeight="1" thickBot="1">
      <c r="A78" s="432" t="s">
        <v>408</v>
      </c>
      <c r="B78" s="398" t="s">
        <v>409</v>
      </c>
      <c r="C78" s="408">
        <f>+C79+C80+C81+C82</f>
        <v>0</v>
      </c>
      <c r="D78" s="408">
        <f>+D79+D80+D81+D82</f>
        <v>0</v>
      </c>
      <c r="E78" s="391">
        <f>+E79+E80+E81+E82</f>
        <v>0</v>
      </c>
    </row>
    <row r="79" spans="1:5" s="418" customFormat="1" ht="12" customHeight="1">
      <c r="A79" s="422" t="s">
        <v>410</v>
      </c>
      <c r="B79" s="419" t="s">
        <v>411</v>
      </c>
      <c r="C79" s="412"/>
      <c r="D79" s="412"/>
      <c r="E79" s="395"/>
    </row>
    <row r="80" spans="1:5" s="418" customFormat="1" ht="12" customHeight="1">
      <c r="A80" s="423" t="s">
        <v>412</v>
      </c>
      <c r="B80" s="420" t="s">
        <v>413</v>
      </c>
      <c r="C80" s="412"/>
      <c r="D80" s="412"/>
      <c r="E80" s="395"/>
    </row>
    <row r="81" spans="1:5" s="418" customFormat="1" ht="12" customHeight="1">
      <c r="A81" s="423" t="s">
        <v>414</v>
      </c>
      <c r="B81" s="420" t="s">
        <v>415</v>
      </c>
      <c r="C81" s="412"/>
      <c r="D81" s="412"/>
      <c r="E81" s="395"/>
    </row>
    <row r="82" spans="1:5" s="418" customFormat="1" ht="12" customHeight="1" thickBot="1">
      <c r="A82" s="433" t="s">
        <v>416</v>
      </c>
      <c r="B82" s="400" t="s">
        <v>417</v>
      </c>
      <c r="C82" s="412"/>
      <c r="D82" s="412"/>
      <c r="E82" s="395"/>
    </row>
    <row r="83" spans="1:5" s="418" customFormat="1" ht="12" customHeight="1" thickBot="1">
      <c r="A83" s="432" t="s">
        <v>418</v>
      </c>
      <c r="B83" s="398" t="s">
        <v>419</v>
      </c>
      <c r="C83" s="435"/>
      <c r="D83" s="435"/>
      <c r="E83" s="436"/>
    </row>
    <row r="84" spans="1:5" s="418" customFormat="1" ht="12" customHeight="1" thickBot="1">
      <c r="A84" s="432" t="s">
        <v>420</v>
      </c>
      <c r="B84" s="354" t="s">
        <v>421</v>
      </c>
      <c r="C84" s="414">
        <f>+C62+C66+C71+C74+C78+C83</f>
        <v>0</v>
      </c>
      <c r="D84" s="414">
        <f>+D62+D66+D71+D74+D78+D83</f>
        <v>0</v>
      </c>
      <c r="E84" s="427">
        <f>+E62+E66+E71+E74+E78+E83</f>
        <v>0</v>
      </c>
    </row>
    <row r="85" spans="1:5" s="418" customFormat="1" ht="12" customHeight="1" thickBot="1">
      <c r="A85" s="434" t="s">
        <v>422</v>
      </c>
      <c r="B85" s="357" t="s">
        <v>423</v>
      </c>
      <c r="C85" s="414">
        <f>+C61+C84</f>
        <v>3100</v>
      </c>
      <c r="D85" s="414">
        <f>+D61+D84</f>
        <v>5400</v>
      </c>
      <c r="E85" s="427">
        <f>+E61+E84</f>
        <v>5400</v>
      </c>
    </row>
    <row r="86" spans="1:5" s="418" customFormat="1" ht="12" customHeight="1">
      <c r="A86" s="352"/>
      <c r="B86" s="352"/>
      <c r="C86" s="353"/>
      <c r="D86" s="353"/>
      <c r="E86" s="353"/>
    </row>
    <row r="87" spans="1:5" ht="16.5" customHeight="1">
      <c r="A87" s="639" t="s">
        <v>35</v>
      </c>
      <c r="B87" s="639"/>
      <c r="C87" s="639"/>
      <c r="D87" s="639"/>
      <c r="E87" s="639"/>
    </row>
    <row r="88" spans="1:5" s="424" customFormat="1" ht="16.5" customHeight="1" thickBot="1">
      <c r="A88" s="45" t="s">
        <v>108</v>
      </c>
      <c r="B88" s="45"/>
      <c r="C88" s="385"/>
      <c r="D88" s="385"/>
      <c r="E88" s="385" t="s">
        <v>152</v>
      </c>
    </row>
    <row r="89" spans="1:5" s="424" customFormat="1" ht="16.5" customHeight="1">
      <c r="A89" s="640" t="s">
        <v>55</v>
      </c>
      <c r="B89" s="642" t="s">
        <v>173</v>
      </c>
      <c r="C89" s="644" t="str">
        <f>+C3</f>
        <v>2014. évi</v>
      </c>
      <c r="D89" s="644"/>
      <c r="E89" s="645"/>
    </row>
    <row r="90" spans="1:5" ht="37.5" customHeight="1" thickBot="1">
      <c r="A90" s="641"/>
      <c r="B90" s="643"/>
      <c r="C90" s="46" t="s">
        <v>174</v>
      </c>
      <c r="D90" s="46" t="s">
        <v>179</v>
      </c>
      <c r="E90" s="47" t="s">
        <v>180</v>
      </c>
    </row>
    <row r="91" spans="1:5" s="417" customFormat="1" ht="12" customHeight="1" thickBot="1">
      <c r="A91" s="381" t="s">
        <v>424</v>
      </c>
      <c r="B91" s="382" t="s">
        <v>425</v>
      </c>
      <c r="C91" s="382" t="s">
        <v>426</v>
      </c>
      <c r="D91" s="382" t="s">
        <v>427</v>
      </c>
      <c r="E91" s="383" t="s">
        <v>428</v>
      </c>
    </row>
    <row r="92" spans="1:5" ht="12" customHeight="1" thickBot="1">
      <c r="A92" s="378" t="s">
        <v>6</v>
      </c>
      <c r="B92" s="380" t="s">
        <v>430</v>
      </c>
      <c r="C92" s="407">
        <f>SUM(C93:C97)</f>
        <v>3100</v>
      </c>
      <c r="D92" s="407">
        <f>SUM(D93:D97)</f>
        <v>5400</v>
      </c>
      <c r="E92" s="362">
        <f>SUM(E93:E97)</f>
        <v>5400</v>
      </c>
    </row>
    <row r="93" spans="1:5" ht="12" customHeight="1">
      <c r="A93" s="373" t="s">
        <v>67</v>
      </c>
      <c r="B93" s="366" t="s">
        <v>36</v>
      </c>
      <c r="C93" s="97"/>
      <c r="D93" s="97"/>
      <c r="E93" s="361"/>
    </row>
    <row r="94" spans="1:5" ht="12" customHeight="1">
      <c r="A94" s="370" t="s">
        <v>68</v>
      </c>
      <c r="B94" s="364" t="s">
        <v>129</v>
      </c>
      <c r="C94" s="409"/>
      <c r="D94" s="409"/>
      <c r="E94" s="392"/>
    </row>
    <row r="95" spans="1:5" ht="12" customHeight="1">
      <c r="A95" s="370" t="s">
        <v>69</v>
      </c>
      <c r="B95" s="364" t="s">
        <v>96</v>
      </c>
      <c r="C95" s="411"/>
      <c r="D95" s="411">
        <v>443</v>
      </c>
      <c r="E95" s="394">
        <v>1635</v>
      </c>
    </row>
    <row r="96" spans="1:5" ht="12" customHeight="1">
      <c r="A96" s="370" t="s">
        <v>70</v>
      </c>
      <c r="B96" s="367" t="s">
        <v>130</v>
      </c>
      <c r="C96" s="411">
        <v>3100</v>
      </c>
      <c r="D96" s="411">
        <v>4957</v>
      </c>
      <c r="E96" s="394">
        <v>3765</v>
      </c>
    </row>
    <row r="97" spans="1:5" ht="12" customHeight="1">
      <c r="A97" s="370" t="s">
        <v>79</v>
      </c>
      <c r="B97" s="375" t="s">
        <v>131</v>
      </c>
      <c r="C97" s="411"/>
      <c r="D97" s="411"/>
      <c r="E97" s="394"/>
    </row>
    <row r="98" spans="1:5" ht="12" customHeight="1">
      <c r="A98" s="370" t="s">
        <v>71</v>
      </c>
      <c r="B98" s="364" t="s">
        <v>431</v>
      </c>
      <c r="C98" s="411"/>
      <c r="D98" s="411"/>
      <c r="E98" s="394"/>
    </row>
    <row r="99" spans="1:5" ht="12" customHeight="1">
      <c r="A99" s="370" t="s">
        <v>72</v>
      </c>
      <c r="B99" s="387" t="s">
        <v>432</v>
      </c>
      <c r="C99" s="411"/>
      <c r="D99" s="411"/>
      <c r="E99" s="394"/>
    </row>
    <row r="100" spans="1:5" ht="12" customHeight="1">
      <c r="A100" s="370" t="s">
        <v>80</v>
      </c>
      <c r="B100" s="388" t="s">
        <v>433</v>
      </c>
      <c r="C100" s="411"/>
      <c r="D100" s="411"/>
      <c r="E100" s="394"/>
    </row>
    <row r="101" spans="1:5" ht="12" customHeight="1">
      <c r="A101" s="370" t="s">
        <v>81</v>
      </c>
      <c r="B101" s="388" t="s">
        <v>434</v>
      </c>
      <c r="C101" s="411"/>
      <c r="D101" s="411"/>
      <c r="E101" s="394"/>
    </row>
    <row r="102" spans="1:5" ht="12" customHeight="1">
      <c r="A102" s="370" t="s">
        <v>82</v>
      </c>
      <c r="B102" s="387" t="s">
        <v>435</v>
      </c>
      <c r="C102" s="411"/>
      <c r="D102" s="411"/>
      <c r="E102" s="394"/>
    </row>
    <row r="103" spans="1:5" ht="12" customHeight="1">
      <c r="A103" s="370" t="s">
        <v>83</v>
      </c>
      <c r="B103" s="387" t="s">
        <v>436</v>
      </c>
      <c r="C103" s="411"/>
      <c r="D103" s="411"/>
      <c r="E103" s="394"/>
    </row>
    <row r="104" spans="1:5" ht="12" customHeight="1">
      <c r="A104" s="370" t="s">
        <v>85</v>
      </c>
      <c r="B104" s="388" t="s">
        <v>437</v>
      </c>
      <c r="C104" s="411"/>
      <c r="D104" s="411"/>
      <c r="E104" s="394"/>
    </row>
    <row r="105" spans="1:5" ht="12" customHeight="1">
      <c r="A105" s="369" t="s">
        <v>132</v>
      </c>
      <c r="B105" s="389" t="s">
        <v>438</v>
      </c>
      <c r="C105" s="411"/>
      <c r="D105" s="411"/>
      <c r="E105" s="394"/>
    </row>
    <row r="106" spans="1:5" ht="12" customHeight="1">
      <c r="A106" s="370" t="s">
        <v>439</v>
      </c>
      <c r="B106" s="389" t="s">
        <v>440</v>
      </c>
      <c r="C106" s="411"/>
      <c r="D106" s="411"/>
      <c r="E106" s="394"/>
    </row>
    <row r="107" spans="1:5" ht="12" customHeight="1" thickBot="1">
      <c r="A107" s="374" t="s">
        <v>441</v>
      </c>
      <c r="B107" s="390" t="s">
        <v>442</v>
      </c>
      <c r="C107" s="98"/>
      <c r="D107" s="98"/>
      <c r="E107" s="355"/>
    </row>
    <row r="108" spans="1:5" ht="12" customHeight="1" thickBot="1">
      <c r="A108" s="376" t="s">
        <v>7</v>
      </c>
      <c r="B108" s="379" t="s">
        <v>443</v>
      </c>
      <c r="C108" s="408">
        <f>+C109+C111+C113</f>
        <v>0</v>
      </c>
      <c r="D108" s="408">
        <f>+D109+D111+D113</f>
        <v>0</v>
      </c>
      <c r="E108" s="391">
        <f>+E109+E111+E113</f>
        <v>0</v>
      </c>
    </row>
    <row r="109" spans="1:5" ht="12" customHeight="1">
      <c r="A109" s="371" t="s">
        <v>73</v>
      </c>
      <c r="B109" s="364" t="s">
        <v>151</v>
      </c>
      <c r="C109" s="410"/>
      <c r="D109" s="410"/>
      <c r="E109" s="393"/>
    </row>
    <row r="110" spans="1:5" ht="12" customHeight="1">
      <c r="A110" s="371" t="s">
        <v>74</v>
      </c>
      <c r="B110" s="368" t="s">
        <v>444</v>
      </c>
      <c r="C110" s="410"/>
      <c r="D110" s="410"/>
      <c r="E110" s="393"/>
    </row>
    <row r="111" spans="1:5" ht="15.75">
      <c r="A111" s="371" t="s">
        <v>75</v>
      </c>
      <c r="B111" s="368" t="s">
        <v>133</v>
      </c>
      <c r="C111" s="409"/>
      <c r="D111" s="409"/>
      <c r="E111" s="392"/>
    </row>
    <row r="112" spans="1:5" ht="12" customHeight="1">
      <c r="A112" s="371" t="s">
        <v>76</v>
      </c>
      <c r="B112" s="368" t="s">
        <v>445</v>
      </c>
      <c r="C112" s="409"/>
      <c r="D112" s="409"/>
      <c r="E112" s="392"/>
    </row>
    <row r="113" spans="1:5" ht="12" customHeight="1">
      <c r="A113" s="371" t="s">
        <v>77</v>
      </c>
      <c r="B113" s="400" t="s">
        <v>154</v>
      </c>
      <c r="C113" s="409"/>
      <c r="D113" s="409"/>
      <c r="E113" s="392"/>
    </row>
    <row r="114" spans="1:5" ht="21.75" customHeight="1">
      <c r="A114" s="371" t="s">
        <v>84</v>
      </c>
      <c r="B114" s="399" t="s">
        <v>446</v>
      </c>
      <c r="C114" s="409"/>
      <c r="D114" s="409"/>
      <c r="E114" s="392"/>
    </row>
    <row r="115" spans="1:5" ht="24" customHeight="1">
      <c r="A115" s="371" t="s">
        <v>86</v>
      </c>
      <c r="B115" s="415" t="s">
        <v>447</v>
      </c>
      <c r="C115" s="409"/>
      <c r="D115" s="409"/>
      <c r="E115" s="392"/>
    </row>
    <row r="116" spans="1:5" ht="12" customHeight="1">
      <c r="A116" s="371" t="s">
        <v>134</v>
      </c>
      <c r="B116" s="388" t="s">
        <v>434</v>
      </c>
      <c r="C116" s="409"/>
      <c r="D116" s="409"/>
      <c r="E116" s="392"/>
    </row>
    <row r="117" spans="1:5" ht="12" customHeight="1">
      <c r="A117" s="371" t="s">
        <v>135</v>
      </c>
      <c r="B117" s="388" t="s">
        <v>448</v>
      </c>
      <c r="C117" s="409"/>
      <c r="D117" s="409"/>
      <c r="E117" s="392"/>
    </row>
    <row r="118" spans="1:5" ht="12" customHeight="1">
      <c r="A118" s="371" t="s">
        <v>136</v>
      </c>
      <c r="B118" s="388" t="s">
        <v>449</v>
      </c>
      <c r="C118" s="409"/>
      <c r="D118" s="409"/>
      <c r="E118" s="392"/>
    </row>
    <row r="119" spans="1:5" s="437" customFormat="1" ht="12" customHeight="1">
      <c r="A119" s="371" t="s">
        <v>450</v>
      </c>
      <c r="B119" s="388" t="s">
        <v>437</v>
      </c>
      <c r="C119" s="409"/>
      <c r="D119" s="409"/>
      <c r="E119" s="392"/>
    </row>
    <row r="120" spans="1:5" ht="12" customHeight="1">
      <c r="A120" s="371" t="s">
        <v>451</v>
      </c>
      <c r="B120" s="388" t="s">
        <v>452</v>
      </c>
      <c r="C120" s="409"/>
      <c r="D120" s="409"/>
      <c r="E120" s="392"/>
    </row>
    <row r="121" spans="1:5" ht="12" customHeight="1" thickBot="1">
      <c r="A121" s="369" t="s">
        <v>453</v>
      </c>
      <c r="B121" s="388" t="s">
        <v>454</v>
      </c>
      <c r="C121" s="411"/>
      <c r="D121" s="411"/>
      <c r="E121" s="394"/>
    </row>
    <row r="122" spans="1:5" ht="12" customHeight="1" thickBot="1">
      <c r="A122" s="376" t="s">
        <v>8</v>
      </c>
      <c r="B122" s="384" t="s">
        <v>455</v>
      </c>
      <c r="C122" s="408">
        <f>+C123+C124</f>
        <v>0</v>
      </c>
      <c r="D122" s="408">
        <f>+D123+D124</f>
        <v>0</v>
      </c>
      <c r="E122" s="391">
        <f>+E123+E124</f>
        <v>0</v>
      </c>
    </row>
    <row r="123" spans="1:5" ht="12" customHeight="1">
      <c r="A123" s="371" t="s">
        <v>56</v>
      </c>
      <c r="B123" s="365" t="s">
        <v>45</v>
      </c>
      <c r="C123" s="410"/>
      <c r="D123" s="410"/>
      <c r="E123" s="393"/>
    </row>
    <row r="124" spans="1:5" ht="12" customHeight="1" thickBot="1">
      <c r="A124" s="372" t="s">
        <v>57</v>
      </c>
      <c r="B124" s="368" t="s">
        <v>46</v>
      </c>
      <c r="C124" s="411"/>
      <c r="D124" s="411"/>
      <c r="E124" s="394"/>
    </row>
    <row r="125" spans="1:5" ht="12" customHeight="1" thickBot="1">
      <c r="A125" s="376" t="s">
        <v>9</v>
      </c>
      <c r="B125" s="384" t="s">
        <v>456</v>
      </c>
      <c r="C125" s="408">
        <f>+C92+C108+C122</f>
        <v>3100</v>
      </c>
      <c r="D125" s="408">
        <f>+D92+D108+D122</f>
        <v>5400</v>
      </c>
      <c r="E125" s="391">
        <f>+E92+E108+E122</f>
        <v>5400</v>
      </c>
    </row>
    <row r="126" spans="1:5" ht="12" customHeight="1" thickBot="1">
      <c r="A126" s="376" t="s">
        <v>10</v>
      </c>
      <c r="B126" s="384" t="s">
        <v>457</v>
      </c>
      <c r="C126" s="408">
        <f>+C127+C128+C129</f>
        <v>0</v>
      </c>
      <c r="D126" s="408">
        <f>+D127+D128+D129</f>
        <v>0</v>
      </c>
      <c r="E126" s="391">
        <f>+E127+E128+E129</f>
        <v>0</v>
      </c>
    </row>
    <row r="127" spans="1:5" ht="12" customHeight="1">
      <c r="A127" s="371" t="s">
        <v>60</v>
      </c>
      <c r="B127" s="365" t="s">
        <v>458</v>
      </c>
      <c r="C127" s="409"/>
      <c r="D127" s="409"/>
      <c r="E127" s="392"/>
    </row>
    <row r="128" spans="1:5" ht="12" customHeight="1">
      <c r="A128" s="371" t="s">
        <v>61</v>
      </c>
      <c r="B128" s="365" t="s">
        <v>459</v>
      </c>
      <c r="C128" s="409"/>
      <c r="D128" s="409"/>
      <c r="E128" s="392"/>
    </row>
    <row r="129" spans="1:5" ht="12" customHeight="1" thickBot="1">
      <c r="A129" s="369" t="s">
        <v>62</v>
      </c>
      <c r="B129" s="363" t="s">
        <v>460</v>
      </c>
      <c r="C129" s="409"/>
      <c r="D129" s="409"/>
      <c r="E129" s="392"/>
    </row>
    <row r="130" spans="1:5" ht="12" customHeight="1" thickBot="1">
      <c r="A130" s="376" t="s">
        <v>11</v>
      </c>
      <c r="B130" s="384" t="s">
        <v>461</v>
      </c>
      <c r="C130" s="408">
        <f>+C131+C132+C134+C133</f>
        <v>0</v>
      </c>
      <c r="D130" s="408">
        <f>+D131+D132+D134+D133</f>
        <v>0</v>
      </c>
      <c r="E130" s="391">
        <f>+E131+E132+E134+E133</f>
        <v>0</v>
      </c>
    </row>
    <row r="131" spans="1:5" ht="12" customHeight="1">
      <c r="A131" s="371" t="s">
        <v>63</v>
      </c>
      <c r="B131" s="365" t="s">
        <v>462</v>
      </c>
      <c r="C131" s="409"/>
      <c r="D131" s="409"/>
      <c r="E131" s="392"/>
    </row>
    <row r="132" spans="1:5" ht="12" customHeight="1">
      <c r="A132" s="371" t="s">
        <v>64</v>
      </c>
      <c r="B132" s="365" t="s">
        <v>463</v>
      </c>
      <c r="C132" s="409"/>
      <c r="D132" s="409"/>
      <c r="E132" s="392"/>
    </row>
    <row r="133" spans="1:5" ht="12" customHeight="1">
      <c r="A133" s="371" t="s">
        <v>358</v>
      </c>
      <c r="B133" s="365" t="s">
        <v>464</v>
      </c>
      <c r="C133" s="409"/>
      <c r="D133" s="409"/>
      <c r="E133" s="392"/>
    </row>
    <row r="134" spans="1:5" ht="12" customHeight="1" thickBot="1">
      <c r="A134" s="369" t="s">
        <v>360</v>
      </c>
      <c r="B134" s="363" t="s">
        <v>465</v>
      </c>
      <c r="C134" s="409"/>
      <c r="D134" s="409"/>
      <c r="E134" s="392"/>
    </row>
    <row r="135" spans="1:5" ht="12" customHeight="1" thickBot="1">
      <c r="A135" s="376" t="s">
        <v>12</v>
      </c>
      <c r="B135" s="384" t="s">
        <v>466</v>
      </c>
      <c r="C135" s="414">
        <f>+C136+C137+C138+C139</f>
        <v>0</v>
      </c>
      <c r="D135" s="414">
        <f>+D136+D137+D138+D139</f>
        <v>0</v>
      </c>
      <c r="E135" s="427">
        <f>+E136+E137+E138+E139</f>
        <v>0</v>
      </c>
    </row>
    <row r="136" spans="1:5" ht="12" customHeight="1">
      <c r="A136" s="371" t="s">
        <v>65</v>
      </c>
      <c r="B136" s="365" t="s">
        <v>467</v>
      </c>
      <c r="C136" s="409"/>
      <c r="D136" s="409"/>
      <c r="E136" s="392"/>
    </row>
    <row r="137" spans="1:5" ht="12" customHeight="1">
      <c r="A137" s="371" t="s">
        <v>66</v>
      </c>
      <c r="B137" s="365" t="s">
        <v>468</v>
      </c>
      <c r="C137" s="409"/>
      <c r="D137" s="409"/>
      <c r="E137" s="392"/>
    </row>
    <row r="138" spans="1:5" ht="12" customHeight="1">
      <c r="A138" s="371" t="s">
        <v>367</v>
      </c>
      <c r="B138" s="365" t="s">
        <v>469</v>
      </c>
      <c r="C138" s="409"/>
      <c r="D138" s="409"/>
      <c r="E138" s="392"/>
    </row>
    <row r="139" spans="1:5" ht="12" customHeight="1" thickBot="1">
      <c r="A139" s="369" t="s">
        <v>369</v>
      </c>
      <c r="B139" s="363" t="s">
        <v>470</v>
      </c>
      <c r="C139" s="409"/>
      <c r="D139" s="409"/>
      <c r="E139" s="392"/>
    </row>
    <row r="140" spans="1:9" ht="15" customHeight="1" thickBot="1">
      <c r="A140" s="376" t="s">
        <v>13</v>
      </c>
      <c r="B140" s="384" t="s">
        <v>471</v>
      </c>
      <c r="C140" s="99">
        <f>+C141+C142+C143+C144</f>
        <v>0</v>
      </c>
      <c r="D140" s="99">
        <f>+D141+D142+D143+D144</f>
        <v>0</v>
      </c>
      <c r="E140" s="360">
        <f>+E141+E142+E143+E144</f>
        <v>0</v>
      </c>
      <c r="F140" s="425"/>
      <c r="G140" s="426"/>
      <c r="H140" s="426"/>
      <c r="I140" s="426"/>
    </row>
    <row r="141" spans="1:5" s="418" customFormat="1" ht="12.75" customHeight="1">
      <c r="A141" s="371" t="s">
        <v>127</v>
      </c>
      <c r="B141" s="365" t="s">
        <v>472</v>
      </c>
      <c r="C141" s="409"/>
      <c r="D141" s="409"/>
      <c r="E141" s="392"/>
    </row>
    <row r="142" spans="1:5" ht="12.75" customHeight="1">
      <c r="A142" s="371" t="s">
        <v>128</v>
      </c>
      <c r="B142" s="365" t="s">
        <v>473</v>
      </c>
      <c r="C142" s="409"/>
      <c r="D142" s="409"/>
      <c r="E142" s="392"/>
    </row>
    <row r="143" spans="1:5" ht="12.75" customHeight="1">
      <c r="A143" s="371" t="s">
        <v>153</v>
      </c>
      <c r="B143" s="365" t="s">
        <v>474</v>
      </c>
      <c r="C143" s="409"/>
      <c r="D143" s="409"/>
      <c r="E143" s="392"/>
    </row>
    <row r="144" spans="1:5" ht="12.75" customHeight="1" thickBot="1">
      <c r="A144" s="371" t="s">
        <v>375</v>
      </c>
      <c r="B144" s="365" t="s">
        <v>475</v>
      </c>
      <c r="C144" s="409"/>
      <c r="D144" s="409"/>
      <c r="E144" s="392"/>
    </row>
    <row r="145" spans="1:5" ht="16.5" thickBot="1">
      <c r="A145" s="376" t="s">
        <v>14</v>
      </c>
      <c r="B145" s="384" t="s">
        <v>476</v>
      </c>
      <c r="C145" s="358">
        <f>+C126+C130+C135+C140</f>
        <v>0</v>
      </c>
      <c r="D145" s="358">
        <f>+D126+D130+D135+D140</f>
        <v>0</v>
      </c>
      <c r="E145" s="359">
        <f>+E126+E130+E135+E140</f>
        <v>0</v>
      </c>
    </row>
    <row r="146" spans="1:5" ht="16.5" thickBot="1">
      <c r="A146" s="401" t="s">
        <v>15</v>
      </c>
      <c r="B146" s="404" t="s">
        <v>477</v>
      </c>
      <c r="C146" s="358">
        <f>+C125+C145</f>
        <v>3100</v>
      </c>
      <c r="D146" s="358">
        <f>+D125+D145</f>
        <v>5400</v>
      </c>
      <c r="E146" s="359">
        <f>+E125+E145</f>
        <v>5400</v>
      </c>
    </row>
    <row r="148" spans="1:5" ht="18.75" customHeight="1">
      <c r="A148" s="638" t="s">
        <v>478</v>
      </c>
      <c r="B148" s="638"/>
      <c r="C148" s="638"/>
      <c r="D148" s="638"/>
      <c r="E148" s="638"/>
    </row>
    <row r="149" spans="1:5" ht="13.5" customHeight="1" thickBot="1">
      <c r="A149" s="386" t="s">
        <v>109</v>
      </c>
      <c r="B149" s="386"/>
      <c r="C149" s="416"/>
      <c r="E149" s="403" t="s">
        <v>152</v>
      </c>
    </row>
    <row r="150" spans="1:5" ht="21.75" thickBot="1">
      <c r="A150" s="376">
        <v>1</v>
      </c>
      <c r="B150" s="379" t="s">
        <v>479</v>
      </c>
      <c r="C150" s="402">
        <f>+C61-C125</f>
        <v>0</v>
      </c>
      <c r="D150" s="402">
        <f>+D61-D125</f>
        <v>0</v>
      </c>
      <c r="E150" s="402">
        <f>+E61-E125</f>
        <v>0</v>
      </c>
    </row>
    <row r="151" spans="1:5" ht="21.75" thickBot="1">
      <c r="A151" s="376" t="s">
        <v>7</v>
      </c>
      <c r="B151" s="379" t="s">
        <v>480</v>
      </c>
      <c r="C151" s="402">
        <f>+C84-C145</f>
        <v>0</v>
      </c>
      <c r="D151" s="402">
        <f>+D84-D145</f>
        <v>0</v>
      </c>
      <c r="E151" s="402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405" customFormat="1" ht="12.75" customHeight="1">
      <c r="C161" s="406"/>
      <c r="D161" s="406"/>
      <c r="E161" s="406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Damak Önkormányzat
2014. ÉVI ZÁRSZÁMADÁS
ÁLLAMIGAZGATÁSI FELADATOK MÉRLEGE
&amp;R&amp;"Times New Roman CE,Félkövér dőlt"&amp;11 1.3. melléklet a 4/2015. (IV.30.)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A1">
      <selection activeCell="H22" sqref="H22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0" t="s">
        <v>113</v>
      </c>
      <c r="C1" s="451"/>
      <c r="D1" s="451"/>
      <c r="E1" s="451"/>
      <c r="F1" s="451"/>
      <c r="G1" s="451"/>
      <c r="H1" s="451"/>
      <c r="I1" s="451"/>
      <c r="J1" s="648" t="str">
        <f>+CONCATENATE("2.1. melléklet a ……/",LEFT('1.1.sz.mell.'!C3,4)+1,". (……) önkormányzati rendelethez")</f>
        <v>2.1. melléklet a ……/2015. (……) önkormányzati rendelethez</v>
      </c>
    </row>
    <row r="2" spans="7:10" ht="14.25" thickBot="1">
      <c r="G2" s="39"/>
      <c r="H2" s="39"/>
      <c r="I2" s="39" t="s">
        <v>47</v>
      </c>
      <c r="J2" s="648"/>
    </row>
    <row r="3" spans="1:10" ht="18" customHeight="1" thickBot="1">
      <c r="A3" s="646" t="s">
        <v>55</v>
      </c>
      <c r="B3" s="478" t="s">
        <v>43</v>
      </c>
      <c r="C3" s="479"/>
      <c r="D3" s="479"/>
      <c r="E3" s="479"/>
      <c r="F3" s="478" t="s">
        <v>44</v>
      </c>
      <c r="G3" s="480"/>
      <c r="H3" s="480"/>
      <c r="I3" s="480"/>
      <c r="J3" s="648"/>
    </row>
    <row r="4" spans="1:10" s="452" customFormat="1" ht="35.25" customHeight="1" thickBot="1">
      <c r="A4" s="647"/>
      <c r="B4" s="27" t="s">
        <v>48</v>
      </c>
      <c r="C4" s="28" t="str">
        <f>+CONCATENATE(LEFT('1.1.sz.mell.'!C3,4),". évi eredeti előirányzat")</f>
        <v>2014. évi eredeti előirányzat</v>
      </c>
      <c r="D4" s="438" t="str">
        <f>+CONCATENATE(LEFT('1.1.sz.mell.'!C3,4),". évi módosított előirányzat")</f>
        <v>2014. évi módosított előirányzat</v>
      </c>
      <c r="E4" s="28" t="str">
        <f>+CONCATENATE(LEFT('1.1.sz.mell.'!C3,4),". évi teljesítés")</f>
        <v>2014. évi teljesítés</v>
      </c>
      <c r="F4" s="27" t="s">
        <v>48</v>
      </c>
      <c r="G4" s="28" t="str">
        <f>+C4</f>
        <v>2014. évi eredeti előirányzat</v>
      </c>
      <c r="H4" s="438" t="str">
        <f>+D4</f>
        <v>2014. évi módosított előirányzat</v>
      </c>
      <c r="I4" s="468" t="str">
        <f>+E4</f>
        <v>2014. évi teljesítés</v>
      </c>
      <c r="J4" s="648"/>
    </row>
    <row r="5" spans="1:10" s="453" customFormat="1" ht="12" customHeight="1" thickBot="1">
      <c r="A5" s="481" t="s">
        <v>424</v>
      </c>
      <c r="B5" s="482" t="s">
        <v>425</v>
      </c>
      <c r="C5" s="483" t="s">
        <v>426</v>
      </c>
      <c r="D5" s="483" t="s">
        <v>427</v>
      </c>
      <c r="E5" s="483" t="s">
        <v>428</v>
      </c>
      <c r="F5" s="482" t="s">
        <v>505</v>
      </c>
      <c r="G5" s="483" t="s">
        <v>506</v>
      </c>
      <c r="H5" s="483" t="s">
        <v>507</v>
      </c>
      <c r="I5" s="484" t="s">
        <v>508</v>
      </c>
      <c r="J5" s="648"/>
    </row>
    <row r="6" spans="1:10" ht="15" customHeight="1">
      <c r="A6" s="454" t="s">
        <v>6</v>
      </c>
      <c r="B6" s="455" t="s">
        <v>481</v>
      </c>
      <c r="C6" s="441">
        <v>12228</v>
      </c>
      <c r="D6" s="441">
        <v>19644</v>
      </c>
      <c r="E6" s="441">
        <v>19644</v>
      </c>
      <c r="F6" s="455" t="s">
        <v>49</v>
      </c>
      <c r="G6" s="441">
        <v>26919</v>
      </c>
      <c r="H6" s="441">
        <v>27718</v>
      </c>
      <c r="I6" s="447">
        <v>24131</v>
      </c>
      <c r="J6" s="648"/>
    </row>
    <row r="7" spans="1:10" ht="15" customHeight="1">
      <c r="A7" s="456" t="s">
        <v>7</v>
      </c>
      <c r="B7" s="457" t="s">
        <v>482</v>
      </c>
      <c r="C7" s="442">
        <v>26397</v>
      </c>
      <c r="D7" s="442">
        <v>26704</v>
      </c>
      <c r="E7" s="442">
        <v>21210</v>
      </c>
      <c r="F7" s="457" t="s">
        <v>129</v>
      </c>
      <c r="G7" s="442">
        <v>5543</v>
      </c>
      <c r="H7" s="442">
        <v>5543</v>
      </c>
      <c r="I7" s="448">
        <v>4226</v>
      </c>
      <c r="J7" s="648"/>
    </row>
    <row r="8" spans="1:10" ht="15" customHeight="1">
      <c r="A8" s="456" t="s">
        <v>8</v>
      </c>
      <c r="B8" s="457" t="s">
        <v>483</v>
      </c>
      <c r="C8" s="442"/>
      <c r="D8" s="442"/>
      <c r="E8" s="442"/>
      <c r="F8" s="457" t="s">
        <v>157</v>
      </c>
      <c r="G8" s="442">
        <v>12717</v>
      </c>
      <c r="H8" s="442">
        <v>13920</v>
      </c>
      <c r="I8" s="448">
        <v>11801</v>
      </c>
      <c r="J8" s="648"/>
    </row>
    <row r="9" spans="1:10" ht="15" customHeight="1">
      <c r="A9" s="456" t="s">
        <v>9</v>
      </c>
      <c r="B9" s="457" t="s">
        <v>120</v>
      </c>
      <c r="C9" s="442">
        <v>4501</v>
      </c>
      <c r="D9" s="442">
        <v>4501</v>
      </c>
      <c r="E9" s="442">
        <v>1754</v>
      </c>
      <c r="F9" s="457" t="s">
        <v>130</v>
      </c>
      <c r="G9" s="442">
        <v>4591</v>
      </c>
      <c r="H9" s="442">
        <v>4957</v>
      </c>
      <c r="I9" s="448">
        <v>3765</v>
      </c>
      <c r="J9" s="648"/>
    </row>
    <row r="10" spans="1:10" ht="15" customHeight="1">
      <c r="A10" s="456" t="s">
        <v>10</v>
      </c>
      <c r="B10" s="458" t="s">
        <v>484</v>
      </c>
      <c r="C10" s="442">
        <v>1858</v>
      </c>
      <c r="D10" s="442">
        <v>1858</v>
      </c>
      <c r="E10" s="442">
        <v>1732</v>
      </c>
      <c r="F10" s="457" t="s">
        <v>131</v>
      </c>
      <c r="G10" s="442">
        <v>474</v>
      </c>
      <c r="H10" s="442">
        <v>3706</v>
      </c>
      <c r="I10" s="448">
        <v>3702</v>
      </c>
      <c r="J10" s="648"/>
    </row>
    <row r="11" spans="1:10" ht="15" customHeight="1">
      <c r="A11" s="456" t="s">
        <v>11</v>
      </c>
      <c r="B11" s="457" t="s">
        <v>655</v>
      </c>
      <c r="C11" s="443"/>
      <c r="D11" s="443"/>
      <c r="E11" s="443"/>
      <c r="F11" s="457" t="s">
        <v>37</v>
      </c>
      <c r="G11" s="442"/>
      <c r="H11" s="442"/>
      <c r="I11" s="448"/>
      <c r="J11" s="648"/>
    </row>
    <row r="12" spans="1:10" ht="15" customHeight="1">
      <c r="A12" s="456" t="s">
        <v>12</v>
      </c>
      <c r="B12" s="457" t="s">
        <v>354</v>
      </c>
      <c r="C12" s="442">
        <v>2405</v>
      </c>
      <c r="D12" s="442">
        <v>2608</v>
      </c>
      <c r="E12" s="442">
        <v>1950</v>
      </c>
      <c r="F12" s="7" t="s">
        <v>706</v>
      </c>
      <c r="G12" s="442"/>
      <c r="H12" s="442"/>
      <c r="I12" s="448"/>
      <c r="J12" s="648"/>
    </row>
    <row r="13" spans="1:10" ht="15" customHeight="1">
      <c r="A13" s="456" t="s">
        <v>13</v>
      </c>
      <c r="B13" s="7"/>
      <c r="C13" s="442"/>
      <c r="D13" s="442"/>
      <c r="E13" s="442"/>
      <c r="F13" s="7"/>
      <c r="G13" s="442"/>
      <c r="H13" s="442"/>
      <c r="I13" s="448"/>
      <c r="J13" s="648"/>
    </row>
    <row r="14" spans="1:10" ht="15" customHeight="1">
      <c r="A14" s="456" t="s">
        <v>14</v>
      </c>
      <c r="B14" s="467"/>
      <c r="C14" s="443"/>
      <c r="D14" s="443"/>
      <c r="E14" s="443"/>
      <c r="F14" s="7"/>
      <c r="G14" s="442"/>
      <c r="H14" s="442"/>
      <c r="I14" s="448"/>
      <c r="J14" s="648"/>
    </row>
    <row r="15" spans="1:10" ht="15" customHeight="1">
      <c r="A15" s="456" t="s">
        <v>15</v>
      </c>
      <c r="B15" s="7"/>
      <c r="C15" s="442"/>
      <c r="D15" s="442"/>
      <c r="E15" s="442"/>
      <c r="F15" s="7"/>
      <c r="G15" s="442"/>
      <c r="H15" s="442"/>
      <c r="I15" s="448"/>
      <c r="J15" s="648"/>
    </row>
    <row r="16" spans="1:10" ht="15" customHeight="1">
      <c r="A16" s="456" t="s">
        <v>16</v>
      </c>
      <c r="B16" s="7"/>
      <c r="C16" s="442"/>
      <c r="D16" s="442"/>
      <c r="E16" s="442"/>
      <c r="F16" s="7"/>
      <c r="G16" s="442"/>
      <c r="H16" s="442"/>
      <c r="I16" s="448"/>
      <c r="J16" s="648"/>
    </row>
    <row r="17" spans="1:10" ht="15" customHeight="1" thickBot="1">
      <c r="A17" s="456" t="s">
        <v>17</v>
      </c>
      <c r="B17" s="12"/>
      <c r="C17" s="444"/>
      <c r="D17" s="444"/>
      <c r="E17" s="444"/>
      <c r="F17" s="7"/>
      <c r="G17" s="444"/>
      <c r="H17" s="444"/>
      <c r="I17" s="449"/>
      <c r="J17" s="648"/>
    </row>
    <row r="18" spans="1:10" ht="17.25" customHeight="1" thickBot="1">
      <c r="A18" s="459" t="s">
        <v>18</v>
      </c>
      <c r="B18" s="440" t="s">
        <v>485</v>
      </c>
      <c r="C18" s="445">
        <f>+C6+C7+C9+C10+C12+C13+C14+C15+C16+C17</f>
        <v>47389</v>
      </c>
      <c r="D18" s="445">
        <f>+D6+D7+D9+D10+D12+D13+D14+D15+D16+D17</f>
        <v>55315</v>
      </c>
      <c r="E18" s="445">
        <f>+E6+E7+E9+E10+E12+E13+E14+E15+E16+E17</f>
        <v>46290</v>
      </c>
      <c r="F18" s="440" t="s">
        <v>492</v>
      </c>
      <c r="G18" s="445">
        <f>SUM(G6:G17)</f>
        <v>50244</v>
      </c>
      <c r="H18" s="445">
        <f>SUM(H6:H17)</f>
        <v>55844</v>
      </c>
      <c r="I18" s="445">
        <f>SUM(I6:I17)</f>
        <v>47625</v>
      </c>
      <c r="J18" s="648"/>
    </row>
    <row r="19" spans="1:10" ht="15" customHeight="1">
      <c r="A19" s="460" t="s">
        <v>19</v>
      </c>
      <c r="B19" s="461" t="s">
        <v>486</v>
      </c>
      <c r="C19" s="40">
        <f>+C20+C21+C22+C23</f>
        <v>6457</v>
      </c>
      <c r="D19" s="40">
        <f>+D20+D21+D22+D23</f>
        <v>6457</v>
      </c>
      <c r="E19" s="40">
        <f>+E20+E21+E22+E23</f>
        <v>6965</v>
      </c>
      <c r="F19" s="462" t="s">
        <v>137</v>
      </c>
      <c r="G19" s="446"/>
      <c r="H19" s="446"/>
      <c r="I19" s="446"/>
      <c r="J19" s="648"/>
    </row>
    <row r="20" spans="1:10" ht="15" customHeight="1">
      <c r="A20" s="463" t="s">
        <v>20</v>
      </c>
      <c r="B20" s="462" t="s">
        <v>149</v>
      </c>
      <c r="C20" s="439">
        <v>6457</v>
      </c>
      <c r="D20" s="439">
        <v>6457</v>
      </c>
      <c r="E20" s="439">
        <v>6457</v>
      </c>
      <c r="F20" s="462" t="s">
        <v>493</v>
      </c>
      <c r="G20" s="439"/>
      <c r="H20" s="439"/>
      <c r="I20" s="439"/>
      <c r="J20" s="648"/>
    </row>
    <row r="21" spans="1:10" ht="15" customHeight="1">
      <c r="A21" s="463" t="s">
        <v>21</v>
      </c>
      <c r="B21" s="462" t="s">
        <v>150</v>
      </c>
      <c r="C21" s="439"/>
      <c r="D21" s="439"/>
      <c r="E21" s="439"/>
      <c r="F21" s="462" t="s">
        <v>111</v>
      </c>
      <c r="G21" s="439"/>
      <c r="H21" s="439"/>
      <c r="I21" s="439"/>
      <c r="J21" s="648"/>
    </row>
    <row r="22" spans="1:10" ht="15" customHeight="1">
      <c r="A22" s="463" t="s">
        <v>22</v>
      </c>
      <c r="B22" s="462" t="s">
        <v>155</v>
      </c>
      <c r="C22" s="439"/>
      <c r="D22" s="439"/>
      <c r="E22" s="439"/>
      <c r="F22" s="462" t="s">
        <v>112</v>
      </c>
      <c r="G22" s="439"/>
      <c r="H22" s="439"/>
      <c r="I22" s="439"/>
      <c r="J22" s="648"/>
    </row>
    <row r="23" spans="1:10" ht="15" customHeight="1">
      <c r="A23" s="463" t="s">
        <v>23</v>
      </c>
      <c r="B23" s="462" t="s">
        <v>156</v>
      </c>
      <c r="C23" s="439"/>
      <c r="D23" s="439"/>
      <c r="E23" s="439">
        <v>508</v>
      </c>
      <c r="F23" s="461" t="s">
        <v>158</v>
      </c>
      <c r="G23" s="439"/>
      <c r="H23" s="439"/>
      <c r="I23" s="439"/>
      <c r="J23" s="648"/>
    </row>
    <row r="24" spans="1:10" ht="15" customHeight="1">
      <c r="A24" s="463" t="s">
        <v>24</v>
      </c>
      <c r="B24" s="462" t="s">
        <v>487</v>
      </c>
      <c r="C24" s="464">
        <f>+C25+C26</f>
        <v>0</v>
      </c>
      <c r="D24" s="464">
        <f>+D25+D26</f>
        <v>0</v>
      </c>
      <c r="E24" s="464">
        <f>+E25+E26</f>
        <v>0</v>
      </c>
      <c r="F24" s="462" t="s">
        <v>138</v>
      </c>
      <c r="G24" s="439"/>
      <c r="H24" s="439"/>
      <c r="I24" s="439"/>
      <c r="J24" s="648"/>
    </row>
    <row r="25" spans="1:10" ht="15" customHeight="1">
      <c r="A25" s="460" t="s">
        <v>25</v>
      </c>
      <c r="B25" s="461" t="s">
        <v>488</v>
      </c>
      <c r="C25" s="446"/>
      <c r="D25" s="446"/>
      <c r="E25" s="446"/>
      <c r="F25" s="455" t="s">
        <v>139</v>
      </c>
      <c r="G25" s="446"/>
      <c r="H25" s="446"/>
      <c r="I25" s="446"/>
      <c r="J25" s="648"/>
    </row>
    <row r="26" spans="1:10" ht="15" customHeight="1" thickBot="1">
      <c r="A26" s="463" t="s">
        <v>26</v>
      </c>
      <c r="B26" s="462" t="s">
        <v>489</v>
      </c>
      <c r="C26" s="439"/>
      <c r="D26" s="439"/>
      <c r="E26" s="439"/>
      <c r="F26" s="7"/>
      <c r="G26" s="439"/>
      <c r="H26" s="439"/>
      <c r="I26" s="439"/>
      <c r="J26" s="648"/>
    </row>
    <row r="27" spans="1:10" ht="17.25" customHeight="1" thickBot="1">
      <c r="A27" s="459" t="s">
        <v>27</v>
      </c>
      <c r="B27" s="440" t="s">
        <v>490</v>
      </c>
      <c r="C27" s="445">
        <f>+C19+C24</f>
        <v>6457</v>
      </c>
      <c r="D27" s="445">
        <f>+D19+D24</f>
        <v>6457</v>
      </c>
      <c r="E27" s="445">
        <f>+E19+E24</f>
        <v>6965</v>
      </c>
      <c r="F27" s="440" t="s">
        <v>494</v>
      </c>
      <c r="G27" s="445">
        <f>SUM(G19:G26)</f>
        <v>0</v>
      </c>
      <c r="H27" s="445">
        <f>SUM(H19:H26)</f>
        <v>0</v>
      </c>
      <c r="I27" s="445">
        <f>SUM(I19:I26)</f>
        <v>0</v>
      </c>
      <c r="J27" s="648"/>
    </row>
    <row r="28" spans="1:10" ht="17.25" customHeight="1" thickBot="1">
      <c r="A28" s="459" t="s">
        <v>28</v>
      </c>
      <c r="B28" s="465" t="s">
        <v>491</v>
      </c>
      <c r="C28" s="100">
        <f>+C18+C27</f>
        <v>53846</v>
      </c>
      <c r="D28" s="100">
        <f>+D18+D27</f>
        <v>61772</v>
      </c>
      <c r="E28" s="466">
        <f>+E18+E27</f>
        <v>53255</v>
      </c>
      <c r="F28" s="465" t="s">
        <v>495</v>
      </c>
      <c r="G28" s="100">
        <f>+G18+G27</f>
        <v>50244</v>
      </c>
      <c r="H28" s="100">
        <f>+H18+H27</f>
        <v>55844</v>
      </c>
      <c r="I28" s="100">
        <f>+I18+I27</f>
        <v>47625</v>
      </c>
      <c r="J28" s="648"/>
    </row>
    <row r="29" spans="1:10" ht="17.25" customHeight="1" thickBot="1">
      <c r="A29" s="459" t="s">
        <v>29</v>
      </c>
      <c r="B29" s="465" t="s">
        <v>115</v>
      </c>
      <c r="C29" s="100">
        <f>IF(C18-G18&lt;0,G18-C18,"-")</f>
        <v>2855</v>
      </c>
      <c r="D29" s="100">
        <f>IF(D18-H18&lt;0,H18-D18,"-")</f>
        <v>529</v>
      </c>
      <c r="E29" s="466">
        <f>IF(E18-I18&lt;0,I18-E18,"-")</f>
        <v>1335</v>
      </c>
      <c r="F29" s="465" t="s">
        <v>116</v>
      </c>
      <c r="G29" s="100" t="str">
        <f>IF(C18-G18&gt;0,C18-G18,"-")</f>
        <v>-</v>
      </c>
      <c r="H29" s="100" t="str">
        <f>IF(D18-H18&gt;0,D18-H18,"-")</f>
        <v>-</v>
      </c>
      <c r="I29" s="100" t="str">
        <f>IF(E18-I18&gt;0,E18-I18,"-")</f>
        <v>-</v>
      </c>
      <c r="J29" s="648"/>
    </row>
    <row r="30" spans="1:10" ht="17.25" customHeight="1" thickBot="1">
      <c r="A30" s="459" t="s">
        <v>30</v>
      </c>
      <c r="B30" s="465" t="s">
        <v>159</v>
      </c>
      <c r="C30" s="100" t="str">
        <f>IF(C28-G28&lt;0,G28-C28,"-")</f>
        <v>-</v>
      </c>
      <c r="D30" s="100" t="str">
        <f>IF(D28-H28&lt;0,H28-D28,"-")</f>
        <v>-</v>
      </c>
      <c r="E30" s="466" t="str">
        <f>IF(E28-I28&lt;0,I28-E28,"-")</f>
        <v>-</v>
      </c>
      <c r="F30" s="465" t="s">
        <v>160</v>
      </c>
      <c r="G30" s="100">
        <f>IF(C28-G28&gt;0,C28-G28,"-")</f>
        <v>3602</v>
      </c>
      <c r="H30" s="100">
        <f>IF(D28-H28&gt;0,D28-H28,"-")</f>
        <v>5928</v>
      </c>
      <c r="I30" s="100">
        <f>IF(E28-I28&gt;0,E28-I28,"-")</f>
        <v>5630</v>
      </c>
      <c r="J30" s="648"/>
    </row>
  </sheetData>
  <sheetProtection sheet="1" objects="1" scenarios="1"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C4">
      <selection activeCell="H24" sqref="H24"/>
    </sheetView>
  </sheetViews>
  <sheetFormatPr defaultColWidth="9.00390625" defaultRowHeight="12.75"/>
  <cols>
    <col min="1" max="1" width="6.875" style="10" customWidth="1"/>
    <col min="2" max="2" width="55.125" style="26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0" t="s">
        <v>114</v>
      </c>
      <c r="C1" s="451"/>
      <c r="D1" s="451"/>
      <c r="E1" s="451"/>
      <c r="F1" s="451"/>
      <c r="G1" s="451"/>
      <c r="H1" s="451"/>
      <c r="I1" s="451"/>
      <c r="J1" s="651" t="str">
        <f>+CONCATENATE("2.2. melléklet a ……/",LEFT('1.1.sz.mell.'!C3,4)+1,". (……) önkormányzati rendelethez")</f>
        <v>2.2. melléklet a ……/2015. (……) önkormányzati rendelethez</v>
      </c>
    </row>
    <row r="2" spans="7:10" ht="14.25" thickBot="1">
      <c r="G2" s="39"/>
      <c r="H2" s="39"/>
      <c r="I2" s="39" t="s">
        <v>47</v>
      </c>
      <c r="J2" s="651"/>
    </row>
    <row r="3" spans="1:10" ht="24" customHeight="1" thickBot="1">
      <c r="A3" s="649" t="s">
        <v>55</v>
      </c>
      <c r="B3" s="478" t="s">
        <v>43</v>
      </c>
      <c r="C3" s="479"/>
      <c r="D3" s="479"/>
      <c r="E3" s="479"/>
      <c r="F3" s="478" t="s">
        <v>44</v>
      </c>
      <c r="G3" s="480"/>
      <c r="H3" s="480"/>
      <c r="I3" s="480"/>
      <c r="J3" s="651"/>
    </row>
    <row r="4" spans="1:10" s="452" customFormat="1" ht="35.25" customHeight="1" thickBot="1">
      <c r="A4" s="650"/>
      <c r="B4" s="27" t="s">
        <v>48</v>
      </c>
      <c r="C4" s="28" t="str">
        <f>+'2.1.sz.mell  '!C4</f>
        <v>2014. évi eredeti előirányzat</v>
      </c>
      <c r="D4" s="438" t="str">
        <f>+'2.1.sz.mell  '!D4</f>
        <v>2014. évi módosított előirányzat</v>
      </c>
      <c r="E4" s="28" t="str">
        <f>+'2.1.sz.mell  '!E4</f>
        <v>2014. évi teljesítés</v>
      </c>
      <c r="F4" s="27" t="s">
        <v>48</v>
      </c>
      <c r="G4" s="28" t="str">
        <f>+'2.1.sz.mell  '!C4</f>
        <v>2014. évi eredeti előirányzat</v>
      </c>
      <c r="H4" s="438" t="str">
        <f>+'2.1.sz.mell  '!D4</f>
        <v>2014. évi módosított előirányzat</v>
      </c>
      <c r="I4" s="468" t="str">
        <f>+'2.1.sz.mell  '!E4</f>
        <v>2014. évi teljesítés</v>
      </c>
      <c r="J4" s="651"/>
    </row>
    <row r="5" spans="1:10" s="452" customFormat="1" ht="13.5" thickBot="1">
      <c r="A5" s="481" t="s">
        <v>424</v>
      </c>
      <c r="B5" s="482" t="s">
        <v>425</v>
      </c>
      <c r="C5" s="483" t="s">
        <v>426</v>
      </c>
      <c r="D5" s="483" t="s">
        <v>427</v>
      </c>
      <c r="E5" s="483" t="s">
        <v>428</v>
      </c>
      <c r="F5" s="482" t="s">
        <v>505</v>
      </c>
      <c r="G5" s="483" t="s">
        <v>506</v>
      </c>
      <c r="H5" s="483" t="s">
        <v>507</v>
      </c>
      <c r="I5" s="484" t="s">
        <v>508</v>
      </c>
      <c r="J5" s="651"/>
    </row>
    <row r="6" spans="1:10" ht="12.75" customHeight="1">
      <c r="A6" s="454" t="s">
        <v>6</v>
      </c>
      <c r="B6" s="455" t="s">
        <v>496</v>
      </c>
      <c r="C6" s="441">
        <v>9180</v>
      </c>
      <c r="D6" s="441">
        <v>7024</v>
      </c>
      <c r="E6" s="441">
        <v>0</v>
      </c>
      <c r="F6" s="455" t="s">
        <v>151</v>
      </c>
      <c r="G6" s="441">
        <v>16302</v>
      </c>
      <c r="H6" s="441">
        <v>16151</v>
      </c>
      <c r="I6" s="447">
        <v>15364</v>
      </c>
      <c r="J6" s="651"/>
    </row>
    <row r="7" spans="1:10" ht="12.75">
      <c r="A7" s="456" t="s">
        <v>7</v>
      </c>
      <c r="B7" s="457" t="s">
        <v>497</v>
      </c>
      <c r="C7" s="442"/>
      <c r="D7" s="442"/>
      <c r="E7" s="442"/>
      <c r="F7" s="457" t="s">
        <v>509</v>
      </c>
      <c r="G7" s="442"/>
      <c r="H7" s="442"/>
      <c r="I7" s="448"/>
      <c r="J7" s="651"/>
    </row>
    <row r="8" spans="1:10" ht="12.75" customHeight="1">
      <c r="A8" s="456" t="s">
        <v>8</v>
      </c>
      <c r="B8" s="457" t="s">
        <v>498</v>
      </c>
      <c r="C8" s="442"/>
      <c r="D8" s="442"/>
      <c r="E8" s="442"/>
      <c r="F8" s="457" t="s">
        <v>133</v>
      </c>
      <c r="G8" s="442">
        <v>30480</v>
      </c>
      <c r="H8" s="442">
        <v>25031</v>
      </c>
      <c r="I8" s="448"/>
      <c r="J8" s="651"/>
    </row>
    <row r="9" spans="1:10" ht="12.75" customHeight="1">
      <c r="A9" s="456" t="s">
        <v>9</v>
      </c>
      <c r="B9" s="457" t="s">
        <v>499</v>
      </c>
      <c r="C9" s="442">
        <v>34000</v>
      </c>
      <c r="D9" s="442">
        <v>28230</v>
      </c>
      <c r="E9" s="442">
        <v>1000</v>
      </c>
      <c r="F9" s="457" t="s">
        <v>510</v>
      </c>
      <c r="G9" s="442"/>
      <c r="H9" s="442"/>
      <c r="I9" s="448"/>
      <c r="J9" s="651"/>
    </row>
    <row r="10" spans="1:10" ht="12.75" customHeight="1">
      <c r="A10" s="456" t="s">
        <v>10</v>
      </c>
      <c r="B10" s="457" t="s">
        <v>500</v>
      </c>
      <c r="C10" s="442"/>
      <c r="D10" s="442"/>
      <c r="E10" s="442"/>
      <c r="F10" s="457" t="s">
        <v>154</v>
      </c>
      <c r="G10" s="442"/>
      <c r="H10" s="442"/>
      <c r="I10" s="448"/>
      <c r="J10" s="651"/>
    </row>
    <row r="11" spans="1:10" ht="12.75" customHeight="1">
      <c r="A11" s="456" t="s">
        <v>11</v>
      </c>
      <c r="B11" s="457" t="s">
        <v>501</v>
      </c>
      <c r="C11" s="443"/>
      <c r="D11" s="443"/>
      <c r="E11" s="443"/>
      <c r="F11" s="499"/>
      <c r="G11" s="442"/>
      <c r="H11" s="442"/>
      <c r="I11" s="448"/>
      <c r="J11" s="651"/>
    </row>
    <row r="12" spans="1:10" ht="12.75" customHeight="1">
      <c r="A12" s="456" t="s">
        <v>12</v>
      </c>
      <c r="B12" s="7"/>
      <c r="C12" s="442"/>
      <c r="D12" s="442"/>
      <c r="E12" s="442"/>
      <c r="F12" s="499"/>
      <c r="G12" s="442"/>
      <c r="H12" s="442"/>
      <c r="I12" s="448"/>
      <c r="J12" s="651"/>
    </row>
    <row r="13" spans="1:10" ht="12.75" customHeight="1">
      <c r="A13" s="456" t="s">
        <v>13</v>
      </c>
      <c r="B13" s="7"/>
      <c r="C13" s="442"/>
      <c r="D13" s="442"/>
      <c r="E13" s="442"/>
      <c r="F13" s="500"/>
      <c r="G13" s="442"/>
      <c r="H13" s="442"/>
      <c r="I13" s="448"/>
      <c r="J13" s="651"/>
    </row>
    <row r="14" spans="1:10" ht="12.75" customHeight="1">
      <c r="A14" s="456" t="s">
        <v>14</v>
      </c>
      <c r="B14" s="497"/>
      <c r="C14" s="443"/>
      <c r="D14" s="443"/>
      <c r="E14" s="443"/>
      <c r="F14" s="499"/>
      <c r="G14" s="442"/>
      <c r="H14" s="442"/>
      <c r="I14" s="448"/>
      <c r="J14" s="651"/>
    </row>
    <row r="15" spans="1:10" ht="12.75">
      <c r="A15" s="456" t="s">
        <v>15</v>
      </c>
      <c r="B15" s="7"/>
      <c r="C15" s="443"/>
      <c r="D15" s="443"/>
      <c r="E15" s="443"/>
      <c r="F15" s="499"/>
      <c r="G15" s="442"/>
      <c r="H15" s="442"/>
      <c r="I15" s="448"/>
      <c r="J15" s="651"/>
    </row>
    <row r="16" spans="1:10" ht="12.75" customHeight="1" thickBot="1">
      <c r="A16" s="494" t="s">
        <v>16</v>
      </c>
      <c r="B16" s="498"/>
      <c r="C16" s="496"/>
      <c r="D16" s="105"/>
      <c r="E16" s="111"/>
      <c r="F16" s="495" t="s">
        <v>37</v>
      </c>
      <c r="G16" s="442"/>
      <c r="H16" s="442"/>
      <c r="I16" s="448"/>
      <c r="J16" s="651"/>
    </row>
    <row r="17" spans="1:10" ht="15.75" customHeight="1" thickBot="1">
      <c r="A17" s="459" t="s">
        <v>17</v>
      </c>
      <c r="B17" s="440" t="s">
        <v>502</v>
      </c>
      <c r="C17" s="445">
        <f>+C6+C8+C9+C11+C12+C13+C14+C15+C16</f>
        <v>43180</v>
      </c>
      <c r="D17" s="445">
        <f>+D6+D8+D9+D11+D12+D13+D14+D15+D16</f>
        <v>35254</v>
      </c>
      <c r="E17" s="445">
        <f>+E6+E8+E9+E11+E12+E13+E14+E15+E16</f>
        <v>1000</v>
      </c>
      <c r="F17" s="440" t="s">
        <v>511</v>
      </c>
      <c r="G17" s="445">
        <f>+G6+G8+G10+G11+G12+G13+G14+G15+G16</f>
        <v>46782</v>
      </c>
      <c r="H17" s="445">
        <f>+H6+H8+H10+H11+H12+H13+H14+H15+H16</f>
        <v>41182</v>
      </c>
      <c r="I17" s="477">
        <f>+I6+I8+I10+I11+I12+I13+I14+I15+I16</f>
        <v>15364</v>
      </c>
      <c r="J17" s="651"/>
    </row>
    <row r="18" spans="1:10" ht="12.75" customHeight="1">
      <c r="A18" s="454" t="s">
        <v>18</v>
      </c>
      <c r="B18" s="486" t="s">
        <v>172</v>
      </c>
      <c r="C18" s="493">
        <f>+C19+C20+C21+C22+C23</f>
        <v>0</v>
      </c>
      <c r="D18" s="493">
        <f>+D19+D20+D21+D22+D23</f>
        <v>0</v>
      </c>
      <c r="E18" s="493">
        <f>+E19+E20+E21+E22+E23</f>
        <v>0</v>
      </c>
      <c r="F18" s="462" t="s">
        <v>137</v>
      </c>
      <c r="G18" s="102"/>
      <c r="H18" s="102"/>
      <c r="I18" s="472"/>
      <c r="J18" s="651"/>
    </row>
    <row r="19" spans="1:10" ht="12.75" customHeight="1">
      <c r="A19" s="456" t="s">
        <v>19</v>
      </c>
      <c r="B19" s="487" t="s">
        <v>161</v>
      </c>
      <c r="C19" s="439"/>
      <c r="D19" s="439"/>
      <c r="E19" s="439"/>
      <c r="F19" s="462" t="s">
        <v>140</v>
      </c>
      <c r="G19" s="439"/>
      <c r="H19" s="439"/>
      <c r="I19" s="473"/>
      <c r="J19" s="651"/>
    </row>
    <row r="20" spans="1:10" ht="12.75" customHeight="1">
      <c r="A20" s="454" t="s">
        <v>20</v>
      </c>
      <c r="B20" s="487" t="s">
        <v>162</v>
      </c>
      <c r="C20" s="439"/>
      <c r="D20" s="439"/>
      <c r="E20" s="439"/>
      <c r="F20" s="462" t="s">
        <v>111</v>
      </c>
      <c r="G20" s="439"/>
      <c r="H20" s="439"/>
      <c r="I20" s="473"/>
      <c r="J20" s="651"/>
    </row>
    <row r="21" spans="1:10" ht="12.75" customHeight="1">
      <c r="A21" s="456" t="s">
        <v>21</v>
      </c>
      <c r="B21" s="487" t="s">
        <v>163</v>
      </c>
      <c r="C21" s="439"/>
      <c r="D21" s="439"/>
      <c r="E21" s="439"/>
      <c r="F21" s="462" t="s">
        <v>112</v>
      </c>
      <c r="G21" s="439"/>
      <c r="H21" s="439">
        <v>12562</v>
      </c>
      <c r="I21" s="473"/>
      <c r="J21" s="651"/>
    </row>
    <row r="22" spans="1:10" ht="12.75" customHeight="1">
      <c r="A22" s="454" t="s">
        <v>22</v>
      </c>
      <c r="B22" s="487" t="s">
        <v>164</v>
      </c>
      <c r="C22" s="439"/>
      <c r="D22" s="439"/>
      <c r="E22" s="439"/>
      <c r="F22" s="461" t="s">
        <v>158</v>
      </c>
      <c r="G22" s="439"/>
      <c r="H22" s="439"/>
      <c r="I22" s="473"/>
      <c r="J22" s="651"/>
    </row>
    <row r="23" spans="1:10" ht="12.75" customHeight="1">
      <c r="A23" s="456" t="s">
        <v>23</v>
      </c>
      <c r="B23" s="488" t="s">
        <v>165</v>
      </c>
      <c r="C23" s="439"/>
      <c r="D23" s="439"/>
      <c r="E23" s="439"/>
      <c r="F23" s="462" t="s">
        <v>141</v>
      </c>
      <c r="G23" s="439"/>
      <c r="H23" s="439"/>
      <c r="I23" s="473"/>
      <c r="J23" s="651"/>
    </row>
    <row r="24" spans="1:10" ht="12.75" customHeight="1">
      <c r="A24" s="454" t="s">
        <v>24</v>
      </c>
      <c r="B24" s="489" t="s">
        <v>166</v>
      </c>
      <c r="C24" s="464">
        <f>+C25+C26+C27+C28+C29</f>
        <v>0</v>
      </c>
      <c r="D24" s="464">
        <f>+D25+D26+D27+D28+D29</f>
        <v>12562</v>
      </c>
      <c r="E24" s="464">
        <f>+E25+E26+E27+E28+E29</f>
        <v>12562</v>
      </c>
      <c r="F24" s="490" t="s">
        <v>139</v>
      </c>
      <c r="G24" s="439"/>
      <c r="H24" s="439"/>
      <c r="I24" s="473"/>
      <c r="J24" s="651"/>
    </row>
    <row r="25" spans="1:10" ht="12.75" customHeight="1">
      <c r="A25" s="456" t="s">
        <v>25</v>
      </c>
      <c r="B25" s="488" t="s">
        <v>167</v>
      </c>
      <c r="C25" s="439"/>
      <c r="D25" s="439">
        <v>12562</v>
      </c>
      <c r="E25" s="439">
        <v>12562</v>
      </c>
      <c r="F25" s="490" t="s">
        <v>512</v>
      </c>
      <c r="G25" s="439"/>
      <c r="H25" s="439"/>
      <c r="I25" s="473"/>
      <c r="J25" s="651"/>
    </row>
    <row r="26" spans="1:10" ht="12.75" customHeight="1">
      <c r="A26" s="454" t="s">
        <v>26</v>
      </c>
      <c r="B26" s="488" t="s">
        <v>168</v>
      </c>
      <c r="C26" s="439"/>
      <c r="D26" s="439"/>
      <c r="E26" s="439"/>
      <c r="F26" s="485"/>
      <c r="G26" s="439"/>
      <c r="H26" s="439"/>
      <c r="I26" s="473"/>
      <c r="J26" s="651"/>
    </row>
    <row r="27" spans="1:10" ht="12.75" customHeight="1">
      <c r="A27" s="456" t="s">
        <v>27</v>
      </c>
      <c r="B27" s="487" t="s">
        <v>169</v>
      </c>
      <c r="C27" s="439"/>
      <c r="D27" s="439"/>
      <c r="E27" s="439"/>
      <c r="F27" s="474"/>
      <c r="G27" s="439"/>
      <c r="H27" s="439"/>
      <c r="I27" s="473"/>
      <c r="J27" s="651"/>
    </row>
    <row r="28" spans="1:10" ht="12.75" customHeight="1">
      <c r="A28" s="454" t="s">
        <v>28</v>
      </c>
      <c r="B28" s="491" t="s">
        <v>170</v>
      </c>
      <c r="C28" s="439"/>
      <c r="D28" s="439"/>
      <c r="E28" s="439"/>
      <c r="F28" s="7"/>
      <c r="G28" s="439"/>
      <c r="H28" s="439"/>
      <c r="I28" s="473"/>
      <c r="J28" s="651"/>
    </row>
    <row r="29" spans="1:10" ht="12.75" customHeight="1" thickBot="1">
      <c r="A29" s="456" t="s">
        <v>29</v>
      </c>
      <c r="B29" s="492" t="s">
        <v>171</v>
      </c>
      <c r="C29" s="439"/>
      <c r="D29" s="439"/>
      <c r="E29" s="439"/>
      <c r="F29" s="474"/>
      <c r="G29" s="439"/>
      <c r="H29" s="439"/>
      <c r="I29" s="473"/>
      <c r="J29" s="651"/>
    </row>
    <row r="30" spans="1:10" ht="16.5" customHeight="1" thickBot="1">
      <c r="A30" s="459" t="s">
        <v>30</v>
      </c>
      <c r="B30" s="440" t="s">
        <v>503</v>
      </c>
      <c r="C30" s="445">
        <f>+C18+C24</f>
        <v>0</v>
      </c>
      <c r="D30" s="445">
        <f>+D18+D24</f>
        <v>12562</v>
      </c>
      <c r="E30" s="445">
        <f>+E18+E24</f>
        <v>12562</v>
      </c>
      <c r="F30" s="440" t="s">
        <v>514</v>
      </c>
      <c r="G30" s="445">
        <f>SUM(G18:G29)</f>
        <v>0</v>
      </c>
      <c r="H30" s="445">
        <f>SUM(H18:H29)</f>
        <v>12562</v>
      </c>
      <c r="I30" s="477">
        <f>SUM(I18:I29)</f>
        <v>0</v>
      </c>
      <c r="J30" s="651"/>
    </row>
    <row r="31" spans="1:10" ht="16.5" customHeight="1" thickBot="1">
      <c r="A31" s="459" t="s">
        <v>31</v>
      </c>
      <c r="B31" s="465" t="s">
        <v>504</v>
      </c>
      <c r="C31" s="100">
        <f>+C17+C30</f>
        <v>43180</v>
      </c>
      <c r="D31" s="100">
        <f>+D17+D30</f>
        <v>47816</v>
      </c>
      <c r="E31" s="466">
        <f>+E17+E30</f>
        <v>13562</v>
      </c>
      <c r="F31" s="465" t="s">
        <v>513</v>
      </c>
      <c r="G31" s="100">
        <f>+G17+G30</f>
        <v>46782</v>
      </c>
      <c r="H31" s="100">
        <f>+H17+H30</f>
        <v>53744</v>
      </c>
      <c r="I31" s="101">
        <f>+I17+I30</f>
        <v>15364</v>
      </c>
      <c r="J31" s="651"/>
    </row>
    <row r="32" spans="1:10" ht="16.5" customHeight="1" thickBot="1">
      <c r="A32" s="459" t="s">
        <v>32</v>
      </c>
      <c r="B32" s="465" t="s">
        <v>115</v>
      </c>
      <c r="C32" s="100">
        <f>IF(C17-G17&lt;0,G17-C17,"-")</f>
        <v>3602</v>
      </c>
      <c r="D32" s="100">
        <f>IF(D17-H17&lt;0,H17-D17,"-")</f>
        <v>5928</v>
      </c>
      <c r="E32" s="466">
        <f>IF(E17-I17&lt;0,I17-E17,"-")</f>
        <v>14364</v>
      </c>
      <c r="F32" s="465" t="s">
        <v>116</v>
      </c>
      <c r="G32" s="100" t="str">
        <f>IF(C17-G17&gt;0,C17-G17,"-")</f>
        <v>-</v>
      </c>
      <c r="H32" s="100" t="str">
        <f>IF(D17-H17&gt;0,D17-H17,"-")</f>
        <v>-</v>
      </c>
      <c r="I32" s="101" t="str">
        <f>IF(E17-I17&gt;0,E17-I17,"-")</f>
        <v>-</v>
      </c>
      <c r="J32" s="651"/>
    </row>
    <row r="33" spans="1:10" ht="16.5" customHeight="1" thickBot="1">
      <c r="A33" s="459" t="s">
        <v>33</v>
      </c>
      <c r="B33" s="465" t="s">
        <v>159</v>
      </c>
      <c r="C33" s="100" t="str">
        <f>IF(C26-G26&lt;0,G26-C26,"-")</f>
        <v>-</v>
      </c>
      <c r="D33" s="100" t="str">
        <f>IF(D26-H26&lt;0,H26-D26,"-")</f>
        <v>-</v>
      </c>
      <c r="E33" s="466" t="str">
        <f>IF(E26-I26&lt;0,I26-E26,"-")</f>
        <v>-</v>
      </c>
      <c r="F33" s="465" t="s">
        <v>160</v>
      </c>
      <c r="G33" s="100" t="str">
        <f>IF(C26-G26&gt;0,C26-G26,"-")</f>
        <v>-</v>
      </c>
      <c r="H33" s="100" t="str">
        <f>IF(D26-H26&gt;0,D26-H26,"-")</f>
        <v>-</v>
      </c>
      <c r="I33" s="101" t="str">
        <f>IF(E26-I26&gt;0,E26-I26,"-")</f>
        <v>-</v>
      </c>
      <c r="J33" s="651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22">
      <selection activeCell="D24" sqref="D24"/>
    </sheetView>
  </sheetViews>
  <sheetFormatPr defaultColWidth="9.00390625" defaultRowHeight="12.75"/>
  <cols>
    <col min="1" max="1" width="46.375" style="311" customWidth="1"/>
    <col min="2" max="2" width="13.875" style="311" customWidth="1"/>
    <col min="3" max="3" width="66.125" style="311" customWidth="1"/>
    <col min="4" max="5" width="13.875" style="311" customWidth="1"/>
    <col min="6" max="16384" width="9.375" style="311" customWidth="1"/>
  </cols>
  <sheetData>
    <row r="1" spans="1:5" ht="18.75">
      <c r="A1" s="501" t="s">
        <v>106</v>
      </c>
      <c r="E1" s="507" t="s">
        <v>110</v>
      </c>
    </row>
    <row r="3" spans="1:5" ht="12.75">
      <c r="A3" s="502"/>
      <c r="B3" s="508"/>
      <c r="C3" s="502"/>
      <c r="D3" s="509"/>
      <c r="E3" s="508"/>
    </row>
    <row r="4" spans="1:5" ht="15.75">
      <c r="A4" s="476" t="str">
        <f>+ÖSSZEFÜGGÉSEK!A4</f>
        <v>2014. évi eredeti előirányzat BEVÉTELEK</v>
      </c>
      <c r="B4" s="510"/>
      <c r="C4" s="503"/>
      <c r="D4" s="509"/>
      <c r="E4" s="508"/>
    </row>
    <row r="5" spans="1:5" ht="12.75">
      <c r="A5" s="502"/>
      <c r="B5" s="508"/>
      <c r="C5" s="502"/>
      <c r="D5" s="509"/>
      <c r="E5" s="508"/>
    </row>
    <row r="6" spans="1:5" ht="12.75">
      <c r="A6" s="502" t="s">
        <v>519</v>
      </c>
      <c r="B6" s="508">
        <f>+'1.1.sz.mell.'!C61</f>
        <v>90569</v>
      </c>
      <c r="C6" s="502" t="s">
        <v>520</v>
      </c>
      <c r="D6" s="509">
        <f>+'2.1.sz.mell  '!C18+'2.2.sz.mell  '!C17</f>
        <v>90569</v>
      </c>
      <c r="E6" s="508">
        <f>+B6-D6</f>
        <v>0</v>
      </c>
    </row>
    <row r="7" spans="1:5" ht="12.75">
      <c r="A7" s="502" t="s">
        <v>521</v>
      </c>
      <c r="B7" s="508">
        <f>+'1.1.sz.mell.'!C84</f>
        <v>6457</v>
      </c>
      <c r="C7" s="502" t="s">
        <v>522</v>
      </c>
      <c r="D7" s="509">
        <f>+'2.1.sz.mell  '!C27+'2.2.sz.mell  '!C30</f>
        <v>6457</v>
      </c>
      <c r="E7" s="508">
        <f>+B7-D7</f>
        <v>0</v>
      </c>
    </row>
    <row r="8" spans="1:5" ht="12.75">
      <c r="A8" s="502" t="s">
        <v>523</v>
      </c>
      <c r="B8" s="508">
        <f>+'1.1.sz.mell.'!C85</f>
        <v>97026</v>
      </c>
      <c r="C8" s="502" t="s">
        <v>524</v>
      </c>
      <c r="D8" s="509">
        <f>+'2.1.sz.mell  '!C28+'2.2.sz.mell  '!C31</f>
        <v>97026</v>
      </c>
      <c r="E8" s="508">
        <f>+B8-D8</f>
        <v>0</v>
      </c>
    </row>
    <row r="9" spans="1:5" ht="12.75">
      <c r="A9" s="502"/>
      <c r="B9" s="508"/>
      <c r="C9" s="502"/>
      <c r="D9" s="509"/>
      <c r="E9" s="508"/>
    </row>
    <row r="10" spans="1:5" ht="15.75">
      <c r="A10" s="476" t="str">
        <f>+ÖSSZEFÜGGÉSEK!A10</f>
        <v>2014. évi módosított előirányzat BEVÉTELEK</v>
      </c>
      <c r="B10" s="510"/>
      <c r="C10" s="503"/>
      <c r="D10" s="509"/>
      <c r="E10" s="508"/>
    </row>
    <row r="11" spans="1:5" ht="12.75">
      <c r="A11" s="502"/>
      <c r="B11" s="508"/>
      <c r="C11" s="502"/>
      <c r="D11" s="509"/>
      <c r="E11" s="508"/>
    </row>
    <row r="12" spans="1:5" ht="12.75">
      <c r="A12" s="502" t="s">
        <v>525</v>
      </c>
      <c r="B12" s="508">
        <f>+'1.1.sz.mell.'!D61</f>
        <v>90569</v>
      </c>
      <c r="C12" s="502" t="s">
        <v>531</v>
      </c>
      <c r="D12" s="509">
        <f>+'2.1.sz.mell  '!D18+'2.2.sz.mell  '!D17</f>
        <v>90569</v>
      </c>
      <c r="E12" s="508">
        <f>+B12-D12</f>
        <v>0</v>
      </c>
    </row>
    <row r="13" spans="1:5" ht="12.75">
      <c r="A13" s="502" t="s">
        <v>526</v>
      </c>
      <c r="B13" s="508">
        <f>+'1.1.sz.mell.'!D84</f>
        <v>19019</v>
      </c>
      <c r="C13" s="502" t="s">
        <v>532</v>
      </c>
      <c r="D13" s="509">
        <f>+'2.1.sz.mell  '!D27+'2.2.sz.mell  '!D30</f>
        <v>19019</v>
      </c>
      <c r="E13" s="508">
        <f>+B13-D13</f>
        <v>0</v>
      </c>
    </row>
    <row r="14" spans="1:5" ht="12.75">
      <c r="A14" s="502" t="s">
        <v>527</v>
      </c>
      <c r="B14" s="508">
        <f>+'1.1.sz.mell.'!D85</f>
        <v>109588</v>
      </c>
      <c r="C14" s="502" t="s">
        <v>533</v>
      </c>
      <c r="D14" s="509">
        <f>+'2.1.sz.mell  '!D28+'2.2.sz.mell  '!D31</f>
        <v>109588</v>
      </c>
      <c r="E14" s="508">
        <f>+B14-D14</f>
        <v>0</v>
      </c>
    </row>
    <row r="15" spans="1:5" ht="12.75">
      <c r="A15" s="502"/>
      <c r="B15" s="508"/>
      <c r="C15" s="502"/>
      <c r="D15" s="509"/>
      <c r="E15" s="508"/>
    </row>
    <row r="16" spans="1:5" ht="14.25">
      <c r="A16" s="511" t="str">
        <f>+ÖSSZEFÜGGÉSEK!A16</f>
        <v>2014. évi teljesítés BEVÉTELEK</v>
      </c>
      <c r="B16" s="475"/>
      <c r="C16" s="503"/>
      <c r="D16" s="509"/>
      <c r="E16" s="508"/>
    </row>
    <row r="17" spans="1:5" ht="12.75">
      <c r="A17" s="502"/>
      <c r="B17" s="508"/>
      <c r="C17" s="502"/>
      <c r="D17" s="509"/>
      <c r="E17" s="508"/>
    </row>
    <row r="18" spans="1:5" ht="12.75">
      <c r="A18" s="502" t="s">
        <v>528</v>
      </c>
      <c r="B18" s="508">
        <f>+'1.1.sz.mell.'!E61</f>
        <v>47290</v>
      </c>
      <c r="C18" s="502" t="s">
        <v>534</v>
      </c>
      <c r="D18" s="509">
        <f>+'2.1.sz.mell  '!E18+'2.2.sz.mell  '!E17</f>
        <v>47290</v>
      </c>
      <c r="E18" s="508">
        <f>+B18-D18</f>
        <v>0</v>
      </c>
    </row>
    <row r="19" spans="1:5" ht="12.75">
      <c r="A19" s="502" t="s">
        <v>529</v>
      </c>
      <c r="B19" s="508">
        <f>+'1.1.sz.mell.'!E84</f>
        <v>19527</v>
      </c>
      <c r="C19" s="502" t="s">
        <v>535</v>
      </c>
      <c r="D19" s="509">
        <f>+'2.1.sz.mell  '!E27+'2.2.sz.mell  '!E30</f>
        <v>19527</v>
      </c>
      <c r="E19" s="508">
        <f>+B19-D19</f>
        <v>0</v>
      </c>
    </row>
    <row r="20" spans="1:5" ht="12.75">
      <c r="A20" s="502" t="s">
        <v>530</v>
      </c>
      <c r="B20" s="508">
        <f>+'1.1.sz.mell.'!E85</f>
        <v>66817</v>
      </c>
      <c r="C20" s="502" t="s">
        <v>536</v>
      </c>
      <c r="D20" s="509">
        <f>+'2.1.sz.mell  '!E28+'2.2.sz.mell  '!E31</f>
        <v>66817</v>
      </c>
      <c r="E20" s="508">
        <f>+B20-D20</f>
        <v>0</v>
      </c>
    </row>
    <row r="21" spans="1:5" ht="12.75">
      <c r="A21" s="502"/>
      <c r="B21" s="508"/>
      <c r="C21" s="502"/>
      <c r="D21" s="509"/>
      <c r="E21" s="508"/>
    </row>
    <row r="22" spans="1:5" ht="15.75">
      <c r="A22" s="476" t="str">
        <f>+ÖSSZEFÜGGÉSEK!A22</f>
        <v>2014. évi eredeti előirányzat KIADÁSOK</v>
      </c>
      <c r="B22" s="510"/>
      <c r="C22" s="503"/>
      <c r="D22" s="509"/>
      <c r="E22" s="508"/>
    </row>
    <row r="23" spans="1:5" ht="12.75">
      <c r="A23" s="502"/>
      <c r="B23" s="508"/>
      <c r="C23" s="502"/>
      <c r="D23" s="509"/>
      <c r="E23" s="508"/>
    </row>
    <row r="24" spans="1:5" ht="12.75">
      <c r="A24" s="502" t="s">
        <v>537</v>
      </c>
      <c r="B24" s="508">
        <f>+'1.1.sz.mell.'!C125</f>
        <v>97026</v>
      </c>
      <c r="C24" s="502" t="s">
        <v>543</v>
      </c>
      <c r="D24" s="509">
        <f>+'2.1.sz.mell  '!G18+'2.2.sz.mell  '!G17</f>
        <v>97026</v>
      </c>
      <c r="E24" s="508">
        <f>+B24-D24</f>
        <v>0</v>
      </c>
    </row>
    <row r="25" spans="1:5" ht="12.75">
      <c r="A25" s="502" t="s">
        <v>516</v>
      </c>
      <c r="B25" s="508">
        <f>+'1.1.sz.mell.'!C145</f>
        <v>0</v>
      </c>
      <c r="C25" s="502" t="s">
        <v>544</v>
      </c>
      <c r="D25" s="509">
        <f>+'2.1.sz.mell  '!G27+'2.2.sz.mell  '!G30</f>
        <v>0</v>
      </c>
      <c r="E25" s="508">
        <f>+B25-D25</f>
        <v>0</v>
      </c>
    </row>
    <row r="26" spans="1:5" ht="12.75">
      <c r="A26" s="502" t="s">
        <v>538</v>
      </c>
      <c r="B26" s="508">
        <f>+'1.1.sz.mell.'!C146</f>
        <v>97026</v>
      </c>
      <c r="C26" s="502" t="s">
        <v>545</v>
      </c>
      <c r="D26" s="509">
        <f>+'2.1.sz.mell  '!G28+'2.2.sz.mell  '!G31</f>
        <v>97026</v>
      </c>
      <c r="E26" s="508">
        <f>+B26-D26</f>
        <v>0</v>
      </c>
    </row>
    <row r="27" spans="1:5" ht="12.75">
      <c r="A27" s="502"/>
      <c r="B27" s="508"/>
      <c r="C27" s="502"/>
      <c r="D27" s="509"/>
      <c r="E27" s="508"/>
    </row>
    <row r="28" spans="1:5" ht="15.75">
      <c r="A28" s="476" t="str">
        <f>+ÖSSZEFÜGGÉSEK!A28</f>
        <v>2014. évi módosított előirányzat KIADÁSOK</v>
      </c>
      <c r="B28" s="510"/>
      <c r="C28" s="503"/>
      <c r="D28" s="509"/>
      <c r="E28" s="508"/>
    </row>
    <row r="29" spans="1:5" ht="12.75">
      <c r="A29" s="502"/>
      <c r="B29" s="508"/>
      <c r="C29" s="502"/>
      <c r="D29" s="509"/>
      <c r="E29" s="508"/>
    </row>
    <row r="30" spans="1:5" ht="12.75">
      <c r="A30" s="502" t="s">
        <v>539</v>
      </c>
      <c r="B30" s="508">
        <f>+'1.1.sz.mell.'!D125</f>
        <v>97026</v>
      </c>
      <c r="C30" s="502" t="s">
        <v>550</v>
      </c>
      <c r="D30" s="509">
        <f>+'2.1.sz.mell  '!H18+'2.2.sz.mell  '!H17</f>
        <v>97026</v>
      </c>
      <c r="E30" s="508">
        <f>+B30-D30</f>
        <v>0</v>
      </c>
    </row>
    <row r="31" spans="1:5" ht="12.75">
      <c r="A31" s="502" t="s">
        <v>517</v>
      </c>
      <c r="B31" s="508">
        <f>+'1.1.sz.mell.'!D145</f>
        <v>12562</v>
      </c>
      <c r="C31" s="502" t="s">
        <v>547</v>
      </c>
      <c r="D31" s="509">
        <f>+'2.1.sz.mell  '!H27+'2.2.sz.mell  '!H30</f>
        <v>12562</v>
      </c>
      <c r="E31" s="508">
        <f>+B31-D31</f>
        <v>0</v>
      </c>
    </row>
    <row r="32" spans="1:5" ht="12.75">
      <c r="A32" s="502" t="s">
        <v>540</v>
      </c>
      <c r="B32" s="508">
        <f>+'1.1.sz.mell.'!D146</f>
        <v>109588</v>
      </c>
      <c r="C32" s="502" t="s">
        <v>546</v>
      </c>
      <c r="D32" s="509">
        <f>+'2.1.sz.mell  '!H28+'2.2.sz.mell  '!H31</f>
        <v>109588</v>
      </c>
      <c r="E32" s="508">
        <f>+B32-D32</f>
        <v>0</v>
      </c>
    </row>
    <row r="33" spans="1:5" ht="12.75">
      <c r="A33" s="502"/>
      <c r="B33" s="508"/>
      <c r="C33" s="502"/>
      <c r="D33" s="509"/>
      <c r="E33" s="508"/>
    </row>
    <row r="34" spans="1:5" ht="15.75">
      <c r="A34" s="506" t="str">
        <f>+ÖSSZEFÜGGÉSEK!A34</f>
        <v>2014. évi teljesítés KIADÁSOK</v>
      </c>
      <c r="B34" s="510"/>
      <c r="C34" s="503"/>
      <c r="D34" s="509"/>
      <c r="E34" s="508"/>
    </row>
    <row r="35" spans="1:5" ht="12.75">
      <c r="A35" s="502"/>
      <c r="B35" s="508"/>
      <c r="C35" s="502"/>
      <c r="D35" s="509"/>
      <c r="E35" s="508"/>
    </row>
    <row r="36" spans="1:5" ht="12.75">
      <c r="A36" s="502" t="s">
        <v>541</v>
      </c>
      <c r="B36" s="508">
        <f>+'1.1.sz.mell.'!E125</f>
        <v>62989</v>
      </c>
      <c r="C36" s="502" t="s">
        <v>551</v>
      </c>
      <c r="D36" s="509">
        <f>+'2.1.sz.mell  '!I18+'2.2.sz.mell  '!I17</f>
        <v>62989</v>
      </c>
      <c r="E36" s="508">
        <f>+B36-D36</f>
        <v>0</v>
      </c>
    </row>
    <row r="37" spans="1:5" ht="12.75">
      <c r="A37" s="502" t="s">
        <v>518</v>
      </c>
      <c r="B37" s="508">
        <f>+'1.1.sz.mell.'!E145</f>
        <v>0</v>
      </c>
      <c r="C37" s="502" t="s">
        <v>549</v>
      </c>
      <c r="D37" s="509">
        <f>+'2.1.sz.mell  '!I27+'2.2.sz.mell  '!I30</f>
        <v>0</v>
      </c>
      <c r="E37" s="508">
        <f>+B37-D37</f>
        <v>0</v>
      </c>
    </row>
    <row r="38" spans="1:5" ht="12.75">
      <c r="A38" s="502" t="s">
        <v>542</v>
      </c>
      <c r="B38" s="508">
        <f>+'1.1.sz.mell.'!E146</f>
        <v>62989</v>
      </c>
      <c r="C38" s="502" t="s">
        <v>548</v>
      </c>
      <c r="D38" s="509">
        <f>+'2.1.sz.mell  '!I28+'2.2.sz.mell  '!I31</f>
        <v>62989</v>
      </c>
      <c r="E38" s="508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SheetLayoutView="100" workbookViewId="0" topLeftCell="A1">
      <selection activeCell="A40" sqref="A40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653" t="s">
        <v>1</v>
      </c>
      <c r="B1" s="653"/>
      <c r="C1" s="653"/>
      <c r="D1" s="653"/>
      <c r="E1" s="653"/>
      <c r="F1" s="653"/>
      <c r="G1" s="653"/>
      <c r="H1" s="654" t="str">
        <f>+CONCATENATE("3. melléklet a ……/",LEFT(ÖSSZEFÜGGÉSEK!A4,4)+1,". (……) önkormányzati rendelethez")</f>
        <v>3. melléklet a ……/2015. (……) önkormányzati rendelethez</v>
      </c>
    </row>
    <row r="2" spans="1:8" ht="22.5" customHeight="1" thickBot="1">
      <c r="A2" s="26"/>
      <c r="B2" s="10"/>
      <c r="C2" s="10"/>
      <c r="D2" s="10"/>
      <c r="E2" s="10"/>
      <c r="F2" s="652" t="s">
        <v>47</v>
      </c>
      <c r="G2" s="652"/>
      <c r="H2" s="654"/>
    </row>
    <row r="3" spans="1:8" s="6" customFormat="1" ht="50.25" customHeight="1" thickBot="1">
      <c r="A3" s="27" t="s">
        <v>51</v>
      </c>
      <c r="B3" s="28" t="s">
        <v>52</v>
      </c>
      <c r="C3" s="28" t="s">
        <v>53</v>
      </c>
      <c r="D3" s="28" t="str">
        <f>+CONCATENATE("Felhasználás ",LEFT(ÖSSZEFÜGGÉSEK!A4,4)-1,". XII.31-ig")</f>
        <v>Felhasználás 2013. XII.31-ig</v>
      </c>
      <c r="E3" s="28" t="str">
        <f>+CONCATENATE(LEFT(ÖSSZEFÜGGÉSEK!A4,4),". évi módosított előirányzat")</f>
        <v>2014. évi módosított előirányzat</v>
      </c>
      <c r="F3" s="104" t="str">
        <f>+CONCATENATE(LEFT(ÖSSZEFÜGGÉSEK!A4,4),". évi teljesítés")</f>
        <v>2014. évi teljesítés</v>
      </c>
      <c r="G3" s="103" t="str">
        <f>+CONCATENATE("Összes teljesítés ",LEFT(ÖSSZEFÜGGÉSEK!A4,4),". dec. 31-ig")</f>
        <v>Összes teljesítés 2014. dec. 31-ig</v>
      </c>
      <c r="H3" s="654"/>
    </row>
    <row r="4" spans="1:8" s="10" customFormat="1" ht="12" customHeight="1" thickBot="1">
      <c r="A4" s="469" t="s">
        <v>424</v>
      </c>
      <c r="B4" s="470" t="s">
        <v>425</v>
      </c>
      <c r="C4" s="470" t="s">
        <v>426</v>
      </c>
      <c r="D4" s="470" t="s">
        <v>427</v>
      </c>
      <c r="E4" s="470" t="s">
        <v>428</v>
      </c>
      <c r="F4" s="48" t="s">
        <v>505</v>
      </c>
      <c r="G4" s="471" t="s">
        <v>552</v>
      </c>
      <c r="H4" s="654"/>
    </row>
    <row r="5" spans="1:8" ht="15.75" customHeight="1">
      <c r="A5" s="7" t="s">
        <v>707</v>
      </c>
      <c r="B5" s="2">
        <v>6</v>
      </c>
      <c r="C5" s="11">
        <v>2014</v>
      </c>
      <c r="D5" s="2">
        <v>0</v>
      </c>
      <c r="E5" s="2">
        <v>6</v>
      </c>
      <c r="F5" s="49">
        <v>6</v>
      </c>
      <c r="G5" s="50">
        <f>+D5+F5</f>
        <v>6</v>
      </c>
      <c r="H5" s="654"/>
    </row>
    <row r="6" spans="1:8" ht="15.75" customHeight="1">
      <c r="A6" s="7" t="s">
        <v>708</v>
      </c>
      <c r="B6" s="2">
        <v>1</v>
      </c>
      <c r="C6" s="11">
        <v>2014</v>
      </c>
      <c r="D6" s="2"/>
      <c r="E6" s="2">
        <v>1</v>
      </c>
      <c r="F6" s="49">
        <v>1</v>
      </c>
      <c r="G6" s="50">
        <f aca="true" t="shared" si="0" ref="G6:G23">+D6+F6</f>
        <v>1</v>
      </c>
      <c r="H6" s="654"/>
    </row>
    <row r="7" spans="1:8" ht="15.75" customHeight="1">
      <c r="A7" s="7" t="s">
        <v>709</v>
      </c>
      <c r="B7" s="2">
        <v>2248</v>
      </c>
      <c r="C7" s="11">
        <v>2014</v>
      </c>
      <c r="D7" s="2"/>
      <c r="E7" s="2">
        <v>2248</v>
      </c>
      <c r="F7" s="49">
        <v>2248</v>
      </c>
      <c r="G7" s="50">
        <f t="shared" si="0"/>
        <v>2248</v>
      </c>
      <c r="H7" s="654"/>
    </row>
    <row r="8" spans="1:8" ht="15.75" customHeight="1">
      <c r="A8" s="7" t="s">
        <v>710</v>
      </c>
      <c r="B8" s="2">
        <v>466</v>
      </c>
      <c r="C8" s="11">
        <v>2014</v>
      </c>
      <c r="D8" s="2"/>
      <c r="E8" s="2">
        <v>466</v>
      </c>
      <c r="F8" s="49">
        <v>466</v>
      </c>
      <c r="G8" s="50">
        <f t="shared" si="0"/>
        <v>466</v>
      </c>
      <c r="H8" s="654"/>
    </row>
    <row r="9" spans="1:8" ht="15.75" customHeight="1">
      <c r="A9" s="7" t="s">
        <v>711</v>
      </c>
      <c r="B9" s="2">
        <v>165</v>
      </c>
      <c r="C9" s="11">
        <v>2014</v>
      </c>
      <c r="D9" s="2"/>
      <c r="E9" s="2">
        <v>165</v>
      </c>
      <c r="F9" s="49">
        <v>165</v>
      </c>
      <c r="G9" s="50">
        <f t="shared" si="0"/>
        <v>165</v>
      </c>
      <c r="H9" s="654"/>
    </row>
    <row r="10" spans="1:8" ht="15.75" customHeight="1">
      <c r="A10" s="7" t="s">
        <v>712</v>
      </c>
      <c r="B10" s="2">
        <v>334</v>
      </c>
      <c r="C10" s="11">
        <v>2014</v>
      </c>
      <c r="D10" s="2"/>
      <c r="E10" s="2">
        <v>334</v>
      </c>
      <c r="F10" s="49">
        <v>334</v>
      </c>
      <c r="G10" s="50">
        <f t="shared" si="0"/>
        <v>334</v>
      </c>
      <c r="H10" s="654"/>
    </row>
    <row r="11" spans="1:8" ht="15.75" customHeight="1">
      <c r="A11" s="7" t="s">
        <v>713</v>
      </c>
      <c r="B11" s="2">
        <v>12144</v>
      </c>
      <c r="C11" s="11">
        <v>2014</v>
      </c>
      <c r="D11" s="2"/>
      <c r="E11" s="2">
        <v>12144</v>
      </c>
      <c r="F11" s="49">
        <v>12144</v>
      </c>
      <c r="G11" s="50">
        <f t="shared" si="0"/>
        <v>12144</v>
      </c>
      <c r="H11" s="654"/>
    </row>
    <row r="12" spans="1:8" ht="15.75" customHeight="1">
      <c r="A12" s="7"/>
      <c r="B12" s="2"/>
      <c r="C12" s="11"/>
      <c r="D12" s="2"/>
      <c r="E12" s="2"/>
      <c r="F12" s="49"/>
      <c r="G12" s="50">
        <f t="shared" si="0"/>
        <v>0</v>
      </c>
      <c r="H12" s="654"/>
    </row>
    <row r="13" spans="1:8" ht="15.75" customHeight="1">
      <c r="A13" s="7"/>
      <c r="B13" s="2"/>
      <c r="C13" s="11"/>
      <c r="D13" s="2"/>
      <c r="E13" s="2"/>
      <c r="F13" s="49"/>
      <c r="G13" s="50">
        <f t="shared" si="0"/>
        <v>0</v>
      </c>
      <c r="H13" s="654"/>
    </row>
    <row r="14" spans="1:8" ht="15.75" customHeight="1">
      <c r="A14" s="7"/>
      <c r="B14" s="2"/>
      <c r="C14" s="11"/>
      <c r="D14" s="2"/>
      <c r="E14" s="2"/>
      <c r="F14" s="49"/>
      <c r="G14" s="50">
        <f t="shared" si="0"/>
        <v>0</v>
      </c>
      <c r="H14" s="654"/>
    </row>
    <row r="15" spans="1:8" ht="15.75" customHeight="1">
      <c r="A15" s="7"/>
      <c r="B15" s="2"/>
      <c r="C15" s="11"/>
      <c r="D15" s="2"/>
      <c r="E15" s="2"/>
      <c r="F15" s="49"/>
      <c r="G15" s="50">
        <f t="shared" si="0"/>
        <v>0</v>
      </c>
      <c r="H15" s="654"/>
    </row>
    <row r="16" spans="1:8" ht="15.75" customHeight="1">
      <c r="A16" s="7"/>
      <c r="B16" s="2"/>
      <c r="C16" s="11"/>
      <c r="D16" s="2"/>
      <c r="E16" s="2"/>
      <c r="F16" s="49"/>
      <c r="G16" s="50">
        <f t="shared" si="0"/>
        <v>0</v>
      </c>
      <c r="H16" s="654"/>
    </row>
    <row r="17" spans="1:8" ht="15.75" customHeight="1">
      <c r="A17" s="7"/>
      <c r="B17" s="2"/>
      <c r="C17" s="11"/>
      <c r="D17" s="2"/>
      <c r="E17" s="2"/>
      <c r="F17" s="49"/>
      <c r="G17" s="50">
        <f t="shared" si="0"/>
        <v>0</v>
      </c>
      <c r="H17" s="654"/>
    </row>
    <row r="18" spans="1:8" ht="15.75" customHeight="1">
      <c r="A18" s="7"/>
      <c r="B18" s="2"/>
      <c r="C18" s="11"/>
      <c r="D18" s="2"/>
      <c r="E18" s="2"/>
      <c r="F18" s="49"/>
      <c r="G18" s="50">
        <f t="shared" si="0"/>
        <v>0</v>
      </c>
      <c r="H18" s="654"/>
    </row>
    <row r="19" spans="1:8" ht="15.75" customHeight="1">
      <c r="A19" s="7"/>
      <c r="B19" s="2"/>
      <c r="C19" s="11"/>
      <c r="D19" s="2"/>
      <c r="E19" s="2"/>
      <c r="F19" s="49"/>
      <c r="G19" s="50">
        <f t="shared" si="0"/>
        <v>0</v>
      </c>
      <c r="H19" s="654"/>
    </row>
    <row r="20" spans="1:8" ht="15.75" customHeight="1">
      <c r="A20" s="7"/>
      <c r="B20" s="2"/>
      <c r="C20" s="11"/>
      <c r="D20" s="2"/>
      <c r="E20" s="2"/>
      <c r="F20" s="49"/>
      <c r="G20" s="50">
        <f t="shared" si="0"/>
        <v>0</v>
      </c>
      <c r="H20" s="654"/>
    </row>
    <row r="21" spans="1:8" ht="15.75" customHeight="1">
      <c r="A21" s="7"/>
      <c r="B21" s="2"/>
      <c r="C21" s="11"/>
      <c r="D21" s="2"/>
      <c r="E21" s="2"/>
      <c r="F21" s="49"/>
      <c r="G21" s="50">
        <f t="shared" si="0"/>
        <v>0</v>
      </c>
      <c r="H21" s="654"/>
    </row>
    <row r="22" spans="1:8" ht="15.75" customHeight="1">
      <c r="A22" s="7"/>
      <c r="B22" s="2"/>
      <c r="C22" s="11"/>
      <c r="D22" s="2"/>
      <c r="E22" s="2"/>
      <c r="F22" s="49"/>
      <c r="G22" s="50">
        <f t="shared" si="0"/>
        <v>0</v>
      </c>
      <c r="H22" s="654"/>
    </row>
    <row r="23" spans="1:8" ht="15.75" customHeight="1" thickBot="1">
      <c r="A23" s="12"/>
      <c r="B23" s="3"/>
      <c r="C23" s="13"/>
      <c r="D23" s="3"/>
      <c r="E23" s="3"/>
      <c r="F23" s="51"/>
      <c r="G23" s="50">
        <f t="shared" si="0"/>
        <v>0</v>
      </c>
      <c r="H23" s="654"/>
    </row>
    <row r="24" spans="1:8" s="16" customFormat="1" ht="18" customHeight="1" thickBot="1">
      <c r="A24" s="29" t="s">
        <v>50</v>
      </c>
      <c r="B24" s="14">
        <f>SUM(B5:B23)</f>
        <v>15364</v>
      </c>
      <c r="C24" s="21"/>
      <c r="D24" s="14">
        <f>SUM(D5:D23)</f>
        <v>0</v>
      </c>
      <c r="E24" s="14">
        <f>SUM(E5:E23)</f>
        <v>15364</v>
      </c>
      <c r="F24" s="14">
        <f>SUM(F5:F23)</f>
        <v>15364</v>
      </c>
      <c r="G24" s="15">
        <f>SUM(G5:G23)</f>
        <v>15364</v>
      </c>
      <c r="H24" s="654"/>
    </row>
    <row r="25" spans="6:8" ht="12.75">
      <c r="F25" s="16"/>
      <c r="G25" s="16"/>
      <c r="H25" s="622"/>
    </row>
    <row r="26" ht="12.75">
      <c r="H26" s="622"/>
    </row>
    <row r="27" ht="12.75">
      <c r="H27" s="622"/>
    </row>
    <row r="28" ht="12.75">
      <c r="H28" s="622"/>
    </row>
    <row r="29" ht="12.75">
      <c r="H29" s="622"/>
    </row>
    <row r="30" ht="12.75">
      <c r="H30" s="622"/>
    </row>
    <row r="31" ht="12.75">
      <c r="H31" s="622"/>
    </row>
    <row r="32" ht="12.75">
      <c r="H32" s="622"/>
    </row>
    <row r="33" ht="12.75">
      <c r="H33" s="622"/>
    </row>
  </sheetData>
  <sheetProtection sheet="1" objects="1" scenarios="1"/>
  <mergeCells count="3">
    <mergeCell ref="F2:G2"/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B5" sqref="B5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653" t="s">
        <v>2</v>
      </c>
      <c r="B1" s="653"/>
      <c r="C1" s="653"/>
      <c r="D1" s="653"/>
      <c r="E1" s="653"/>
      <c r="F1" s="653"/>
      <c r="G1" s="653"/>
      <c r="H1" s="655" t="str">
        <f>+CONCATENATE("4. melléklet a ……/",LEFT(ÖSSZEFÜGGÉSEK!A4,4)+1,". (……) önkormányzati rendelethez")</f>
        <v>4. melléklet a ……/2015. (……) önkormányzati rendelethez</v>
      </c>
    </row>
    <row r="2" spans="1:8" ht="23.25" customHeight="1" thickBot="1">
      <c r="A2" s="26"/>
      <c r="B2" s="10"/>
      <c r="C2" s="10"/>
      <c r="D2" s="10"/>
      <c r="E2" s="10"/>
      <c r="F2" s="652" t="s">
        <v>47</v>
      </c>
      <c r="G2" s="652"/>
      <c r="H2" s="655"/>
    </row>
    <row r="3" spans="1:8" s="6" customFormat="1" ht="48.75" customHeight="1" thickBot="1">
      <c r="A3" s="27" t="s">
        <v>54</v>
      </c>
      <c r="B3" s="28" t="s">
        <v>52</v>
      </c>
      <c r="C3" s="28" t="s">
        <v>53</v>
      </c>
      <c r="D3" s="28" t="str">
        <f>+'3.sz.mell.'!D3</f>
        <v>Felhasználás 2013. XII.31-ig</v>
      </c>
      <c r="E3" s="28" t="str">
        <f>+'3.sz.mell.'!E3</f>
        <v>2014. évi módosított előirányzat</v>
      </c>
      <c r="F3" s="104" t="str">
        <f>+'3.sz.mell.'!F3</f>
        <v>2014. évi teljesítés</v>
      </c>
      <c r="G3" s="103" t="str">
        <f>+'3.sz.mell.'!G3</f>
        <v>Összes teljesítés 2014. dec. 31-ig</v>
      </c>
      <c r="H3" s="655"/>
    </row>
    <row r="4" spans="1:8" s="10" customFormat="1" ht="15" customHeight="1" thickBot="1">
      <c r="A4" s="469" t="s">
        <v>424</v>
      </c>
      <c r="B4" s="470" t="s">
        <v>425</v>
      </c>
      <c r="C4" s="470" t="s">
        <v>426</v>
      </c>
      <c r="D4" s="470" t="s">
        <v>427</v>
      </c>
      <c r="E4" s="470" t="s">
        <v>428</v>
      </c>
      <c r="F4" s="48" t="s">
        <v>505</v>
      </c>
      <c r="G4" s="471" t="s">
        <v>552</v>
      </c>
      <c r="H4" s="655"/>
    </row>
    <row r="5" spans="1:8" ht="15.75" customHeight="1">
      <c r="A5" s="17" t="s">
        <v>705</v>
      </c>
      <c r="B5" s="2"/>
      <c r="C5" s="335"/>
      <c r="D5" s="2"/>
      <c r="E5" s="2"/>
      <c r="F5" s="49"/>
      <c r="G5" s="50">
        <f>+D5+F5</f>
        <v>0</v>
      </c>
      <c r="H5" s="655"/>
    </row>
    <row r="6" spans="1:8" ht="15.75" customHeight="1">
      <c r="A6" s="17"/>
      <c r="B6" s="2"/>
      <c r="C6" s="335"/>
      <c r="D6" s="2"/>
      <c r="E6" s="2"/>
      <c r="F6" s="49"/>
      <c r="G6" s="50">
        <f aca="true" t="shared" si="0" ref="G6:G23">+D6+F6</f>
        <v>0</v>
      </c>
      <c r="H6" s="655"/>
    </row>
    <row r="7" spans="1:8" ht="15.75" customHeight="1">
      <c r="A7" s="17"/>
      <c r="B7" s="2"/>
      <c r="C7" s="335"/>
      <c r="D7" s="2"/>
      <c r="E7" s="2"/>
      <c r="F7" s="49"/>
      <c r="G7" s="50">
        <f t="shared" si="0"/>
        <v>0</v>
      </c>
      <c r="H7" s="655"/>
    </row>
    <row r="8" spans="1:8" ht="15.75" customHeight="1">
      <c r="A8" s="17"/>
      <c r="B8" s="2"/>
      <c r="C8" s="335"/>
      <c r="D8" s="2"/>
      <c r="E8" s="2"/>
      <c r="F8" s="49"/>
      <c r="G8" s="50">
        <f t="shared" si="0"/>
        <v>0</v>
      </c>
      <c r="H8" s="655"/>
    </row>
    <row r="9" spans="1:8" ht="15.75" customHeight="1">
      <c r="A9" s="17"/>
      <c r="B9" s="2"/>
      <c r="C9" s="335"/>
      <c r="D9" s="2"/>
      <c r="E9" s="2"/>
      <c r="F9" s="49"/>
      <c r="G9" s="50">
        <f t="shared" si="0"/>
        <v>0</v>
      </c>
      <c r="H9" s="655"/>
    </row>
    <row r="10" spans="1:8" ht="15.75" customHeight="1">
      <c r="A10" s="17"/>
      <c r="B10" s="2"/>
      <c r="C10" s="335"/>
      <c r="D10" s="2"/>
      <c r="E10" s="2"/>
      <c r="F10" s="49"/>
      <c r="G10" s="50">
        <f t="shared" si="0"/>
        <v>0</v>
      </c>
      <c r="H10" s="655"/>
    </row>
    <row r="11" spans="1:8" ht="15.75" customHeight="1">
      <c r="A11" s="17"/>
      <c r="B11" s="2"/>
      <c r="C11" s="335"/>
      <c r="D11" s="2"/>
      <c r="E11" s="2"/>
      <c r="F11" s="49"/>
      <c r="G11" s="50">
        <f t="shared" si="0"/>
        <v>0</v>
      </c>
      <c r="H11" s="655"/>
    </row>
    <row r="12" spans="1:8" ht="15.75" customHeight="1">
      <c r="A12" s="17"/>
      <c r="B12" s="2"/>
      <c r="C12" s="335"/>
      <c r="D12" s="2"/>
      <c r="E12" s="2"/>
      <c r="F12" s="49"/>
      <c r="G12" s="50">
        <f t="shared" si="0"/>
        <v>0</v>
      </c>
      <c r="H12" s="655"/>
    </row>
    <row r="13" spans="1:8" ht="15.75" customHeight="1">
      <c r="A13" s="17"/>
      <c r="B13" s="2"/>
      <c r="C13" s="335"/>
      <c r="D13" s="2"/>
      <c r="E13" s="2"/>
      <c r="F13" s="49"/>
      <c r="G13" s="50">
        <f t="shared" si="0"/>
        <v>0</v>
      </c>
      <c r="H13" s="655"/>
    </row>
    <row r="14" spans="1:8" ht="15.75" customHeight="1">
      <c r="A14" s="17"/>
      <c r="B14" s="2"/>
      <c r="C14" s="335"/>
      <c r="D14" s="2"/>
      <c r="E14" s="2"/>
      <c r="F14" s="49"/>
      <c r="G14" s="50">
        <f t="shared" si="0"/>
        <v>0</v>
      </c>
      <c r="H14" s="655"/>
    </row>
    <row r="15" spans="1:8" ht="15.75" customHeight="1">
      <c r="A15" s="17"/>
      <c r="B15" s="2"/>
      <c r="C15" s="335"/>
      <c r="D15" s="2"/>
      <c r="E15" s="2"/>
      <c r="F15" s="49"/>
      <c r="G15" s="50">
        <f t="shared" si="0"/>
        <v>0</v>
      </c>
      <c r="H15" s="655"/>
    </row>
    <row r="16" spans="1:8" ht="15.75" customHeight="1">
      <c r="A16" s="17"/>
      <c r="B16" s="2"/>
      <c r="C16" s="335"/>
      <c r="D16" s="2"/>
      <c r="E16" s="2"/>
      <c r="F16" s="49"/>
      <c r="G16" s="50">
        <f t="shared" si="0"/>
        <v>0</v>
      </c>
      <c r="H16" s="655"/>
    </row>
    <row r="17" spans="1:8" ht="15.75" customHeight="1">
      <c r="A17" s="17"/>
      <c r="B17" s="2"/>
      <c r="C17" s="335"/>
      <c r="D17" s="2"/>
      <c r="E17" s="2"/>
      <c r="F17" s="49"/>
      <c r="G17" s="50">
        <f t="shared" si="0"/>
        <v>0</v>
      </c>
      <c r="H17" s="655"/>
    </row>
    <row r="18" spans="1:8" ht="15.75" customHeight="1">
      <c r="A18" s="17"/>
      <c r="B18" s="2"/>
      <c r="C18" s="335"/>
      <c r="D18" s="2"/>
      <c r="E18" s="2"/>
      <c r="F18" s="49"/>
      <c r="G18" s="50">
        <f t="shared" si="0"/>
        <v>0</v>
      </c>
      <c r="H18" s="655"/>
    </row>
    <row r="19" spans="1:8" ht="15.75" customHeight="1">
      <c r="A19" s="17"/>
      <c r="B19" s="2"/>
      <c r="C19" s="335"/>
      <c r="D19" s="2"/>
      <c r="E19" s="2"/>
      <c r="F19" s="49"/>
      <c r="G19" s="50">
        <f t="shared" si="0"/>
        <v>0</v>
      </c>
      <c r="H19" s="655"/>
    </row>
    <row r="20" spans="1:8" ht="15.75" customHeight="1">
      <c r="A20" s="17"/>
      <c r="B20" s="2"/>
      <c r="C20" s="335"/>
      <c r="D20" s="2"/>
      <c r="E20" s="2"/>
      <c r="F20" s="49"/>
      <c r="G20" s="50">
        <f t="shared" si="0"/>
        <v>0</v>
      </c>
      <c r="H20" s="655"/>
    </row>
    <row r="21" spans="1:8" ht="15.75" customHeight="1">
      <c r="A21" s="17"/>
      <c r="B21" s="2"/>
      <c r="C21" s="335"/>
      <c r="D21" s="2"/>
      <c r="E21" s="2"/>
      <c r="F21" s="49"/>
      <c r="G21" s="50">
        <f t="shared" si="0"/>
        <v>0</v>
      </c>
      <c r="H21" s="655"/>
    </row>
    <row r="22" spans="1:8" ht="15.75" customHeight="1">
      <c r="A22" s="17"/>
      <c r="B22" s="2"/>
      <c r="C22" s="335"/>
      <c r="D22" s="2"/>
      <c r="E22" s="2"/>
      <c r="F22" s="49"/>
      <c r="G22" s="50">
        <f t="shared" si="0"/>
        <v>0</v>
      </c>
      <c r="H22" s="655"/>
    </row>
    <row r="23" spans="1:8" ht="15.75" customHeight="1" thickBot="1">
      <c r="A23" s="18"/>
      <c r="B23" s="3"/>
      <c r="C23" s="336"/>
      <c r="D23" s="3"/>
      <c r="E23" s="3"/>
      <c r="F23" s="51"/>
      <c r="G23" s="50">
        <f t="shared" si="0"/>
        <v>0</v>
      </c>
      <c r="H23" s="655"/>
    </row>
    <row r="24" spans="1:8" s="16" customFormat="1" ht="18" customHeight="1" thickBot="1">
      <c r="A24" s="29" t="s">
        <v>50</v>
      </c>
      <c r="B24" s="14">
        <f>SUM(B5:B23)</f>
        <v>0</v>
      </c>
      <c r="C24" s="21"/>
      <c r="D24" s="14">
        <f>SUM(D5:D23)</f>
        <v>0</v>
      </c>
      <c r="E24" s="14">
        <f>SUM(E5:E23)</f>
        <v>0</v>
      </c>
      <c r="F24" s="14">
        <f>SUM(F5:F23)</f>
        <v>0</v>
      </c>
      <c r="G24" s="15">
        <f>SUM(G5:G23)</f>
        <v>0</v>
      </c>
      <c r="H24" s="655"/>
    </row>
  </sheetData>
  <sheetProtection sheet="1"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Szilvi</cp:lastModifiedBy>
  <cp:lastPrinted>2015-04-27T11:05:45Z</cp:lastPrinted>
  <dcterms:created xsi:type="dcterms:W3CDTF">1999-10-30T10:30:45Z</dcterms:created>
  <dcterms:modified xsi:type="dcterms:W3CDTF">2015-06-02T08:36:14Z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