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01" sheetId="1" r:id="rId1"/>
  </sheets>
  <definedNames>
    <definedName name="_xlnm.Print_Titles" localSheetId="0">'01'!$1:$11</definedName>
    <definedName name="_xlnm.Print_Area" localSheetId="0">'01'!$A$1:$BG$101</definedName>
  </definedNames>
  <calcPr fullCalcOnLoad="1"/>
</workbook>
</file>

<file path=xl/sharedStrings.xml><?xml version="1.0" encoding="utf-8"?>
<sst xmlns="http://schemas.openxmlformats.org/spreadsheetml/2006/main" count="297" uniqueCount="284">
  <si>
    <t>Sor-szám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</si>
  <si>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</si>
  <si>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</si>
  <si>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</si>
  <si>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</si>
  <si>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</si>
  <si>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</si>
  <si>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</si>
  <si>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</si>
  <si>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</si>
  <si>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</si>
  <si>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</si>
  <si>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</si>
  <si>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</si>
  <si>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</si>
  <si>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</si>
  <si>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</si>
  <si>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</si>
  <si>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</si>
  <si>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Rovat-szám</t>
  </si>
  <si>
    <t>Rovat megnevezése</t>
  </si>
  <si>
    <t>K121</t>
  </si>
  <si>
    <t>K122</t>
  </si>
  <si>
    <t>K123</t>
  </si>
  <si>
    <t>K1</t>
  </si>
  <si>
    <t>K1113</t>
  </si>
  <si>
    <t>K1112</t>
  </si>
  <si>
    <t>Szociális támogatások</t>
  </si>
  <si>
    <t>Lakhatási támogatások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</si>
  <si>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</si>
  <si>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</si>
  <si>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</si>
  <si>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</si>
  <si>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</si>
  <si>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</si>
  <si>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</si>
  <si>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</si>
  <si>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K1104</t>
  </si>
  <si>
    <t>K1103</t>
  </si>
  <si>
    <t>K1102</t>
  </si>
  <si>
    <t>K1101</t>
  </si>
  <si>
    <t>K2</t>
  </si>
  <si>
    <t>17</t>
  </si>
  <si>
    <t>18</t>
  </si>
  <si>
    <t>20</t>
  </si>
  <si>
    <t>K311</t>
  </si>
  <si>
    <t>K312</t>
  </si>
  <si>
    <t>Árubeszerzés</t>
  </si>
  <si>
    <t>K313</t>
  </si>
  <si>
    <t>K321</t>
  </si>
  <si>
    <t>K322</t>
  </si>
  <si>
    <t>K331</t>
  </si>
  <si>
    <t>K332</t>
  </si>
  <si>
    <t>K333</t>
  </si>
  <si>
    <t>K334</t>
  </si>
  <si>
    <t>K335</t>
  </si>
  <si>
    <t>K336</t>
  </si>
  <si>
    <t>K337</t>
  </si>
  <si>
    <t>K341</t>
  </si>
  <si>
    <t>Reklám- és propagandakiadások</t>
  </si>
  <si>
    <t>K342</t>
  </si>
  <si>
    <t>K351</t>
  </si>
  <si>
    <t>K352</t>
  </si>
  <si>
    <t>K353</t>
  </si>
  <si>
    <t>K354</t>
  </si>
  <si>
    <t>K355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</si>
  <si>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</si>
  <si>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</si>
  <si>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</si>
  <si>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</si>
  <si>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</si>
  <si>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</si>
  <si>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</si>
  <si>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</si>
  <si>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</si>
  <si>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</si>
  <si>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</si>
  <si>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</si>
  <si>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</si>
  <si>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</si>
  <si>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</si>
  <si>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</si>
  <si>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</si>
  <si>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</si>
  <si>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</si>
  <si>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</si>
  <si>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Kamattámogatások</t>
  </si>
  <si>
    <t>K510</t>
  </si>
  <si>
    <t>K512</t>
  </si>
  <si>
    <t>K5</t>
  </si>
  <si>
    <t>K61</t>
  </si>
  <si>
    <t>K62</t>
  </si>
  <si>
    <t>Informatikai eszközök beszerzése, létesítése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</si>
  <si>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</si>
  <si>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</si>
  <si>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</si>
  <si>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</si>
  <si>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</si>
  <si>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</si>
  <si>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K67</t>
  </si>
  <si>
    <t>K6</t>
  </si>
  <si>
    <t>K71</t>
  </si>
  <si>
    <t>Informatikai eszközök felújítása</t>
  </si>
  <si>
    <t>K72</t>
  </si>
  <si>
    <t>K73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</si>
  <si>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</si>
  <si>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</si>
  <si>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</si>
  <si>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</si>
  <si>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</si>
  <si>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</si>
  <si>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</si>
  <si>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</si>
  <si>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</si>
  <si>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</si>
  <si>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</si>
  <si>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</si>
  <si>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</si>
  <si>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</si>
  <si>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</si>
  <si>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</si>
  <si>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</si>
  <si>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</si>
  <si>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</si>
  <si>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</si>
  <si>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</si>
  <si>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</si>
  <si>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</si>
  <si>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</si>
  <si>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29</t>
  </si>
  <si>
    <t>30</t>
  </si>
  <si>
    <t>31</t>
  </si>
  <si>
    <t>33</t>
  </si>
  <si>
    <t>34</t>
  </si>
  <si>
    <t>36</t>
  </si>
  <si>
    <t>37</t>
  </si>
  <si>
    <t>40</t>
  </si>
  <si>
    <t>41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</si>
  <si>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</si>
  <si>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</si>
  <si>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</si>
  <si>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</si>
  <si>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</si>
  <si>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</si>
  <si>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</si>
  <si>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</si>
  <si>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</si>
  <si>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</si>
  <si>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</si>
  <si>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</si>
  <si>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</si>
  <si>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</si>
  <si>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</si>
  <si>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</si>
  <si>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</si>
  <si>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</si>
  <si>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</si>
  <si>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</si>
  <si>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</si>
  <si>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</si>
  <si>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</si>
  <si>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</si>
  <si>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</si>
  <si>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</si>
  <si>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</si>
  <si>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</si>
  <si>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</si>
  <si>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</si>
  <si>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</si>
  <si>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</si>
  <si>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</si>
  <si>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</si>
  <si>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</si>
  <si>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</si>
  <si>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</si>
  <si>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</si>
  <si>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</si>
  <si>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</si>
  <si>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</si>
  <si>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</si>
  <si>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</si>
  <si>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</si>
  <si>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</si>
  <si>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</si>
  <si>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</si>
  <si>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</si>
  <si>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</si>
  <si>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Összesen</t>
  </si>
  <si>
    <t xml:space="preserve">Kamatkiadások   </t>
  </si>
  <si>
    <t xml:space="preserve">Egyéb pénzügyi műveletek kiadásai  </t>
  </si>
  <si>
    <t xml:space="preserve">Pénzbeli kárpótlások, kártérítések </t>
  </si>
  <si>
    <t xml:space="preserve">Intézményi ellátottak pénzbeli juttatásai </t>
  </si>
  <si>
    <t xml:space="preserve">Nemzetközi kötelezettségek </t>
  </si>
  <si>
    <t xml:space="preserve">Működési célú visszatérítendő támogatások, kölcsönök nyújtása államháztartáson belülre </t>
  </si>
  <si>
    <t>Működési célú visszatérítendő támogatások, kölcsönök nyújtása államháztartáson kívülre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</si>
  <si>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</si>
  <si>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</si>
  <si>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</si>
  <si>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garancia- és kezességvállalásból származó kifizetés államháztartáson kívülre </t>
  </si>
  <si>
    <t xml:space="preserve">Egyéb felhalmozási célú támogatások államháztartáson kívülre </t>
  </si>
  <si>
    <t xml:space="preserve">Egyéb felhalmozási célú kiadások </t>
  </si>
  <si>
    <t xml:space="preserve">Költségvetési kiadások </t>
  </si>
  <si>
    <t xml:space="preserve">Működési célú visszatérítendő támogatások, kölcsönök törlesztése államháztartáson belülre </t>
  </si>
  <si>
    <t>Működési célú garancia- és kezességvállalásból származó kifizetés államháztartáson kivülre</t>
  </si>
  <si>
    <t>Egyéb tárgyi eszközök felújítása , intézményi felújítások</t>
  </si>
  <si>
    <t>engedélyezett álláshelyek száma:</t>
  </si>
  <si>
    <t>engedélyezett álláshelyek megnevezése:</t>
  </si>
  <si>
    <t>Összesen:</t>
  </si>
  <si>
    <t>1. sz. melléklet</t>
  </si>
  <si>
    <t xml:space="preserve">Céljuttatás, projektprémium </t>
  </si>
  <si>
    <t>Felhalmozási célú visszatérítendő támogatások, kölcsönök nyújtása államháztartáson kívülre (elsőlakáshoz jutók támog)</t>
  </si>
  <si>
    <t xml:space="preserve">Szociális étkeztetés </t>
  </si>
  <si>
    <t>Házi gondozás</t>
  </si>
  <si>
    <t>Betegséggel kapcsolatos (nem társadalombiztosítási) ellátások (ápolási díj, közgyógy, )</t>
  </si>
  <si>
    <t>Közvetített szolgáltatások  (továbbszámlázások)</t>
  </si>
  <si>
    <t xml:space="preserve">Foglalkoztatással, munkanélküliséggel kapcsolatos ellátások  (FHT) </t>
  </si>
  <si>
    <t>Egyéb kommunikációs szolgáltatások (telefon)</t>
  </si>
  <si>
    <t>K513</t>
  </si>
  <si>
    <t>Egyéb működési célú támogatások államháztartáson kívülre (civilek támogatása) Vizitársulás, hulladék stb.</t>
  </si>
  <si>
    <t>Önkormányzat</t>
  </si>
  <si>
    <t>Eredeti előirányzat</t>
  </si>
  <si>
    <t>Módosított előirányzat</t>
  </si>
  <si>
    <t xml:space="preserve">1 fő választott tisztségviselő:            polgármester,  </t>
  </si>
  <si>
    <t>1 fő (8 órás) házigondozó + szoc.étkeztetési feladatok</t>
  </si>
  <si>
    <t>Köztemető fenntartása</t>
  </si>
  <si>
    <t>Közutak üzemeltetése, fenntartása</t>
  </si>
  <si>
    <t>2,5 fő</t>
  </si>
  <si>
    <t>0,5 fő (4 órás) parkgondozó              + 2 fő közfoglalkoztatott</t>
  </si>
  <si>
    <t>4,5 fő</t>
  </si>
  <si>
    <t>11.</t>
  </si>
  <si>
    <t>12.</t>
  </si>
  <si>
    <t>13.</t>
  </si>
  <si>
    <t>14.</t>
  </si>
  <si>
    <t>15.</t>
  </si>
  <si>
    <t>16.</t>
  </si>
  <si>
    <t>17.</t>
  </si>
  <si>
    <t>Ingatlanok beszerzése, létesítése  - 1. mód. 827.600 Ft</t>
  </si>
  <si>
    <t>Ingatlanok felújítása - Paparigász útfelújítások pályázati forrás: 15 M Ft, DRV eszközhasználati díj 2016. évi 7.499 e Ft + 2017. évi: 4.000 e Ft terhére végzett felújítások - 1. mód. -697.600 Ft 2. mód. + 11.912.332 Ft</t>
  </si>
  <si>
    <r>
      <t xml:space="preserve">Beloiannisz Község Önkormányzat </t>
    </r>
    <r>
      <rPr>
        <b/>
        <sz val="16"/>
        <color indexed="8"/>
        <rFont val="Arial"/>
        <family val="2"/>
      </rPr>
      <t xml:space="preserve">2017. </t>
    </r>
    <r>
      <rPr>
        <b/>
        <sz val="14"/>
        <color indexed="8"/>
        <rFont val="Arial"/>
        <family val="2"/>
      </rPr>
      <t>évi (K1-K8.) Költségvetési kiadásainak előirányzata  IV. módosítás</t>
    </r>
  </si>
  <si>
    <t>Informatikai szolgáltatások igénybevétele (internet, GORDIUS-ASP, eForte,Viktória stb. Informatikai eszközök karbantartása )                                                         1. mód. + 80.000 Ft 3.mód.-63.000 Ft</t>
  </si>
  <si>
    <t>Bérleti és lízing díjak 3.mód. +40.000 Ft</t>
  </si>
  <si>
    <t>Kiküldetések kiadásai - 1. mód. +200.000 Ft 2.mód.+328.000 Ft 3.mód. +10.000 Ft</t>
  </si>
  <si>
    <t>Immateriális javak beszerzése, létesítése (fóka, szamóca) 3.mód. +80.000 Ft</t>
  </si>
  <si>
    <t>Felújítási célú előzetesen felszámított általános forgalmi adó (= Paparigász önerő) - 1.mód.- 215400 Ft 2. mód. + 5.916.329 Ft 3. mód. -11.000 Ft</t>
  </si>
  <si>
    <r>
      <t xml:space="preserve">Felújítások </t>
    </r>
    <r>
      <rPr>
        <i/>
        <sz val="8"/>
        <color indexed="8"/>
        <rFont val="Arial"/>
        <family val="2"/>
      </rPr>
      <t>2. mód. + 17.828.661 Ft 3.mód. -11.000 Ft</t>
    </r>
  </si>
  <si>
    <t>013320</t>
  </si>
  <si>
    <t>045160</t>
  </si>
  <si>
    <t>(Zöldterület gazdálkodás) Városgazdálkodás</t>
  </si>
  <si>
    <t>cofog számok:</t>
  </si>
  <si>
    <t>011130, 041233, 104051,106020,052020,063020,064010,084031, 013350,082091,072111,072112,107060,104042</t>
  </si>
  <si>
    <r>
      <t>Törvény szerinti illetmények, munkabérek</t>
    </r>
    <r>
      <rPr>
        <i/>
        <sz val="10"/>
        <color indexed="8"/>
        <rFont val="Arial"/>
        <family val="2"/>
      </rPr>
      <t xml:space="preserve"> (zöldterület gazdálkodás állami támogatása: 1.757 e Ft/év) - 1.mód.+1224.000 Ft  2.mód. + 1.833.107 Ft  3. mód. +1.859.000 Ft  (közfogl. is itt van)</t>
    </r>
    <r>
      <rPr>
        <i/>
        <sz val="10"/>
        <color indexed="10"/>
        <rFont val="Arial"/>
        <family val="2"/>
      </rPr>
      <t xml:space="preserve"> 4. mód.-92.543 Ft</t>
    </r>
  </si>
  <si>
    <r>
      <t xml:space="preserve">Normatív jutalmak (8%) </t>
    </r>
    <r>
      <rPr>
        <sz val="10"/>
        <color indexed="10"/>
        <rFont val="Arial"/>
        <family val="2"/>
      </rPr>
      <t>4. mód.+12.000 Ft</t>
    </r>
  </si>
  <si>
    <r>
      <t xml:space="preserve">Béren kívüli juttatások (évi 3 x adómentes utalvány a 127.500,- Ft 10 %-a) caf.: 200.000,- Ft/fő/év, közalkalmazott esetén 96.000,- Ft/fő/év 1. mód. +200.000 Ft  2.mód.-200.000 Ft </t>
    </r>
    <r>
      <rPr>
        <sz val="10"/>
        <color indexed="10"/>
        <rFont val="Arial"/>
        <family val="2"/>
      </rPr>
      <t>4. mód.-129.000 Ft</t>
    </r>
  </si>
  <si>
    <r>
      <t>Egyéb költségtérítések ( pm.utiát., bank:1000,- Ft/fő/hó, védő szemöveg: 25.000,- Ft/fő , )                   1. mód.+12.000 Ft</t>
    </r>
    <r>
      <rPr>
        <sz val="10"/>
        <color indexed="10"/>
        <rFont val="Arial"/>
        <family val="2"/>
      </rPr>
      <t xml:space="preserve"> 4. mód.-36.000 Ft</t>
    </r>
  </si>
  <si>
    <r>
      <t>Foglalkoztatottak egyéb személyi juttatásai (állományba nem tartozó juttatások,  továbbképzések díja) 1. mód. +30.000 Ft 2.mód.+200.000 Ft 3.mód.+15.000 Ft</t>
    </r>
    <r>
      <rPr>
        <sz val="10"/>
        <color indexed="10"/>
        <rFont val="Arial"/>
        <family val="2"/>
      </rPr>
      <t xml:space="preserve"> 4. mód.+95.000 Ft</t>
    </r>
  </si>
  <si>
    <r>
      <t>Választott tisztségviselők juttatásai (polg.m.bér és caf., és ktg. térítés) 1. mód. -242.000 Ft 3.mód. + 398.900 Ft</t>
    </r>
    <r>
      <rPr>
        <sz val="10"/>
        <color indexed="10"/>
        <rFont val="Arial"/>
        <family val="2"/>
      </rPr>
      <t xml:space="preserve"> 4. mód.+478.000 Ft</t>
    </r>
  </si>
  <si>
    <r>
      <t>Munkavégzésre irányuló egyéb jogviszonyban nem saját foglalkoztatottnak fizetett juttatások 2.mód.+230.000 Ft</t>
    </r>
    <r>
      <rPr>
        <sz val="10"/>
        <color indexed="10"/>
        <rFont val="Arial"/>
        <family val="2"/>
      </rPr>
      <t xml:space="preserve"> 4. mód.+275.000 Ft</t>
    </r>
  </si>
  <si>
    <r>
      <t xml:space="preserve">Egyéb külső személyi juttatások (megbízási díjak + repi is) 2.mód.-230.000 Ft </t>
    </r>
    <r>
      <rPr>
        <sz val="10"/>
        <color indexed="10"/>
        <rFont val="Arial"/>
        <family val="2"/>
      </rPr>
      <t>4. mód.-410.000 Ft</t>
    </r>
  </si>
  <si>
    <r>
      <t xml:space="preserve">Személyi juttatások összesen  </t>
    </r>
    <r>
      <rPr>
        <i/>
        <sz val="8"/>
        <color indexed="8"/>
        <rFont val="Arial"/>
        <family val="2"/>
      </rPr>
      <t xml:space="preserve">1. mód. + 1.224.000 Ft 2.mód.+ 1.833.107 Ft 3.mód. + 2.272.900 Ft </t>
    </r>
    <r>
      <rPr>
        <i/>
        <sz val="8"/>
        <color indexed="10"/>
        <rFont val="Arial"/>
        <family val="2"/>
      </rPr>
      <t>4. mód.+192.457 Ft</t>
    </r>
  </si>
  <si>
    <r>
      <t xml:space="preserve">Munkaadókat terhelő járulékok és szociális hozzájárulási adó                                            </t>
    </r>
    <r>
      <rPr>
        <i/>
        <sz val="10"/>
        <color indexed="8"/>
        <rFont val="Arial"/>
        <family val="2"/>
      </rPr>
      <t xml:space="preserve">(2017.év: 22 %, 2016.dec.hó: 27 %)                            - </t>
    </r>
    <r>
      <rPr>
        <i/>
        <sz val="8"/>
        <color indexed="8"/>
        <rFont val="Arial"/>
        <family val="2"/>
      </rPr>
      <t xml:space="preserve">1.mód.+269.000 Ft   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2.mód.+ 70.017 Ft 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    3.mód. + 292.192 Ft      </t>
    </r>
    <r>
      <rPr>
        <i/>
        <sz val="8"/>
        <color indexed="10"/>
        <rFont val="Arial"/>
        <family val="2"/>
      </rPr>
      <t xml:space="preserve">     4. mód.+815.000 Ft       </t>
    </r>
    <r>
      <rPr>
        <i/>
        <sz val="10"/>
        <color indexed="10"/>
        <rFont val="Arial"/>
        <family val="2"/>
      </rPr>
      <t xml:space="preserve">                        </t>
    </r>
  </si>
  <si>
    <r>
      <t xml:space="preserve">Szakmai anyagok beszerzése(gyógyszer, vegyszer, könyv, folyóirat, CD, DVD, szakmai beszerzések)        </t>
    </r>
    <r>
      <rPr>
        <sz val="10"/>
        <color indexed="10"/>
        <rFont val="Arial"/>
        <family val="2"/>
      </rPr>
      <t>4. mód.+51.000 Ft</t>
    </r>
  </si>
  <si>
    <r>
      <t xml:space="preserve">Üzemeltetési anyagok beszerzése (irodaszer, üzemanyag, tisztítószer, karbantartási anyagok javítási munkákhoz, munka és védőruha) - 1.mód. +444.000 Ft </t>
    </r>
    <r>
      <rPr>
        <sz val="10"/>
        <color indexed="10"/>
        <rFont val="Arial"/>
        <family val="2"/>
      </rPr>
      <t>4. mód.-483.000 Ft</t>
    </r>
  </si>
  <si>
    <r>
      <t>Közüzemi díjak (gáz, villany, víz,)</t>
    </r>
    <r>
      <rPr>
        <i/>
        <sz val="10"/>
        <color indexed="8"/>
        <rFont val="Arial"/>
        <family val="2"/>
      </rPr>
      <t xml:space="preserve">                           közvilágítás 1.768 e  Ft állami támogatás                  </t>
    </r>
    <r>
      <rPr>
        <i/>
        <sz val="10"/>
        <color indexed="10"/>
        <rFont val="Arial"/>
        <family val="2"/>
      </rPr>
      <t>4. mód.-69.000 Ft</t>
    </r>
  </si>
  <si>
    <r>
      <t xml:space="preserve">Vásárolt élelmezés ( szoc. étkeztetés) 2.mód.+187.000 Ft 3.mód. +333.292 Ft                                 </t>
    </r>
    <r>
      <rPr>
        <sz val="10"/>
        <color indexed="10"/>
        <rFont val="Arial"/>
        <family val="2"/>
      </rPr>
      <t>4. mód.+237.000 Ft</t>
    </r>
  </si>
  <si>
    <r>
      <t xml:space="preserve">Karbantartási, kisjavítási szolgáltatások                    </t>
    </r>
    <r>
      <rPr>
        <i/>
        <sz val="10"/>
        <color indexed="8"/>
        <rFont val="Arial"/>
        <family val="2"/>
      </rPr>
      <t xml:space="preserve">                   </t>
    </r>
    <r>
      <rPr>
        <i/>
        <sz val="10"/>
        <color indexed="10"/>
        <rFont val="Arial"/>
        <family val="2"/>
      </rPr>
      <t xml:space="preserve"> 4. mód.+268.000 Ft</t>
    </r>
  </si>
  <si>
    <r>
      <t xml:space="preserve">Szakmai tevékenységet segítő szolgáltatások (közjegyző, üzemorvos,ügyvéd , könyvvizsgáló,  gyepmester, park, ügyelet,stb., települési  rendezvények 1.000 e Ft, honlap készítés 35 e Ft, egészségügyi ellátás költségei 1.600 e Ft: ügyelet, háziorvos, nővédelem, </t>
    </r>
    <r>
      <rPr>
        <i/>
        <sz val="10"/>
        <color indexed="8"/>
        <rFont val="Arial"/>
        <family val="2"/>
      </rPr>
      <t>a közművelődés állami támogatása 1299,6 e Ft                                 2.mód.+300.000 Ft</t>
    </r>
    <r>
      <rPr>
        <i/>
        <sz val="10"/>
        <color indexed="10"/>
        <rFont val="Arial"/>
        <family val="2"/>
      </rPr>
      <t xml:space="preserve"> 4. mód.+20.000 Ft</t>
    </r>
  </si>
  <si>
    <r>
      <t xml:space="preserve">Egyéb szolgáltatások (takarítás, posta, szemétszáll, biztosítás, tolmácsolás, szakértői díjak, fák fiatalítása, kémény, rovarirtás, szállítási szolgáltatás,bank költségek)                                                                 1. mód. -200.000 Ft 2.mód.-555.000 Ft 3.mód. -463.292 Ft </t>
    </r>
    <r>
      <rPr>
        <sz val="10"/>
        <color indexed="10"/>
        <rFont val="Arial"/>
        <family val="2"/>
      </rPr>
      <t>4. mód.+164.650 Ft</t>
    </r>
  </si>
  <si>
    <r>
      <t>Működési célú előzetesen felszámított általános forgalmi adó                                                                     - 1. mód. +294.000 Ft 2.mód.-162.000 Ft 3.mód.+63.000 Ft</t>
    </r>
    <r>
      <rPr>
        <sz val="10"/>
        <color indexed="10"/>
        <rFont val="Arial"/>
        <family val="2"/>
      </rPr>
      <t xml:space="preserve"> 4. mód.-236.000 Ft</t>
    </r>
  </si>
  <si>
    <r>
      <t xml:space="preserve">Fizetendő általános forgalmi adó                                  1. mód. +415.000 Ft 2.mód.+162.000 Ft                    </t>
    </r>
    <r>
      <rPr>
        <sz val="10"/>
        <color indexed="10"/>
        <rFont val="Arial"/>
        <family val="2"/>
      </rPr>
      <t xml:space="preserve"> 4. mód.+267.000 Ft</t>
    </r>
  </si>
  <si>
    <r>
      <t xml:space="preserve">Egyéb dologi kiadások ( régi 57-es, díjak, egyéb befizetések) 2.mód.+40.000 Ft </t>
    </r>
    <r>
      <rPr>
        <sz val="10"/>
        <color indexed="10"/>
        <rFont val="Arial"/>
        <family val="2"/>
      </rPr>
      <t>4. mód.+27.000 Ft</t>
    </r>
  </si>
  <si>
    <r>
      <t>Dologi kiadások                                                                      -</t>
    </r>
    <r>
      <rPr>
        <i/>
        <sz val="8"/>
        <color indexed="8"/>
        <rFont val="Arial"/>
        <family val="2"/>
      </rPr>
      <t xml:space="preserve"> 1. mód. +645.000 Ft 2.mód.+300.000 Ft 3.mód.-80.000 Ft</t>
    </r>
    <r>
      <rPr>
        <i/>
        <sz val="8"/>
        <color indexed="10"/>
        <rFont val="Arial"/>
        <family val="2"/>
      </rPr>
      <t xml:space="preserve">          4. mód.+246.650 Ft</t>
    </r>
  </si>
  <si>
    <r>
      <t xml:space="preserve">Családi támogatások (rendszeres és rendkívüli gyermekvédelmi) </t>
    </r>
    <r>
      <rPr>
        <sz val="10"/>
        <color indexed="10"/>
        <rFont val="Arial"/>
        <family val="2"/>
      </rPr>
      <t>4. mód.+476.500 Ft</t>
    </r>
  </si>
  <si>
    <r>
      <t xml:space="preserve">Lakhatással kapcsolatos ellátások (lakásfenntartási)  </t>
    </r>
    <r>
      <rPr>
        <sz val="10"/>
        <color indexed="10"/>
        <rFont val="Arial"/>
        <family val="2"/>
      </rPr>
      <t>4. mód.-100.000 Ft</t>
    </r>
  </si>
  <si>
    <r>
      <t xml:space="preserve">Egyéb nem intézményi ellátások TELEPÜLÉSI TÁMOGATÁS (helyi rendelet szerint polgármesteri és bizottsági hatáskörű segélyek és karácsonyi csomag) 3.mód. +728.980 Ft </t>
    </r>
    <r>
      <rPr>
        <sz val="10"/>
        <color indexed="10"/>
        <rFont val="Arial"/>
        <family val="2"/>
      </rPr>
      <t>4. mód.+897.691 Ft</t>
    </r>
  </si>
  <si>
    <r>
      <t xml:space="preserve">Ellátottak pénzbeli juttatásai                               </t>
    </r>
    <r>
      <rPr>
        <i/>
        <sz val="8"/>
        <color indexed="8"/>
        <rFont val="Arial"/>
        <family val="2"/>
      </rPr>
      <t xml:space="preserve">3.mód. +728.980 Ft </t>
    </r>
    <r>
      <rPr>
        <i/>
        <sz val="8"/>
        <color indexed="10"/>
        <rFont val="Arial"/>
        <family val="2"/>
      </rPr>
      <t>4. mód.+1.274.191 Ft</t>
    </r>
  </si>
  <si>
    <r>
      <t xml:space="preserve">Elvonások és befizetések </t>
    </r>
    <r>
      <rPr>
        <sz val="10"/>
        <color indexed="10"/>
        <rFont val="Arial"/>
        <family val="2"/>
      </rPr>
      <t>4. mód.+32.000 Ft</t>
    </r>
  </si>
  <si>
    <r>
      <t>Egyéb működési célú támogatások államháztartáson belülre (tag- és szövetségi díjak, ONÖ,  ügyelet, kistérségi feladatok)                                                     3.mód.-2.000.000 Ft</t>
    </r>
    <r>
      <rPr>
        <sz val="10"/>
        <color indexed="10"/>
        <rFont val="Arial"/>
        <family val="2"/>
      </rPr>
      <t xml:space="preserve"> 4. mód.+1.687.863 Ft</t>
    </r>
  </si>
  <si>
    <r>
      <t xml:space="preserve">Tartalékok </t>
    </r>
    <r>
      <rPr>
        <sz val="10"/>
        <color indexed="8"/>
        <rFont val="Arial"/>
        <family val="2"/>
      </rPr>
      <t>(céltartalék: 3.000 e Ft, ált tartalék:4.200 e Ft, (környezetvédelmi alap 1.891 e Ft+2.000 e Ft= talajterhelésí díjbevétel)                                                           - 1. mód. +520.916 Ft 2.mód.-861.067 Ft 3.mód. -4.598.994 Ft</t>
    </r>
    <r>
      <rPr>
        <sz val="10"/>
        <color indexed="10"/>
        <rFont val="Arial"/>
        <family val="2"/>
      </rPr>
      <t xml:space="preserve"> 4. mód.-1.925.745 Ft</t>
    </r>
  </si>
  <si>
    <r>
      <t xml:space="preserve">Egyéb működési célú kiadások                                                      </t>
    </r>
    <r>
      <rPr>
        <i/>
        <sz val="8"/>
        <color indexed="8"/>
        <rFont val="Arial"/>
        <family val="2"/>
      </rPr>
      <t xml:space="preserve">- 1.mód. +520.916 Ft 2.mód.-861.067 Ft 3.mód. -6.598.994 Ft     </t>
    </r>
    <r>
      <rPr>
        <i/>
        <sz val="8"/>
        <color indexed="10"/>
        <rFont val="Arial"/>
        <family val="2"/>
      </rPr>
      <t>4. mód.-205.882 Ft</t>
    </r>
  </si>
  <si>
    <r>
      <t>Egyéb tárgyi eszközök beszerzése, létesítése (régi kisértékű is, táncos ruhák is)                                      - 2. mód. + 72.220 Ft 3.mód. +45.000 Ft</t>
    </r>
    <r>
      <rPr>
        <sz val="10"/>
        <color indexed="10"/>
        <rFont val="Arial"/>
        <family val="2"/>
      </rPr>
      <t xml:space="preserve">                     4. mód.+1.020.575 Ft</t>
    </r>
  </si>
  <si>
    <r>
      <t>Beruházási célú előzetesen felszámított általános forgalmi adó                                                               - 1. mód. + 215.400 Ft 2. mód. + 19.499 Ft 3.mód. +34.999 Ft</t>
    </r>
    <r>
      <rPr>
        <sz val="10"/>
        <color indexed="10"/>
        <rFont val="Arial"/>
        <family val="2"/>
      </rPr>
      <t xml:space="preserve"> 4. mód.+265.425 Ft</t>
    </r>
  </si>
  <si>
    <r>
      <t xml:space="preserve">Beruházások                                                                  </t>
    </r>
    <r>
      <rPr>
        <i/>
        <sz val="8"/>
        <color indexed="8"/>
        <rFont val="Arial"/>
        <family val="2"/>
      </rPr>
      <t xml:space="preserve">- 1. mód. + 1.043.000 Ft 2. mód. + 91.719 Ft 3.mód. +159.999 Ft </t>
    </r>
    <r>
      <rPr>
        <i/>
        <sz val="8"/>
        <color indexed="10"/>
        <rFont val="Arial"/>
        <family val="2"/>
      </rPr>
      <t>4. mód.+1.286.000 Ft</t>
    </r>
  </si>
  <si>
    <t>adatok forintban</t>
  </si>
  <si>
    <t>1. melléklet a 8/2018. (IV.26.) önkormányzati rendelethez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</si>
</sst>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0.000"/>
    <numFmt numFmtId="183" formatCode="0.0"/>
    <numFmt numFmtId="184" formatCode="#,##0.0\ _F_t;[Red]\-#,##0.0\ _F_t"/>
    <numFmt numFmtId="185" formatCode="[$-40E]yyyy\.\ mmmm\ d\.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 quotePrefix="1">
      <alignment horizontal="center" vertical="center"/>
    </xf>
    <xf numFmtId="3" fontId="53" fillId="0" borderId="13" xfId="0" applyNumberFormat="1" applyFont="1" applyFill="1" applyBorder="1" applyAlignment="1" quotePrefix="1">
      <alignment horizontal="center" vertical="center"/>
    </xf>
    <xf numFmtId="3" fontId="53" fillId="0" borderId="10" xfId="0" applyNumberFormat="1" applyFont="1" applyFill="1" applyBorder="1" applyAlignment="1" quotePrefix="1">
      <alignment horizontal="center" vertical="center"/>
    </xf>
    <xf numFmtId="3" fontId="53" fillId="0" borderId="14" xfId="0" applyNumberFormat="1" applyFont="1" applyFill="1" applyBorder="1" applyAlignment="1" quotePrefix="1">
      <alignment horizontal="center" vertical="center"/>
    </xf>
    <xf numFmtId="3" fontId="54" fillId="10" borderId="15" xfId="0" applyNumberFormat="1" applyFont="1" applyFill="1" applyBorder="1" applyAlignment="1" quotePrefix="1">
      <alignment horizontal="center" vertical="center"/>
    </xf>
    <xf numFmtId="3" fontId="55" fillId="0" borderId="10" xfId="0" applyNumberFormat="1" applyFont="1" applyFill="1" applyBorder="1" applyAlignment="1" quotePrefix="1">
      <alignment horizontal="center" vertical="center"/>
    </xf>
    <xf numFmtId="3" fontId="55" fillId="13" borderId="10" xfId="0" applyNumberFormat="1" applyFont="1" applyFill="1" applyBorder="1" applyAlignment="1" quotePrefix="1">
      <alignment horizontal="center" vertical="center"/>
    </xf>
    <xf numFmtId="3" fontId="55" fillId="33" borderId="10" xfId="0" applyNumberFormat="1" applyFont="1" applyFill="1" applyBorder="1" applyAlignment="1" quotePrefix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 applyProtection="1" quotePrefix="1">
      <alignment horizontal="center" vertical="center"/>
      <protection locked="0"/>
    </xf>
    <xf numFmtId="3" fontId="55" fillId="0" borderId="14" xfId="0" applyNumberFormat="1" applyFont="1" applyFill="1" applyBorder="1" applyAlignment="1" quotePrefix="1">
      <alignment horizontal="center" vertical="center"/>
    </xf>
    <xf numFmtId="3" fontId="55" fillId="13" borderId="14" xfId="0" applyNumberFormat="1" applyFont="1" applyFill="1" applyBorder="1" applyAlignment="1" quotePrefix="1">
      <alignment horizontal="center" vertical="center"/>
    </xf>
    <xf numFmtId="3" fontId="55" fillId="33" borderId="14" xfId="0" applyNumberFormat="1" applyFont="1" applyFill="1" applyBorder="1" applyAlignment="1" quotePrefix="1">
      <alignment horizontal="center" vertical="center"/>
    </xf>
    <xf numFmtId="3" fontId="57" fillId="10" borderId="15" xfId="0" applyNumberFormat="1" applyFont="1" applyFill="1" applyBorder="1" applyAlignment="1" quotePrefix="1">
      <alignment horizontal="center" vertical="center"/>
    </xf>
    <xf numFmtId="3" fontId="57" fillId="10" borderId="16" xfId="0" applyNumberFormat="1" applyFont="1" applyFill="1" applyBorder="1" applyAlignment="1">
      <alignment horizontal="center" vertical="center"/>
    </xf>
    <xf numFmtId="3" fontId="55" fillId="0" borderId="13" xfId="0" applyNumberFormat="1" applyFont="1" applyFill="1" applyBorder="1" applyAlignment="1" quotePrefix="1">
      <alignment horizontal="center" vertical="center"/>
    </xf>
    <xf numFmtId="3" fontId="55" fillId="13" borderId="13" xfId="0" applyNumberFormat="1" applyFont="1" applyFill="1" applyBorder="1" applyAlignment="1" quotePrefix="1">
      <alignment horizontal="center" vertical="center"/>
    </xf>
    <xf numFmtId="3" fontId="55" fillId="33" borderId="13" xfId="0" applyNumberFormat="1" applyFont="1" applyFill="1" applyBorder="1" applyAlignment="1" quotePrefix="1">
      <alignment horizontal="center" vertical="center"/>
    </xf>
    <xf numFmtId="3" fontId="56" fillId="0" borderId="13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/>
    </xf>
    <xf numFmtId="3" fontId="56" fillId="0" borderId="14" xfId="0" applyNumberFormat="1" applyFont="1" applyFill="1" applyBorder="1" applyAlignment="1">
      <alignment horizontal="center" vertical="center"/>
    </xf>
    <xf numFmtId="3" fontId="55" fillId="0" borderId="13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 vertical="center"/>
    </xf>
    <xf numFmtId="3" fontId="55" fillId="0" borderId="11" xfId="0" applyNumberFormat="1" applyFont="1" applyFill="1" applyBorder="1" applyAlignment="1" quotePrefix="1">
      <alignment horizontal="center" vertical="center"/>
    </xf>
    <xf numFmtId="3" fontId="55" fillId="0" borderId="12" xfId="0" applyNumberFormat="1" applyFont="1" applyFill="1" applyBorder="1" applyAlignment="1" quotePrefix="1">
      <alignment horizontal="center" vertical="center"/>
    </xf>
    <xf numFmtId="3" fontId="55" fillId="13" borderId="12" xfId="0" applyNumberFormat="1" applyFont="1" applyFill="1" applyBorder="1" applyAlignment="1" quotePrefix="1">
      <alignment horizontal="center" vertical="center"/>
    </xf>
    <xf numFmtId="3" fontId="55" fillId="33" borderId="12" xfId="0" applyNumberFormat="1" applyFont="1" applyFill="1" applyBorder="1" applyAlignment="1" quotePrefix="1">
      <alignment horizontal="center" vertical="center"/>
    </xf>
    <xf numFmtId="3" fontId="57" fillId="16" borderId="18" xfId="0" applyNumberFormat="1" applyFont="1" applyFill="1" applyBorder="1" applyAlignment="1" quotePrefix="1">
      <alignment horizontal="center" vertical="center"/>
    </xf>
    <xf numFmtId="3" fontId="57" fillId="16" borderId="19" xfId="0" applyNumberFormat="1" applyFont="1" applyFill="1" applyBorder="1" applyAlignment="1" quotePrefix="1">
      <alignment horizontal="center" vertical="center"/>
    </xf>
    <xf numFmtId="3" fontId="57" fillId="16" borderId="16" xfId="0" applyNumberFormat="1" applyFont="1" applyFill="1" applyBorder="1" applyAlignment="1">
      <alignment horizontal="center" vertical="center"/>
    </xf>
    <xf numFmtId="3" fontId="57" fillId="16" borderId="15" xfId="0" applyNumberFormat="1" applyFont="1" applyFill="1" applyBorder="1" applyAlignment="1" quotePrefix="1">
      <alignment horizontal="center" vertical="center"/>
    </xf>
    <xf numFmtId="3" fontId="56" fillId="0" borderId="10" xfId="0" applyNumberFormat="1" applyFont="1" applyFill="1" applyBorder="1" applyAlignment="1" quotePrefix="1">
      <alignment horizontal="center" vertical="center"/>
    </xf>
    <xf numFmtId="3" fontId="56" fillId="13" borderId="10" xfId="0" applyNumberFormat="1" applyFont="1" applyFill="1" applyBorder="1" applyAlignment="1" quotePrefix="1">
      <alignment horizontal="center" vertical="center"/>
    </xf>
    <xf numFmtId="3" fontId="56" fillId="33" borderId="10" xfId="0" applyNumberFormat="1" applyFont="1" applyFill="1" applyBorder="1" applyAlignment="1" quotePrefix="1">
      <alignment horizontal="center" vertical="center"/>
    </xf>
    <xf numFmtId="3" fontId="55" fillId="16" borderId="16" xfId="0" applyNumberFormat="1" applyFont="1" applyFill="1" applyBorder="1" applyAlignment="1">
      <alignment horizontal="center" vertical="center"/>
    </xf>
    <xf numFmtId="3" fontId="57" fillId="15" borderId="15" xfId="0" applyNumberFormat="1" applyFont="1" applyFill="1" applyBorder="1" applyAlignment="1" quotePrefix="1">
      <alignment horizontal="center" vertical="center"/>
    </xf>
    <xf numFmtId="3" fontId="57" fillId="15" borderId="16" xfId="0" applyNumberFormat="1" applyFont="1" applyFill="1" applyBorder="1" applyAlignment="1">
      <alignment horizontal="center" vertical="center"/>
    </xf>
    <xf numFmtId="0" fontId="55" fillId="0" borderId="20" xfId="0" applyFont="1" applyFill="1" applyBorder="1" applyAlignment="1" quotePrefix="1">
      <alignment horizontal="center" vertical="center"/>
    </xf>
    <xf numFmtId="0" fontId="55" fillId="0" borderId="12" xfId="0" applyFont="1" applyFill="1" applyBorder="1" applyAlignment="1" quotePrefix="1">
      <alignment horizontal="center" vertical="center"/>
    </xf>
    <xf numFmtId="3" fontId="56" fillId="0" borderId="21" xfId="0" applyNumberFormat="1" applyFont="1" applyFill="1" applyBorder="1" applyAlignment="1" quotePrefix="1">
      <alignment horizontal="center" vertical="center"/>
    </xf>
    <xf numFmtId="3" fontId="57" fillId="0" borderId="22" xfId="0" applyNumberFormat="1" applyFont="1" applyFill="1" applyBorder="1" applyAlignment="1" quotePrefix="1">
      <alignment horizontal="center" vertical="center"/>
    </xf>
    <xf numFmtId="3" fontId="57" fillId="13" borderId="22" xfId="0" applyNumberFormat="1" applyFont="1" applyFill="1" applyBorder="1" applyAlignment="1" quotePrefix="1">
      <alignment horizontal="center" vertical="center"/>
    </xf>
    <xf numFmtId="3" fontId="57" fillId="33" borderId="22" xfId="0" applyNumberFormat="1" applyFont="1" applyFill="1" applyBorder="1" applyAlignment="1" quotePrefix="1">
      <alignment horizontal="center" vertical="center"/>
    </xf>
    <xf numFmtId="0" fontId="56" fillId="0" borderId="13" xfId="0" applyFont="1" applyFill="1" applyBorder="1" applyAlignment="1">
      <alignment horizontal="center" vertical="top"/>
    </xf>
    <xf numFmtId="3" fontId="57" fillId="0" borderId="11" xfId="0" applyNumberFormat="1" applyFont="1" applyFill="1" applyBorder="1" applyAlignment="1" quotePrefix="1">
      <alignment horizontal="center" vertical="center"/>
    </xf>
    <xf numFmtId="3" fontId="57" fillId="0" borderId="12" xfId="0" applyNumberFormat="1" applyFont="1" applyFill="1" applyBorder="1" applyAlignment="1" quotePrefix="1">
      <alignment horizontal="center" vertical="center"/>
    </xf>
    <xf numFmtId="3" fontId="57" fillId="13" borderId="12" xfId="0" applyNumberFormat="1" applyFont="1" applyFill="1" applyBorder="1" applyAlignment="1" quotePrefix="1">
      <alignment horizontal="center" vertical="center"/>
    </xf>
    <xf numFmtId="3" fontId="57" fillId="33" borderId="12" xfId="0" applyNumberFormat="1" applyFont="1" applyFill="1" applyBorder="1" applyAlignment="1" quotePrefix="1">
      <alignment horizontal="center" vertical="center"/>
    </xf>
    <xf numFmtId="0" fontId="56" fillId="0" borderId="10" xfId="0" applyFont="1" applyFill="1" applyBorder="1" applyAlignment="1">
      <alignment horizontal="center" vertical="top"/>
    </xf>
    <xf numFmtId="182" fontId="57" fillId="0" borderId="23" xfId="0" applyNumberFormat="1" applyFont="1" applyFill="1" applyBorder="1" applyAlignment="1" quotePrefix="1">
      <alignment horizontal="center" vertical="center"/>
    </xf>
    <xf numFmtId="182" fontId="57" fillId="0" borderId="24" xfId="0" applyNumberFormat="1" applyFont="1" applyFill="1" applyBorder="1" applyAlignment="1" quotePrefix="1">
      <alignment horizontal="center" vertical="center"/>
    </xf>
    <xf numFmtId="182" fontId="57" fillId="13" borderId="25" xfId="0" applyNumberFormat="1" applyFont="1" applyFill="1" applyBorder="1" applyAlignment="1" quotePrefix="1">
      <alignment horizontal="center" vertical="center"/>
    </xf>
    <xf numFmtId="182" fontId="57" fillId="0" borderId="25" xfId="0" applyNumberFormat="1" applyFont="1" applyFill="1" applyBorder="1" applyAlignment="1" quotePrefix="1">
      <alignment horizontal="center" vertical="center"/>
    </xf>
    <xf numFmtId="182" fontId="57" fillId="33" borderId="25" xfId="0" applyNumberFormat="1" applyFont="1" applyFill="1" applyBorder="1" applyAlignment="1" quotePrefix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8" fillId="0" borderId="13" xfId="0" applyFont="1" applyFill="1" applyBorder="1" applyAlignment="1" quotePrefix="1">
      <alignment horizontal="left" vertical="top" wrapText="1"/>
    </xf>
    <xf numFmtId="0" fontId="58" fillId="0" borderId="22" xfId="0" applyFont="1" applyFill="1" applyBorder="1" applyAlignment="1" quotePrefix="1">
      <alignment horizontal="center" vertical="top" wrapText="1"/>
    </xf>
    <xf numFmtId="0" fontId="58" fillId="13" borderId="22" xfId="0" applyFont="1" applyFill="1" applyBorder="1" applyAlignment="1" quotePrefix="1">
      <alignment horizontal="center" vertical="top" wrapText="1"/>
    </xf>
    <xf numFmtId="0" fontId="58" fillId="33" borderId="22" xfId="0" applyFont="1" applyFill="1" applyBorder="1" applyAlignment="1" quotePrefix="1">
      <alignment horizontal="center" vertical="top" wrapText="1"/>
    </xf>
    <xf numFmtId="0" fontId="55" fillId="0" borderId="13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5" fillId="16" borderId="26" xfId="0" applyFont="1" applyFill="1" applyBorder="1" applyAlignment="1">
      <alignment horizontal="center" vertical="center"/>
    </xf>
    <xf numFmtId="0" fontId="55" fillId="16" borderId="18" xfId="0" applyFont="1" applyFill="1" applyBorder="1" applyAlignment="1">
      <alignment horizontal="center" vertical="center"/>
    </xf>
    <xf numFmtId="0" fontId="55" fillId="16" borderId="19" xfId="0" applyFont="1" applyFill="1" applyBorder="1" applyAlignment="1">
      <alignment horizontal="center" vertical="center"/>
    </xf>
    <xf numFmtId="3" fontId="57" fillId="15" borderId="26" xfId="0" applyNumberFormat="1" applyFont="1" applyFill="1" applyBorder="1" applyAlignment="1">
      <alignment horizontal="center" vertical="center"/>
    </xf>
    <xf numFmtId="3" fontId="57" fillId="15" borderId="18" xfId="0" applyNumberFormat="1" applyFont="1" applyFill="1" applyBorder="1" applyAlignment="1">
      <alignment horizontal="center" vertical="center"/>
    </xf>
    <xf numFmtId="3" fontId="57" fillId="15" borderId="19" xfId="0" applyNumberFormat="1" applyFont="1" applyFill="1" applyBorder="1" applyAlignment="1">
      <alignment horizontal="center" vertical="center"/>
    </xf>
    <xf numFmtId="3" fontId="57" fillId="16" borderId="26" xfId="0" applyNumberFormat="1" applyFont="1" applyFill="1" applyBorder="1" applyAlignment="1" quotePrefix="1">
      <alignment horizontal="center"/>
    </xf>
    <xf numFmtId="3" fontId="57" fillId="16" borderId="18" xfId="0" applyNumberFormat="1" applyFont="1" applyFill="1" applyBorder="1" applyAlignment="1" quotePrefix="1">
      <alignment horizontal="center"/>
    </xf>
    <xf numFmtId="3" fontId="57" fillId="16" borderId="19" xfId="0" applyNumberFormat="1" applyFont="1" applyFill="1" applyBorder="1" applyAlignment="1" quotePrefix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28" xfId="0" applyFont="1" applyFill="1" applyBorder="1" applyAlignment="1">
      <alignment horizontal="center"/>
    </xf>
    <xf numFmtId="0" fontId="55" fillId="0" borderId="29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center"/>
    </xf>
    <xf numFmtId="3" fontId="55" fillId="0" borderId="29" xfId="0" applyNumberFormat="1" applyFont="1" applyFill="1" applyBorder="1" applyAlignment="1">
      <alignment horizontal="center" vertical="center"/>
    </xf>
    <xf numFmtId="3" fontId="55" fillId="0" borderId="30" xfId="0" applyNumberFormat="1" applyFont="1" applyFill="1" applyBorder="1" applyAlignment="1">
      <alignment horizontal="center" vertical="center"/>
    </xf>
    <xf numFmtId="3" fontId="55" fillId="0" borderId="31" xfId="0" applyNumberFormat="1" applyFont="1" applyFill="1" applyBorder="1" applyAlignment="1">
      <alignment horizontal="center" vertical="center"/>
    </xf>
    <xf numFmtId="3" fontId="55" fillId="0" borderId="29" xfId="0" applyNumberFormat="1" applyFont="1" applyFill="1" applyBorder="1" applyAlignment="1">
      <alignment horizontal="center"/>
    </xf>
    <xf numFmtId="3" fontId="55" fillId="0" borderId="30" xfId="0" applyNumberFormat="1" applyFont="1" applyFill="1" applyBorder="1" applyAlignment="1">
      <alignment horizontal="center"/>
    </xf>
    <xf numFmtId="3" fontId="55" fillId="0" borderId="31" xfId="0" applyNumberFormat="1" applyFont="1" applyFill="1" applyBorder="1" applyAlignment="1">
      <alignment horizontal="center"/>
    </xf>
    <xf numFmtId="0" fontId="55" fillId="10" borderId="26" xfId="0" applyFont="1" applyFill="1" applyBorder="1" applyAlignment="1">
      <alignment horizontal="center" vertical="center"/>
    </xf>
    <xf numFmtId="0" fontId="55" fillId="10" borderId="18" xfId="0" applyFont="1" applyFill="1" applyBorder="1" applyAlignment="1">
      <alignment horizontal="center" vertical="center"/>
    </xf>
    <xf numFmtId="0" fontId="55" fillId="10" borderId="19" xfId="0" applyFont="1" applyFill="1" applyBorder="1" applyAlignment="1">
      <alignment horizontal="center" vertical="center"/>
    </xf>
    <xf numFmtId="3" fontId="53" fillId="0" borderId="29" xfId="0" applyNumberFormat="1" applyFont="1" applyFill="1" applyBorder="1" applyAlignment="1">
      <alignment horizontal="center" vertical="center"/>
    </xf>
    <xf numFmtId="3" fontId="53" fillId="0" borderId="30" xfId="0" applyNumberFormat="1" applyFont="1" applyFill="1" applyBorder="1" applyAlignment="1">
      <alignment horizontal="center" vertical="center"/>
    </xf>
    <xf numFmtId="3" fontId="53" fillId="0" borderId="31" xfId="0" applyNumberFormat="1" applyFont="1" applyFill="1" applyBorder="1" applyAlignment="1">
      <alignment horizontal="center" vertical="center"/>
    </xf>
    <xf numFmtId="181" fontId="4" fillId="0" borderId="27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3" fontId="57" fillId="10" borderId="15" xfId="0" applyNumberFormat="1" applyFont="1" applyFill="1" applyBorder="1" applyAlignment="1" quotePrefix="1">
      <alignment horizontal="center" vertical="center"/>
    </xf>
    <xf numFmtId="3" fontId="54" fillId="10" borderId="15" xfId="0" applyNumberFormat="1" applyFont="1" applyFill="1" applyBorder="1" applyAlignment="1" quotePrefix="1">
      <alignment horizontal="center" vertical="center"/>
    </xf>
    <xf numFmtId="3" fontId="53" fillId="0" borderId="10" xfId="0" applyNumberFormat="1" applyFont="1" applyFill="1" applyBorder="1" applyAlignment="1" quotePrefix="1">
      <alignment horizontal="center" vertical="center"/>
    </xf>
    <xf numFmtId="3" fontId="55" fillId="0" borderId="10" xfId="0" applyNumberFormat="1" applyFont="1" applyFill="1" applyBorder="1" applyAlignment="1" quotePrefix="1">
      <alignment horizontal="center" vertical="center"/>
    </xf>
    <xf numFmtId="3" fontId="55" fillId="5" borderId="10" xfId="0" applyNumberFormat="1" applyFont="1" applyFill="1" applyBorder="1" applyAlignment="1" quotePrefix="1">
      <alignment horizontal="center" vertical="center"/>
    </xf>
    <xf numFmtId="3" fontId="56" fillId="0" borderId="1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56" fillId="10" borderId="10" xfId="0" applyFont="1" applyFill="1" applyBorder="1" applyAlignment="1" quotePrefix="1">
      <alignment horizontal="center" vertical="center"/>
    </xf>
    <xf numFmtId="0" fontId="56" fillId="10" borderId="20" xfId="0" applyFont="1" applyFill="1" applyBorder="1" applyAlignment="1" quotePrefix="1">
      <alignment horizontal="center" vertical="center"/>
    </xf>
    <xf numFmtId="0" fontId="56" fillId="10" borderId="32" xfId="0" applyFont="1" applyFill="1" applyBorder="1" applyAlignment="1">
      <alignment horizontal="left" vertical="center" wrapText="1"/>
    </xf>
    <xf numFmtId="0" fontId="56" fillId="10" borderId="15" xfId="0" applyFont="1" applyFill="1" applyBorder="1" applyAlignment="1">
      <alignment horizontal="left" vertical="center" wrapText="1"/>
    </xf>
    <xf numFmtId="0" fontId="56" fillId="10" borderId="15" xfId="0" applyFont="1" applyFill="1" applyBorder="1" applyAlignment="1">
      <alignment horizontal="left" vertical="center"/>
    </xf>
    <xf numFmtId="0" fontId="56" fillId="0" borderId="10" xfId="0" applyFont="1" applyFill="1" applyBorder="1" applyAlignment="1" quotePrefix="1">
      <alignment horizontal="center" vertical="center"/>
    </xf>
    <xf numFmtId="0" fontId="55" fillId="0" borderId="10" xfId="0" applyFont="1" applyFill="1" applyBorder="1" applyAlignment="1" quotePrefix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/>
    </xf>
    <xf numFmtId="3" fontId="55" fillId="3" borderId="10" xfId="0" applyNumberFormat="1" applyFont="1" applyFill="1" applyBorder="1" applyAlignment="1" quotePrefix="1">
      <alignment horizontal="center" vertical="center"/>
    </xf>
    <xf numFmtId="3" fontId="55" fillId="2" borderId="10" xfId="0" applyNumberFormat="1" applyFont="1" applyFill="1" applyBorder="1" applyAlignment="1" quotePrefix="1">
      <alignment horizontal="center" vertical="center"/>
    </xf>
    <xf numFmtId="3" fontId="55" fillId="10" borderId="10" xfId="0" applyNumberFormat="1" applyFont="1" applyFill="1" applyBorder="1" applyAlignment="1" quotePrefix="1">
      <alignment horizontal="center" vertical="center"/>
    </xf>
    <xf numFmtId="3" fontId="55" fillId="3" borderId="10" xfId="0" applyNumberFormat="1" applyFont="1" applyFill="1" applyBorder="1" applyAlignment="1" applyProtection="1" quotePrefix="1">
      <alignment horizontal="center" vertical="center"/>
      <protection locked="0"/>
    </xf>
    <xf numFmtId="0" fontId="55" fillId="0" borderId="20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3" fontId="55" fillId="0" borderId="14" xfId="0" applyNumberFormat="1" applyFont="1" applyFill="1" applyBorder="1" applyAlignment="1" quotePrefix="1">
      <alignment horizontal="center" vertical="center"/>
    </xf>
    <xf numFmtId="3" fontId="55" fillId="5" borderId="14" xfId="0" applyNumberFormat="1" applyFont="1" applyFill="1" applyBorder="1" applyAlignment="1" quotePrefix="1">
      <alignment horizontal="center" vertical="center"/>
    </xf>
    <xf numFmtId="3" fontId="55" fillId="3" borderId="14" xfId="0" applyNumberFormat="1" applyFont="1" applyFill="1" applyBorder="1" applyAlignment="1" quotePrefix="1">
      <alignment horizontal="center" vertical="center"/>
    </xf>
    <xf numFmtId="3" fontId="56" fillId="0" borderId="14" xfId="0" applyNumberFormat="1" applyFont="1" applyFill="1" applyBorder="1" applyAlignment="1" quotePrefix="1">
      <alignment horizontal="center" vertical="center"/>
    </xf>
    <xf numFmtId="3" fontId="55" fillId="2" borderId="14" xfId="0" applyNumberFormat="1" applyFont="1" applyFill="1" applyBorder="1" applyAlignment="1" quotePrefix="1">
      <alignment horizontal="center" vertical="center"/>
    </xf>
    <xf numFmtId="3" fontId="55" fillId="10" borderId="14" xfId="0" applyNumberFormat="1" applyFont="1" applyFill="1" applyBorder="1" applyAlignment="1" quotePrefix="1">
      <alignment horizontal="center" vertical="center"/>
    </xf>
    <xf numFmtId="0" fontId="55" fillId="0" borderId="14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/>
    </xf>
    <xf numFmtId="3" fontId="55" fillId="0" borderId="13" xfId="0" applyNumberFormat="1" applyFont="1" applyFill="1" applyBorder="1" applyAlignment="1" quotePrefix="1">
      <alignment horizontal="center" vertical="center"/>
    </xf>
    <xf numFmtId="3" fontId="55" fillId="5" borderId="13" xfId="0" applyNumberFormat="1" applyFont="1" applyFill="1" applyBorder="1" applyAlignment="1" quotePrefix="1">
      <alignment horizontal="center" vertical="center"/>
    </xf>
    <xf numFmtId="3" fontId="56" fillId="0" borderId="13" xfId="0" applyNumberFormat="1" applyFont="1" applyFill="1" applyBorder="1" applyAlignment="1" quotePrefix="1">
      <alignment horizontal="center" vertical="center"/>
    </xf>
    <xf numFmtId="0" fontId="55" fillId="0" borderId="13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/>
    </xf>
    <xf numFmtId="3" fontId="55" fillId="3" borderId="13" xfId="0" applyNumberFormat="1" applyFont="1" applyFill="1" applyBorder="1" applyAlignment="1" quotePrefix="1">
      <alignment horizontal="center" vertical="center"/>
    </xf>
    <xf numFmtId="3" fontId="55" fillId="2" borderId="13" xfId="0" applyNumberFormat="1" applyFont="1" applyFill="1" applyBorder="1" applyAlignment="1" quotePrefix="1">
      <alignment horizontal="center" vertical="center"/>
    </xf>
    <xf numFmtId="3" fontId="55" fillId="10" borderId="13" xfId="0" applyNumberFormat="1" applyFont="1" applyFill="1" applyBorder="1" applyAlignment="1" quotePrefix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38" fontId="53" fillId="0" borderId="29" xfId="40" applyNumberFormat="1" applyFont="1" applyFill="1" applyBorder="1" applyAlignment="1">
      <alignment horizontal="center" vertical="center"/>
    </xf>
    <xf numFmtId="38" fontId="53" fillId="0" borderId="30" xfId="40" applyNumberFormat="1" applyFont="1" applyFill="1" applyBorder="1" applyAlignment="1">
      <alignment horizontal="center" vertical="center"/>
    </xf>
    <xf numFmtId="38" fontId="53" fillId="0" borderId="31" xfId="40" applyNumberFormat="1" applyFont="1" applyFill="1" applyBorder="1" applyAlignment="1">
      <alignment horizontal="center" vertical="center"/>
    </xf>
    <xf numFmtId="3" fontId="57" fillId="10" borderId="26" xfId="0" applyNumberFormat="1" applyFont="1" applyFill="1" applyBorder="1" applyAlignment="1">
      <alignment horizontal="center" vertical="center"/>
    </xf>
    <xf numFmtId="3" fontId="57" fillId="10" borderId="18" xfId="0" applyNumberFormat="1" applyFont="1" applyFill="1" applyBorder="1" applyAlignment="1">
      <alignment horizontal="center" vertical="center"/>
    </xf>
    <xf numFmtId="3" fontId="57" fillId="1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6" fillId="10" borderId="32" xfId="0" applyFont="1" applyFill="1" applyBorder="1" applyAlignment="1">
      <alignment vertical="center" wrapText="1"/>
    </xf>
    <xf numFmtId="0" fontId="56" fillId="10" borderId="15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vertical="center" wrapText="1"/>
    </xf>
    <xf numFmtId="0" fontId="56" fillId="16" borderId="32" xfId="0" applyFont="1" applyFill="1" applyBorder="1" applyAlignment="1" quotePrefix="1">
      <alignment horizontal="center" vertical="center"/>
    </xf>
    <xf numFmtId="0" fontId="56" fillId="16" borderId="15" xfId="0" applyFont="1" applyFill="1" applyBorder="1" applyAlignment="1" quotePrefix="1">
      <alignment horizontal="center" vertical="center"/>
    </xf>
    <xf numFmtId="0" fontId="55" fillId="0" borderId="20" xfId="0" applyFont="1" applyFill="1" applyBorder="1" applyAlignment="1" quotePrefix="1">
      <alignment horizontal="center" vertical="center"/>
    </xf>
    <xf numFmtId="0" fontId="55" fillId="0" borderId="12" xfId="0" applyFont="1" applyFill="1" applyBorder="1" applyAlignment="1" quotePrefix="1">
      <alignment horizontal="center" vertical="center"/>
    </xf>
    <xf numFmtId="0" fontId="55" fillId="16" borderId="10" xfId="0" applyFont="1" applyFill="1" applyBorder="1" applyAlignment="1" quotePrefix="1">
      <alignment horizontal="center" vertical="center"/>
    </xf>
    <xf numFmtId="0" fontId="55" fillId="16" borderId="20" xfId="0" applyFont="1" applyFill="1" applyBorder="1" applyAlignment="1" quotePrefix="1">
      <alignment horizontal="center" vertical="center"/>
    </xf>
    <xf numFmtId="0" fontId="55" fillId="0" borderId="13" xfId="0" applyFont="1" applyFill="1" applyBorder="1" applyAlignment="1" quotePrefix="1">
      <alignment horizontal="center" vertical="center"/>
    </xf>
    <xf numFmtId="0" fontId="55" fillId="0" borderId="14" xfId="0" applyFont="1" applyFill="1" applyBorder="1" applyAlignment="1" quotePrefix="1">
      <alignment horizontal="center" vertical="center"/>
    </xf>
    <xf numFmtId="0" fontId="55" fillId="10" borderId="10" xfId="0" applyFont="1" applyFill="1" applyBorder="1" applyAlignment="1" quotePrefix="1">
      <alignment horizontal="center" vertical="center"/>
    </xf>
    <xf numFmtId="0" fontId="55" fillId="10" borderId="2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55" fillId="15" borderId="17" xfId="0" applyFont="1" applyFill="1" applyBorder="1" applyAlignment="1" quotePrefix="1">
      <alignment horizontal="center" vertical="center"/>
    </xf>
    <xf numFmtId="0" fontId="55" fillId="15" borderId="27" xfId="0" applyFont="1" applyFill="1" applyBorder="1" applyAlignment="1" quotePrefix="1">
      <alignment horizontal="center" vertical="center"/>
    </xf>
    <xf numFmtId="0" fontId="55" fillId="0" borderId="14" xfId="0" applyFont="1" applyFill="1" applyBorder="1" applyAlignment="1">
      <alignment vertical="center" wrapText="1"/>
    </xf>
    <xf numFmtId="0" fontId="55" fillId="0" borderId="20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/>
    </xf>
    <xf numFmtId="0" fontId="56" fillId="16" borderId="15" xfId="0" applyFont="1" applyFill="1" applyBorder="1" applyAlignment="1">
      <alignment horizontal="left" vertical="center"/>
    </xf>
    <xf numFmtId="3" fontId="57" fillId="16" borderId="26" xfId="0" applyNumberFormat="1" applyFont="1" applyFill="1" applyBorder="1" applyAlignment="1" quotePrefix="1">
      <alignment horizontal="center" vertical="center"/>
    </xf>
    <xf numFmtId="3" fontId="57" fillId="16" borderId="18" xfId="0" applyNumberFormat="1" applyFont="1" applyFill="1" applyBorder="1" applyAlignment="1" quotePrefix="1">
      <alignment horizontal="center" vertical="center"/>
    </xf>
    <xf numFmtId="3" fontId="57" fillId="16" borderId="19" xfId="0" applyNumberFormat="1" applyFont="1" applyFill="1" applyBorder="1" applyAlignment="1" quotePrefix="1">
      <alignment horizontal="center" vertical="center"/>
    </xf>
    <xf numFmtId="0" fontId="56" fillId="0" borderId="14" xfId="0" applyFont="1" applyFill="1" applyBorder="1" applyAlignment="1">
      <alignment horizontal="left" vertical="center" wrapText="1"/>
    </xf>
    <xf numFmtId="0" fontId="56" fillId="16" borderId="15" xfId="0" applyFont="1" applyFill="1" applyBorder="1" applyAlignment="1">
      <alignment horizontal="left" vertical="center" wrapText="1"/>
    </xf>
    <xf numFmtId="3" fontId="57" fillId="16" borderId="15" xfId="0" applyNumberFormat="1" applyFont="1" applyFill="1" applyBorder="1" applyAlignment="1" quotePrefix="1">
      <alignment horizontal="center" vertical="center"/>
    </xf>
    <xf numFmtId="3" fontId="57" fillId="16" borderId="26" xfId="0" applyNumberFormat="1" applyFont="1" applyFill="1" applyBorder="1" applyAlignment="1">
      <alignment horizontal="center" vertical="center"/>
    </xf>
    <xf numFmtId="3" fontId="57" fillId="16" borderId="18" xfId="0" applyNumberFormat="1" applyFont="1" applyFill="1" applyBorder="1" applyAlignment="1">
      <alignment horizontal="center" vertical="center"/>
    </xf>
    <xf numFmtId="3" fontId="57" fillId="16" borderId="19" xfId="0" applyNumberFormat="1" applyFont="1" applyFill="1" applyBorder="1" applyAlignment="1">
      <alignment horizontal="center" vertical="center"/>
    </xf>
    <xf numFmtId="3" fontId="55" fillId="0" borderId="27" xfId="0" applyNumberFormat="1" applyFont="1" applyFill="1" applyBorder="1" applyAlignment="1">
      <alignment horizontal="center"/>
    </xf>
    <xf numFmtId="3" fontId="55" fillId="0" borderId="0" xfId="0" applyNumberFormat="1" applyFont="1" applyFill="1" applyBorder="1" applyAlignment="1">
      <alignment horizontal="center"/>
    </xf>
    <xf numFmtId="3" fontId="55" fillId="0" borderId="28" xfId="0" applyNumberFormat="1" applyFont="1" applyFill="1" applyBorder="1" applyAlignment="1">
      <alignment horizontal="center"/>
    </xf>
    <xf numFmtId="0" fontId="56" fillId="16" borderId="32" xfId="0" applyFont="1" applyFill="1" applyBorder="1" applyAlignment="1">
      <alignment horizontal="left" vertical="center" wrapText="1"/>
    </xf>
    <xf numFmtId="3" fontId="56" fillId="3" borderId="10" xfId="0" applyNumberFormat="1" applyFont="1" applyFill="1" applyBorder="1" applyAlignment="1" quotePrefix="1">
      <alignment horizontal="center" vertical="center"/>
    </xf>
    <xf numFmtId="3" fontId="56" fillId="2" borderId="10" xfId="0" applyNumberFormat="1" applyFont="1" applyFill="1" applyBorder="1" applyAlignment="1" quotePrefix="1">
      <alignment horizontal="center" vertical="center"/>
    </xf>
    <xf numFmtId="3" fontId="56" fillId="10" borderId="10" xfId="0" applyNumberFormat="1" applyFont="1" applyFill="1" applyBorder="1" applyAlignment="1" quotePrefix="1">
      <alignment horizontal="center" vertical="center"/>
    </xf>
    <xf numFmtId="3" fontId="56" fillId="5" borderId="10" xfId="0" applyNumberFormat="1" applyFont="1" applyFill="1" applyBorder="1" applyAlignment="1" quotePrefix="1">
      <alignment horizontal="center" vertical="center"/>
    </xf>
    <xf numFmtId="0" fontId="55" fillId="16" borderId="15" xfId="0" applyFont="1" applyFill="1" applyBorder="1" applyAlignment="1">
      <alignment horizontal="left" vertical="center"/>
    </xf>
    <xf numFmtId="0" fontId="56" fillId="16" borderId="32" xfId="0" applyFont="1" applyFill="1" applyBorder="1" applyAlignment="1">
      <alignment vertical="center" wrapText="1"/>
    </xf>
    <xf numFmtId="0" fontId="56" fillId="16" borderId="15" xfId="0" applyFont="1" applyFill="1" applyBorder="1" applyAlignment="1">
      <alignment vertical="center" wrapText="1"/>
    </xf>
    <xf numFmtId="0" fontId="57" fillId="15" borderId="15" xfId="0" applyFont="1" applyFill="1" applyBorder="1" applyAlignment="1">
      <alignment horizontal="left" vertical="center"/>
    </xf>
    <xf numFmtId="3" fontId="57" fillId="15" borderId="15" xfId="0" applyNumberFormat="1" applyFont="1" applyFill="1" applyBorder="1" applyAlignment="1" quotePrefix="1">
      <alignment horizontal="center" vertical="center"/>
    </xf>
    <xf numFmtId="3" fontId="57" fillId="0" borderId="33" xfId="0" applyNumberFormat="1" applyFont="1" applyFill="1" applyBorder="1" applyAlignment="1" quotePrefix="1">
      <alignment horizontal="center" vertical="center"/>
    </xf>
    <xf numFmtId="3" fontId="57" fillId="0" borderId="21" xfId="0" applyNumberFormat="1" applyFont="1" applyFill="1" applyBorder="1" applyAlignment="1" quotePrefix="1">
      <alignment horizontal="center" vertical="center"/>
    </xf>
    <xf numFmtId="3" fontId="57" fillId="0" borderId="22" xfId="0" applyNumberFormat="1" applyFont="1" applyFill="1" applyBorder="1" applyAlignment="1" quotePrefix="1">
      <alignment horizontal="center" vertical="center"/>
    </xf>
    <xf numFmtId="3" fontId="57" fillId="2" borderId="33" xfId="0" applyNumberFormat="1" applyFont="1" applyFill="1" applyBorder="1" applyAlignment="1" quotePrefix="1">
      <alignment horizontal="center" vertical="center"/>
    </xf>
    <xf numFmtId="3" fontId="57" fillId="2" borderId="21" xfId="0" applyNumberFormat="1" applyFont="1" applyFill="1" applyBorder="1" applyAlignment="1" quotePrefix="1">
      <alignment horizontal="center" vertical="center"/>
    </xf>
    <xf numFmtId="3" fontId="57" fillId="2" borderId="22" xfId="0" applyNumberFormat="1" applyFont="1" applyFill="1" applyBorder="1" applyAlignment="1" quotePrefix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55" fillId="0" borderId="23" xfId="0" applyFont="1" applyFill="1" applyBorder="1" applyAlignment="1">
      <alignment horizontal="left" vertical="center"/>
    </xf>
    <xf numFmtId="0" fontId="55" fillId="0" borderId="34" xfId="0" applyFont="1" applyFill="1" applyBorder="1" applyAlignment="1">
      <alignment horizontal="left" vertical="center"/>
    </xf>
    <xf numFmtId="3" fontId="56" fillId="16" borderId="15" xfId="0" applyNumberFormat="1" applyFont="1" applyFill="1" applyBorder="1" applyAlignment="1" quotePrefix="1">
      <alignment horizontal="center" vertical="center"/>
    </xf>
    <xf numFmtId="3" fontId="57" fillId="15" borderId="26" xfId="0" applyNumberFormat="1" applyFont="1" applyFill="1" applyBorder="1" applyAlignment="1" quotePrefix="1">
      <alignment horizontal="center" vertical="center"/>
    </xf>
    <xf numFmtId="3" fontId="57" fillId="15" borderId="18" xfId="0" applyNumberFormat="1" applyFont="1" applyFill="1" applyBorder="1" applyAlignment="1" quotePrefix="1">
      <alignment horizontal="center" vertical="center"/>
    </xf>
    <xf numFmtId="3" fontId="57" fillId="15" borderId="19" xfId="0" applyNumberFormat="1" applyFont="1" applyFill="1" applyBorder="1" applyAlignment="1" quotePrefix="1">
      <alignment horizontal="center" vertical="center"/>
    </xf>
    <xf numFmtId="183" fontId="57" fillId="5" borderId="35" xfId="0" applyNumberFormat="1" applyFont="1" applyFill="1" applyBorder="1" applyAlignment="1" quotePrefix="1">
      <alignment horizontal="center" vertical="center"/>
    </xf>
    <xf numFmtId="183" fontId="57" fillId="5" borderId="23" xfId="0" applyNumberFormat="1" applyFont="1" applyFill="1" applyBorder="1" applyAlignment="1" quotePrefix="1">
      <alignment horizontal="center" vertical="center"/>
    </xf>
    <xf numFmtId="183" fontId="57" fillId="5" borderId="34" xfId="0" applyNumberFormat="1" applyFont="1" applyFill="1" applyBorder="1" applyAlignment="1" quotePrefix="1">
      <alignment horizontal="center" vertical="center"/>
    </xf>
    <xf numFmtId="182" fontId="57" fillId="0" borderId="35" xfId="0" applyNumberFormat="1" applyFont="1" applyFill="1" applyBorder="1" applyAlignment="1" quotePrefix="1">
      <alignment horizontal="center" vertical="center"/>
    </xf>
    <xf numFmtId="182" fontId="57" fillId="0" borderId="23" xfId="0" applyNumberFormat="1" applyFont="1" applyFill="1" applyBorder="1" applyAlignment="1" quotePrefix="1">
      <alignment horizontal="center" vertical="center"/>
    </xf>
    <xf numFmtId="182" fontId="57" fillId="0" borderId="34" xfId="0" applyNumberFormat="1" applyFont="1" applyFill="1" applyBorder="1" applyAlignment="1" quotePrefix="1">
      <alignment horizontal="center" vertical="center"/>
    </xf>
    <xf numFmtId="0" fontId="58" fillId="0" borderId="13" xfId="0" applyFont="1" applyFill="1" applyBorder="1" applyAlignment="1">
      <alignment horizontal="left" vertical="top" wrapText="1"/>
    </xf>
    <xf numFmtId="0" fontId="58" fillId="0" borderId="13" xfId="0" applyFont="1" applyFill="1" applyBorder="1" applyAlignment="1" quotePrefix="1">
      <alignment horizontal="left" vertical="top" wrapText="1"/>
    </xf>
    <xf numFmtId="0" fontId="58" fillId="5" borderId="36" xfId="0" applyFont="1" applyFill="1" applyBorder="1" applyAlignment="1">
      <alignment horizontal="center" vertical="top" wrapText="1"/>
    </xf>
    <xf numFmtId="0" fontId="58" fillId="5" borderId="37" xfId="0" applyFont="1" applyFill="1" applyBorder="1" applyAlignment="1" quotePrefix="1">
      <alignment horizontal="center" vertical="top" wrapText="1"/>
    </xf>
    <xf numFmtId="0" fontId="58" fillId="5" borderId="38" xfId="0" applyFont="1" applyFill="1" applyBorder="1" applyAlignment="1" quotePrefix="1">
      <alignment horizontal="center" vertical="top" wrapText="1"/>
    </xf>
    <xf numFmtId="3" fontId="57" fillId="10" borderId="33" xfId="0" applyNumberFormat="1" applyFont="1" applyFill="1" applyBorder="1" applyAlignment="1" quotePrefix="1">
      <alignment horizontal="center" vertical="center"/>
    </xf>
    <xf numFmtId="3" fontId="57" fillId="10" borderId="21" xfId="0" applyNumberFormat="1" applyFont="1" applyFill="1" applyBorder="1" applyAlignment="1" quotePrefix="1">
      <alignment horizontal="center" vertical="center"/>
    </xf>
    <xf numFmtId="3" fontId="57" fillId="10" borderId="22" xfId="0" applyNumberFormat="1" applyFont="1" applyFill="1" applyBorder="1" applyAlignment="1" quotePrefix="1">
      <alignment horizontal="center" vertical="center"/>
    </xf>
    <xf numFmtId="3" fontId="57" fillId="5" borderId="33" xfId="0" applyNumberFormat="1" applyFont="1" applyFill="1" applyBorder="1" applyAlignment="1" quotePrefix="1">
      <alignment horizontal="center" vertical="center"/>
    </xf>
    <xf numFmtId="3" fontId="57" fillId="5" borderId="21" xfId="0" applyNumberFormat="1" applyFont="1" applyFill="1" applyBorder="1" applyAlignment="1" quotePrefix="1">
      <alignment horizontal="center" vertical="center"/>
    </xf>
    <xf numFmtId="3" fontId="57" fillId="5" borderId="22" xfId="0" applyNumberFormat="1" applyFont="1" applyFill="1" applyBorder="1" applyAlignment="1" quotePrefix="1">
      <alignment horizontal="center" vertical="center"/>
    </xf>
    <xf numFmtId="3" fontId="57" fillId="5" borderId="20" xfId="0" applyNumberFormat="1" applyFont="1" applyFill="1" applyBorder="1" applyAlignment="1" quotePrefix="1">
      <alignment horizontal="center" vertical="center"/>
    </xf>
    <xf numFmtId="3" fontId="57" fillId="5" borderId="11" xfId="0" applyNumberFormat="1" applyFont="1" applyFill="1" applyBorder="1" applyAlignment="1" quotePrefix="1">
      <alignment horizontal="center" vertical="center"/>
    </xf>
    <xf numFmtId="3" fontId="57" fillId="5" borderId="12" xfId="0" applyNumberFormat="1" applyFont="1" applyFill="1" applyBorder="1" applyAlignment="1" quotePrefix="1">
      <alignment horizontal="center" vertical="center"/>
    </xf>
    <xf numFmtId="3" fontId="57" fillId="0" borderId="20" xfId="0" applyNumberFormat="1" applyFont="1" applyFill="1" applyBorder="1" applyAlignment="1" quotePrefix="1">
      <alignment horizontal="center" vertical="center"/>
    </xf>
    <xf numFmtId="3" fontId="57" fillId="0" borderId="11" xfId="0" applyNumberFormat="1" applyFont="1" applyFill="1" applyBorder="1" applyAlignment="1" quotePrefix="1">
      <alignment horizontal="center" vertical="center"/>
    </xf>
    <xf numFmtId="3" fontId="57" fillId="0" borderId="12" xfId="0" applyNumberFormat="1" applyFont="1" applyFill="1" applyBorder="1" applyAlignment="1" quotePrefix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3" fontId="56" fillId="3" borderId="33" xfId="0" applyNumberFormat="1" applyFont="1" applyFill="1" applyBorder="1" applyAlignment="1" quotePrefix="1">
      <alignment horizontal="center" vertical="center"/>
    </xf>
    <xf numFmtId="3" fontId="56" fillId="3" borderId="21" xfId="0" applyNumberFormat="1" applyFont="1" applyFill="1" applyBorder="1" applyAlignment="1" quotePrefix="1">
      <alignment horizontal="center" vertical="center"/>
    </xf>
    <xf numFmtId="3" fontId="56" fillId="3" borderId="22" xfId="0" applyNumberFormat="1" applyFont="1" applyFill="1" applyBorder="1" applyAlignment="1" quotePrefix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3" fontId="57" fillId="3" borderId="20" xfId="0" applyNumberFormat="1" applyFont="1" applyFill="1" applyBorder="1" applyAlignment="1" quotePrefix="1">
      <alignment horizontal="center" vertical="center"/>
    </xf>
    <xf numFmtId="3" fontId="57" fillId="3" borderId="11" xfId="0" applyNumberFormat="1" applyFont="1" applyFill="1" applyBorder="1" applyAlignment="1" quotePrefix="1">
      <alignment horizontal="center" vertical="center"/>
    </xf>
    <xf numFmtId="3" fontId="57" fillId="3" borderId="12" xfId="0" applyNumberFormat="1" applyFont="1" applyFill="1" applyBorder="1" applyAlignment="1" quotePrefix="1">
      <alignment horizontal="center" vertical="center"/>
    </xf>
    <xf numFmtId="0" fontId="58" fillId="10" borderId="13" xfId="0" applyFont="1" applyFill="1" applyBorder="1" applyAlignment="1">
      <alignment horizontal="left" vertical="top" wrapText="1"/>
    </xf>
    <xf numFmtId="0" fontId="58" fillId="10" borderId="13" xfId="0" applyFont="1" applyFill="1" applyBorder="1" applyAlignment="1" quotePrefix="1">
      <alignment horizontal="left" vertical="top" wrapText="1"/>
    </xf>
    <xf numFmtId="0" fontId="55" fillId="0" borderId="33" xfId="0" applyFont="1" applyFill="1" applyBorder="1" applyAlignment="1">
      <alignment horizontal="left" vertical="center"/>
    </xf>
    <xf numFmtId="0" fontId="55" fillId="0" borderId="21" xfId="0" applyFont="1" applyFill="1" applyBorder="1" applyAlignment="1">
      <alignment horizontal="left" vertical="center"/>
    </xf>
    <xf numFmtId="0" fontId="55" fillId="0" borderId="22" xfId="0" applyFont="1" applyFill="1" applyBorder="1" applyAlignment="1">
      <alignment horizontal="left" vertical="center"/>
    </xf>
    <xf numFmtId="0" fontId="56" fillId="0" borderId="13" xfId="0" applyFont="1" applyFill="1" applyBorder="1" applyAlignment="1">
      <alignment horizontal="left" vertical="center" wrapText="1"/>
    </xf>
    <xf numFmtId="0" fontId="58" fillId="3" borderId="13" xfId="0" applyFont="1" applyFill="1" applyBorder="1" applyAlignment="1">
      <alignment horizontal="left" vertical="top" wrapText="1"/>
    </xf>
    <xf numFmtId="0" fontId="58" fillId="3" borderId="13" xfId="0" applyFont="1" applyFill="1" applyBorder="1" applyAlignment="1" quotePrefix="1">
      <alignment horizontal="left" vertical="top" wrapText="1"/>
    </xf>
    <xf numFmtId="0" fontId="58" fillId="2" borderId="13" xfId="0" applyFont="1" applyFill="1" applyBorder="1" applyAlignment="1">
      <alignment horizontal="left" vertical="top" wrapText="1"/>
    </xf>
    <xf numFmtId="0" fontId="58" fillId="2" borderId="13" xfId="0" applyFont="1" applyFill="1" applyBorder="1" applyAlignment="1" quotePrefix="1">
      <alignment horizontal="left" vertical="top" wrapText="1"/>
    </xf>
    <xf numFmtId="3" fontId="57" fillId="2" borderId="20" xfId="0" applyNumberFormat="1" applyFont="1" applyFill="1" applyBorder="1" applyAlignment="1" quotePrefix="1">
      <alignment horizontal="center" vertical="center"/>
    </xf>
    <xf numFmtId="3" fontId="57" fillId="2" borderId="11" xfId="0" applyNumberFormat="1" applyFont="1" applyFill="1" applyBorder="1" applyAlignment="1" quotePrefix="1">
      <alignment horizontal="center" vertical="center"/>
    </xf>
    <xf numFmtId="3" fontId="57" fillId="2" borderId="12" xfId="0" applyNumberFormat="1" applyFont="1" applyFill="1" applyBorder="1" applyAlignment="1" quotePrefix="1">
      <alignment horizontal="center" vertical="center"/>
    </xf>
    <xf numFmtId="183" fontId="57" fillId="3" borderId="35" xfId="0" applyNumberFormat="1" applyFont="1" applyFill="1" applyBorder="1" applyAlignment="1" quotePrefix="1">
      <alignment horizontal="center" vertical="center"/>
    </xf>
    <xf numFmtId="183" fontId="57" fillId="3" borderId="23" xfId="0" applyNumberFormat="1" applyFont="1" applyFill="1" applyBorder="1" applyAlignment="1" quotePrefix="1">
      <alignment horizontal="center" vertical="center"/>
    </xf>
    <xf numFmtId="183" fontId="57" fillId="3" borderId="34" xfId="0" applyNumberFormat="1" applyFont="1" applyFill="1" applyBorder="1" applyAlignment="1" quotePrefix="1">
      <alignment horizontal="center" vertical="center"/>
    </xf>
    <xf numFmtId="0" fontId="56" fillId="0" borderId="21" xfId="0" applyFont="1" applyFill="1" applyBorder="1" applyAlignment="1">
      <alignment horizontal="left" vertical="center" wrapText="1"/>
    </xf>
    <xf numFmtId="0" fontId="56" fillId="0" borderId="22" xfId="0" applyFont="1" applyFill="1" applyBorder="1" applyAlignment="1">
      <alignment horizontal="left" vertical="center" wrapText="1"/>
    </xf>
    <xf numFmtId="0" fontId="56" fillId="16" borderId="39" xfId="0" applyFont="1" applyFill="1" applyBorder="1" applyAlignment="1">
      <alignment horizontal="left" vertical="center" wrapText="1"/>
    </xf>
    <xf numFmtId="0" fontId="56" fillId="16" borderId="18" xfId="0" applyFont="1" applyFill="1" applyBorder="1" applyAlignment="1">
      <alignment horizontal="left" vertical="center" wrapText="1"/>
    </xf>
    <xf numFmtId="0" fontId="56" fillId="16" borderId="19" xfId="0" applyFont="1" applyFill="1" applyBorder="1" applyAlignment="1">
      <alignment horizontal="left" vertical="center" wrapText="1"/>
    </xf>
    <xf numFmtId="0" fontId="59" fillId="15" borderId="32" xfId="0" applyFont="1" applyFill="1" applyBorder="1" applyAlignment="1">
      <alignment horizontal="left" vertical="center" wrapText="1"/>
    </xf>
    <xf numFmtId="0" fontId="59" fillId="1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 wrapText="1"/>
    </xf>
    <xf numFmtId="0" fontId="55" fillId="16" borderId="11" xfId="0" applyFont="1" applyFill="1" applyBorder="1" applyAlignment="1" quotePrefix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3" fontId="55" fillId="5" borderId="20" xfId="0" applyNumberFormat="1" applyFont="1" applyFill="1" applyBorder="1" applyAlignment="1" quotePrefix="1">
      <alignment horizontal="center" vertical="center"/>
    </xf>
    <xf numFmtId="3" fontId="55" fillId="5" borderId="11" xfId="0" applyNumberFormat="1" applyFont="1" applyFill="1" applyBorder="1" applyAlignment="1" quotePrefix="1">
      <alignment horizontal="center" vertical="center"/>
    </xf>
    <xf numFmtId="3" fontId="55" fillId="5" borderId="12" xfId="0" applyNumberFormat="1" applyFont="1" applyFill="1" applyBorder="1" applyAlignment="1" quotePrefix="1">
      <alignment horizontal="center" vertical="center"/>
    </xf>
    <xf numFmtId="3" fontId="55" fillId="3" borderId="20" xfId="0" applyNumberFormat="1" applyFont="1" applyFill="1" applyBorder="1" applyAlignment="1" quotePrefix="1">
      <alignment horizontal="center" vertical="center"/>
    </xf>
    <xf numFmtId="3" fontId="55" fillId="3" borderId="11" xfId="0" applyNumberFormat="1" applyFont="1" applyFill="1" applyBorder="1" applyAlignment="1" quotePrefix="1">
      <alignment horizontal="center" vertical="center"/>
    </xf>
    <xf numFmtId="3" fontId="55" fillId="3" borderId="12" xfId="0" applyNumberFormat="1" applyFont="1" applyFill="1" applyBorder="1" applyAlignment="1" quotePrefix="1">
      <alignment horizontal="center" vertical="center"/>
    </xf>
    <xf numFmtId="3" fontId="55" fillId="2" borderId="20" xfId="0" applyNumberFormat="1" applyFont="1" applyFill="1" applyBorder="1" applyAlignment="1" quotePrefix="1">
      <alignment horizontal="center" vertical="center"/>
    </xf>
    <xf numFmtId="3" fontId="55" fillId="2" borderId="11" xfId="0" applyNumberFormat="1" applyFont="1" applyFill="1" applyBorder="1" applyAlignment="1" quotePrefix="1">
      <alignment horizontal="center" vertical="center"/>
    </xf>
    <xf numFmtId="3" fontId="55" fillId="2" borderId="12" xfId="0" applyNumberFormat="1" applyFont="1" applyFill="1" applyBorder="1" applyAlignment="1" quotePrefix="1">
      <alignment horizontal="center" vertical="center"/>
    </xf>
    <xf numFmtId="3" fontId="55" fillId="0" borderId="20" xfId="0" applyNumberFormat="1" applyFont="1" applyFill="1" applyBorder="1" applyAlignment="1" quotePrefix="1">
      <alignment horizontal="center" vertical="center"/>
    </xf>
    <xf numFmtId="3" fontId="55" fillId="0" borderId="11" xfId="0" applyNumberFormat="1" applyFont="1" applyFill="1" applyBorder="1" applyAlignment="1" quotePrefix="1">
      <alignment horizontal="center" vertical="center"/>
    </xf>
    <xf numFmtId="3" fontId="55" fillId="0" borderId="12" xfId="0" applyNumberFormat="1" applyFont="1" applyFill="1" applyBorder="1" applyAlignment="1" quotePrefix="1">
      <alignment horizontal="center" vertical="center"/>
    </xf>
    <xf numFmtId="3" fontId="55" fillId="10" borderId="20" xfId="0" applyNumberFormat="1" applyFont="1" applyFill="1" applyBorder="1" applyAlignment="1" quotePrefix="1">
      <alignment horizontal="center" vertical="center"/>
    </xf>
    <xf numFmtId="3" fontId="55" fillId="10" borderId="11" xfId="0" applyNumberFormat="1" applyFont="1" applyFill="1" applyBorder="1" applyAlignment="1" quotePrefix="1">
      <alignment horizontal="center" vertical="center"/>
    </xf>
    <xf numFmtId="3" fontId="55" fillId="10" borderId="12" xfId="0" applyNumberFormat="1" applyFont="1" applyFill="1" applyBorder="1" applyAlignment="1" quotePrefix="1">
      <alignment horizontal="center" vertical="center"/>
    </xf>
    <xf numFmtId="0" fontId="15" fillId="0" borderId="21" xfId="0" applyFont="1" applyFill="1" applyBorder="1" applyAlignment="1">
      <alignment horizontal="center"/>
    </xf>
    <xf numFmtId="3" fontId="57" fillId="10" borderId="20" xfId="0" applyNumberFormat="1" applyFont="1" applyFill="1" applyBorder="1" applyAlignment="1" quotePrefix="1">
      <alignment horizontal="center" vertical="center"/>
    </xf>
    <xf numFmtId="3" fontId="57" fillId="10" borderId="11" xfId="0" applyNumberFormat="1" applyFont="1" applyFill="1" applyBorder="1" applyAlignment="1" quotePrefix="1">
      <alignment horizontal="center" vertical="center"/>
    </xf>
    <xf numFmtId="3" fontId="57" fillId="10" borderId="12" xfId="0" applyNumberFormat="1" applyFont="1" applyFill="1" applyBorder="1" applyAlignment="1" quotePrefix="1">
      <alignment horizontal="center" vertical="center"/>
    </xf>
    <xf numFmtId="182" fontId="57" fillId="2" borderId="35" xfId="0" applyNumberFormat="1" applyFont="1" applyFill="1" applyBorder="1" applyAlignment="1" quotePrefix="1">
      <alignment horizontal="center" vertical="center"/>
    </xf>
    <xf numFmtId="182" fontId="57" fillId="2" borderId="23" xfId="0" applyNumberFormat="1" applyFont="1" applyFill="1" applyBorder="1" applyAlignment="1" quotePrefix="1">
      <alignment horizontal="center" vertical="center"/>
    </xf>
    <xf numFmtId="182" fontId="57" fillId="2" borderId="34" xfId="0" applyNumberFormat="1" applyFont="1" applyFill="1" applyBorder="1" applyAlignment="1" quotePrefix="1">
      <alignment horizontal="center" vertical="center"/>
    </xf>
    <xf numFmtId="183" fontId="57" fillId="10" borderId="35" xfId="0" applyNumberFormat="1" applyFont="1" applyFill="1" applyBorder="1" applyAlignment="1" quotePrefix="1">
      <alignment horizontal="center" vertical="center"/>
    </xf>
    <xf numFmtId="183" fontId="57" fillId="10" borderId="23" xfId="0" applyNumberFormat="1" applyFont="1" applyFill="1" applyBorder="1" applyAlignment="1" quotePrefix="1">
      <alignment horizontal="center" vertical="center"/>
    </xf>
    <xf numFmtId="183" fontId="57" fillId="10" borderId="34" xfId="0" applyNumberFormat="1" applyFont="1" applyFill="1" applyBorder="1" applyAlignment="1" quotePrefix="1">
      <alignment horizontal="center" vertical="center"/>
    </xf>
    <xf numFmtId="3" fontId="57" fillId="0" borderId="24" xfId="0" applyNumberFormat="1" applyFont="1" applyFill="1" applyBorder="1" applyAlignment="1" quotePrefix="1">
      <alignment horizontal="center" vertical="center"/>
    </xf>
    <xf numFmtId="0" fontId="5" fillId="0" borderId="21" xfId="0" applyFont="1" applyFill="1" applyBorder="1" applyAlignment="1">
      <alignment horizontal="center" wrapText="1"/>
    </xf>
    <xf numFmtId="49" fontId="15" fillId="0" borderId="21" xfId="0" applyNumberFormat="1" applyFont="1" applyFill="1" applyBorder="1" applyAlignment="1">
      <alignment horizontal="center" wrapText="1"/>
    </xf>
    <xf numFmtId="49" fontId="15" fillId="0" borderId="21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81"/>
  <sheetViews>
    <sheetView tabSelected="1" zoomScaleSheetLayoutView="100" workbookViewId="0" topLeftCell="A1">
      <selection activeCell="A1" sqref="A1:BG1"/>
    </sheetView>
  </sheetViews>
  <sheetFormatPr defaultColWidth="9.00390625" defaultRowHeight="12.75"/>
  <cols>
    <col min="1" max="1" width="2.75390625" style="1" customWidth="1"/>
    <col min="2" max="2" width="3.875" style="1" customWidth="1"/>
    <col min="3" max="19" width="2.75390625" style="1" customWidth="1"/>
    <col min="20" max="20" width="0.12890625" style="1" customWidth="1"/>
    <col min="21" max="21" width="2.75390625" style="1" hidden="1" customWidth="1"/>
    <col min="22" max="27" width="2.75390625" style="1" customWidth="1"/>
    <col min="28" max="28" width="4.625" style="1" customWidth="1"/>
    <col min="29" max="29" width="14.375" style="1" customWidth="1"/>
    <col min="30" max="32" width="2.75390625" style="1" customWidth="1"/>
    <col min="33" max="33" width="4.375" style="1" customWidth="1"/>
    <col min="34" max="36" width="2.75390625" style="1" customWidth="1"/>
    <col min="37" max="37" width="5.125" style="1" customWidth="1"/>
    <col min="38" max="40" width="2.75390625" style="1" customWidth="1"/>
    <col min="41" max="41" width="6.375" style="1" customWidth="1"/>
    <col min="42" max="44" width="2.75390625" style="1" customWidth="1"/>
    <col min="45" max="45" width="3.625" style="1" customWidth="1"/>
    <col min="46" max="48" width="2.75390625" style="1" customWidth="1"/>
    <col min="49" max="49" width="4.75390625" style="1" customWidth="1"/>
    <col min="50" max="50" width="14.25390625" style="1" customWidth="1"/>
    <col min="51" max="54" width="13.625" style="1" customWidth="1"/>
    <col min="55" max="57" width="2.75390625" style="1" customWidth="1"/>
    <col min="58" max="58" width="8.375" style="1" customWidth="1"/>
    <col min="59" max="59" width="17.00390625" style="1" customWidth="1"/>
    <col min="60" max="61" width="2.75390625" style="1" customWidth="1"/>
    <col min="62" max="62" width="13.75390625" style="1" customWidth="1"/>
    <col min="63" max="64" width="2.75390625" style="1" customWidth="1"/>
    <col min="65" max="16384" width="9.125" style="1" customWidth="1"/>
  </cols>
  <sheetData>
    <row r="1" spans="1:59" ht="23.25" customHeight="1">
      <c r="A1" s="111" t="s">
        <v>283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</row>
    <row r="2" spans="1:62" ht="15.75" customHeight="1">
      <c r="A2" s="113" t="s">
        <v>208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6"/>
      <c r="BI2" s="7"/>
      <c r="BJ2" s="2"/>
    </row>
    <row r="3" spans="1:62" ht="5.25" customHeight="1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9"/>
      <c r="BI3" s="4"/>
      <c r="BJ3" s="2"/>
    </row>
    <row r="4" spans="1:62" ht="30.75" customHeight="1">
      <c r="A4" s="115" t="s">
        <v>238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4"/>
      <c r="BI4" s="4"/>
      <c r="BJ4" s="2"/>
    </row>
    <row r="5" spans="1:62" ht="4.5" customHeight="1">
      <c r="A5" s="115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6"/>
      <c r="BI5" s="7"/>
      <c r="BJ5" s="4"/>
    </row>
    <row r="6" spans="1:62" ht="6" customHeight="1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9"/>
      <c r="BI6" s="4"/>
      <c r="BJ6" s="4"/>
    </row>
    <row r="7" spans="1:59" ht="9" customHeight="1" hidden="1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</row>
    <row r="8" spans="1:59" ht="43.5" customHeight="1">
      <c r="A8" s="339" t="s">
        <v>282</v>
      </c>
      <c r="B8" s="339"/>
      <c r="C8" s="339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118" t="s">
        <v>248</v>
      </c>
      <c r="P8" s="118"/>
      <c r="Q8" s="118"/>
      <c r="R8" s="118"/>
      <c r="S8" s="118"/>
      <c r="T8" s="118"/>
      <c r="U8" s="118"/>
      <c r="V8" s="118"/>
      <c r="W8" s="118"/>
      <c r="X8" s="118"/>
      <c r="Y8" s="340" t="s">
        <v>249</v>
      </c>
      <c r="Z8" s="340"/>
      <c r="AA8" s="340"/>
      <c r="AB8" s="340"/>
      <c r="AC8" s="340"/>
      <c r="AD8" s="341">
        <v>107051</v>
      </c>
      <c r="AE8" s="341"/>
      <c r="AF8" s="341"/>
      <c r="AG8" s="341"/>
      <c r="AH8" s="341"/>
      <c r="AI8" s="341"/>
      <c r="AJ8" s="341"/>
      <c r="AK8" s="341"/>
      <c r="AL8" s="341">
        <v>107052</v>
      </c>
      <c r="AM8" s="341"/>
      <c r="AN8" s="341"/>
      <c r="AO8" s="341"/>
      <c r="AP8" s="341"/>
      <c r="AQ8" s="341"/>
      <c r="AR8" s="341"/>
      <c r="AS8" s="341"/>
      <c r="AT8" s="341" t="s">
        <v>245</v>
      </c>
      <c r="AU8" s="341"/>
      <c r="AV8" s="341"/>
      <c r="AW8" s="341"/>
      <c r="AX8" s="341"/>
      <c r="AY8" s="341" t="s">
        <v>246</v>
      </c>
      <c r="AZ8" s="341"/>
      <c r="BA8" s="328">
        <v>66020</v>
      </c>
      <c r="BB8" s="328"/>
      <c r="BC8" s="81"/>
      <c r="BD8" s="81"/>
      <c r="BE8" s="81"/>
      <c r="BF8" s="81"/>
      <c r="BG8" s="81"/>
    </row>
    <row r="9" spans="1:59" ht="42.75" customHeight="1">
      <c r="A9" s="290" t="s">
        <v>0</v>
      </c>
      <c r="B9" s="290"/>
      <c r="C9" s="294" t="s">
        <v>20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6"/>
      <c r="V9" s="117" t="s">
        <v>19</v>
      </c>
      <c r="W9" s="117"/>
      <c r="X9" s="117"/>
      <c r="Y9" s="117" t="s">
        <v>219</v>
      </c>
      <c r="Z9" s="117"/>
      <c r="AA9" s="117"/>
      <c r="AB9" s="117"/>
      <c r="AC9" s="117"/>
      <c r="AD9" s="117" t="s">
        <v>211</v>
      </c>
      <c r="AE9" s="117"/>
      <c r="AF9" s="117"/>
      <c r="AG9" s="117"/>
      <c r="AH9" s="117"/>
      <c r="AI9" s="117"/>
      <c r="AJ9" s="117"/>
      <c r="AK9" s="117"/>
      <c r="AL9" s="82" t="s">
        <v>212</v>
      </c>
      <c r="AM9" s="83"/>
      <c r="AN9" s="83"/>
      <c r="AO9" s="83"/>
      <c r="AP9" s="83"/>
      <c r="AQ9" s="83"/>
      <c r="AR9" s="83"/>
      <c r="AS9" s="83"/>
      <c r="AT9" s="117" t="s">
        <v>224</v>
      </c>
      <c r="AU9" s="117"/>
      <c r="AV9" s="117"/>
      <c r="AW9" s="117"/>
      <c r="AX9" s="117"/>
      <c r="AY9" s="82" t="s">
        <v>225</v>
      </c>
      <c r="AZ9" s="83"/>
      <c r="BA9" s="82" t="s">
        <v>247</v>
      </c>
      <c r="BB9" s="83"/>
      <c r="BC9" s="117" t="s">
        <v>187</v>
      </c>
      <c r="BD9" s="117"/>
      <c r="BE9" s="117"/>
      <c r="BF9" s="117"/>
      <c r="BG9" s="117"/>
    </row>
    <row r="10" spans="1:59" ht="42" customHeight="1">
      <c r="A10" s="290"/>
      <c r="B10" s="290"/>
      <c r="C10" s="297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9"/>
      <c r="V10" s="117"/>
      <c r="W10" s="117"/>
      <c r="X10" s="117"/>
      <c r="Y10" s="309" t="s">
        <v>220</v>
      </c>
      <c r="Z10" s="310"/>
      <c r="AA10" s="310"/>
      <c r="AB10" s="311"/>
      <c r="AC10" s="13" t="s">
        <v>221</v>
      </c>
      <c r="AD10" s="306" t="s">
        <v>220</v>
      </c>
      <c r="AE10" s="306"/>
      <c r="AF10" s="306"/>
      <c r="AG10" s="306"/>
      <c r="AH10" s="117" t="s">
        <v>221</v>
      </c>
      <c r="AI10" s="117"/>
      <c r="AJ10" s="117"/>
      <c r="AK10" s="117"/>
      <c r="AL10" s="300" t="s">
        <v>220</v>
      </c>
      <c r="AM10" s="300"/>
      <c r="AN10" s="300"/>
      <c r="AO10" s="300"/>
      <c r="AP10" s="117" t="s">
        <v>221</v>
      </c>
      <c r="AQ10" s="117"/>
      <c r="AR10" s="117"/>
      <c r="AS10" s="117"/>
      <c r="AT10" s="291" t="s">
        <v>220</v>
      </c>
      <c r="AU10" s="292"/>
      <c r="AV10" s="292"/>
      <c r="AW10" s="293"/>
      <c r="AX10" s="14" t="s">
        <v>221</v>
      </c>
      <c r="AY10" s="15" t="s">
        <v>220</v>
      </c>
      <c r="AZ10" s="14" t="s">
        <v>221</v>
      </c>
      <c r="BA10" s="16" t="s">
        <v>220</v>
      </c>
      <c r="BB10" s="14" t="s">
        <v>221</v>
      </c>
      <c r="BC10" s="82" t="s">
        <v>220</v>
      </c>
      <c r="BD10" s="83"/>
      <c r="BE10" s="83"/>
      <c r="BF10" s="305"/>
      <c r="BG10" s="12" t="s">
        <v>221</v>
      </c>
    </row>
    <row r="11" spans="1:59" ht="12.75">
      <c r="A11" s="308" t="s">
        <v>119</v>
      </c>
      <c r="B11" s="308"/>
      <c r="C11" s="307" t="s">
        <v>120</v>
      </c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 t="s">
        <v>121</v>
      </c>
      <c r="W11" s="307"/>
      <c r="X11" s="307"/>
      <c r="Y11" s="312" t="s">
        <v>122</v>
      </c>
      <c r="Z11" s="312"/>
      <c r="AA11" s="312"/>
      <c r="AB11" s="312"/>
      <c r="AC11" s="11" t="s">
        <v>123</v>
      </c>
      <c r="AD11" s="302" t="s">
        <v>124</v>
      </c>
      <c r="AE11" s="302"/>
      <c r="AF11" s="302"/>
      <c r="AG11" s="302"/>
      <c r="AH11" s="307" t="s">
        <v>125</v>
      </c>
      <c r="AI11" s="307"/>
      <c r="AJ11" s="307"/>
      <c r="AK11" s="307"/>
      <c r="AL11" s="303" t="s">
        <v>126</v>
      </c>
      <c r="AM11" s="303"/>
      <c r="AN11" s="303"/>
      <c r="AO11" s="303"/>
      <c r="AP11" s="307" t="s">
        <v>127</v>
      </c>
      <c r="AQ11" s="307"/>
      <c r="AR11" s="307"/>
      <c r="AS11" s="307"/>
      <c r="AT11" s="304" t="s">
        <v>128</v>
      </c>
      <c r="AU11" s="304"/>
      <c r="AV11" s="304"/>
      <c r="AW11" s="304"/>
      <c r="AX11" s="11" t="s">
        <v>229</v>
      </c>
      <c r="AY11" s="17" t="s">
        <v>230</v>
      </c>
      <c r="AZ11" s="11" t="s">
        <v>231</v>
      </c>
      <c r="BA11" s="18" t="s">
        <v>232</v>
      </c>
      <c r="BB11" s="11" t="s">
        <v>233</v>
      </c>
      <c r="BC11" s="307" t="s">
        <v>234</v>
      </c>
      <c r="BD11" s="307"/>
      <c r="BE11" s="307"/>
      <c r="BF11" s="307"/>
      <c r="BG11" s="19" t="s">
        <v>235</v>
      </c>
    </row>
    <row r="12" spans="1:59" ht="52.5" customHeight="1">
      <c r="A12" s="132" t="s">
        <v>1</v>
      </c>
      <c r="B12" s="132"/>
      <c r="C12" s="133" t="s">
        <v>250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4" t="s">
        <v>40</v>
      </c>
      <c r="W12" s="134"/>
      <c r="X12" s="134"/>
      <c r="Y12" s="135"/>
      <c r="Z12" s="135"/>
      <c r="AA12" s="135"/>
      <c r="AB12" s="135"/>
      <c r="AC12" s="22">
        <f>1224000+318261+1514846+1874000-15000+225305</f>
        <v>5141412</v>
      </c>
      <c r="AD12" s="136"/>
      <c r="AE12" s="136"/>
      <c r="AF12" s="136"/>
      <c r="AG12" s="136"/>
      <c r="AH12" s="96"/>
      <c r="AI12" s="97"/>
      <c r="AJ12" s="97"/>
      <c r="AK12" s="98"/>
      <c r="AL12" s="137">
        <v>1932000</v>
      </c>
      <c r="AM12" s="137"/>
      <c r="AN12" s="137"/>
      <c r="AO12" s="137"/>
      <c r="AP12" s="121">
        <f>1932000-255848</f>
        <v>1676152</v>
      </c>
      <c r="AQ12" s="121"/>
      <c r="AR12" s="121"/>
      <c r="AS12" s="121"/>
      <c r="AT12" s="123"/>
      <c r="AU12" s="123"/>
      <c r="AV12" s="123"/>
      <c r="AW12" s="123"/>
      <c r="AX12" s="25">
        <v>0</v>
      </c>
      <c r="AY12" s="26"/>
      <c r="AZ12" s="25"/>
      <c r="BA12" s="27">
        <v>765000</v>
      </c>
      <c r="BB12" s="22">
        <f>765000-62000</f>
        <v>703000</v>
      </c>
      <c r="BC12" s="124">
        <f>Y12+AD12+AL12+AT12+AY12+BA12</f>
        <v>2697000</v>
      </c>
      <c r="BD12" s="124"/>
      <c r="BE12" s="124"/>
      <c r="BF12" s="124"/>
      <c r="BG12" s="28">
        <f>AC12+AH12+AP12+AX12+AZ12+BB12</f>
        <v>7520564</v>
      </c>
    </row>
    <row r="13" spans="1:59" ht="19.5" customHeight="1">
      <c r="A13" s="132" t="s">
        <v>2</v>
      </c>
      <c r="B13" s="132"/>
      <c r="C13" s="133" t="s">
        <v>251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4" t="s">
        <v>39</v>
      </c>
      <c r="W13" s="134"/>
      <c r="X13" s="134"/>
      <c r="Y13" s="135"/>
      <c r="Z13" s="135"/>
      <c r="AA13" s="135"/>
      <c r="AB13" s="135"/>
      <c r="AC13" s="22">
        <v>12000</v>
      </c>
      <c r="AD13" s="136"/>
      <c r="AE13" s="136"/>
      <c r="AF13" s="136"/>
      <c r="AG13" s="136"/>
      <c r="AH13" s="96"/>
      <c r="AI13" s="97"/>
      <c r="AJ13" s="97"/>
      <c r="AK13" s="98"/>
      <c r="AL13" s="137">
        <v>50000</v>
      </c>
      <c r="AM13" s="137"/>
      <c r="AN13" s="137"/>
      <c r="AO13" s="137"/>
      <c r="AP13" s="122">
        <v>50000</v>
      </c>
      <c r="AQ13" s="122"/>
      <c r="AR13" s="122"/>
      <c r="AS13" s="122"/>
      <c r="AT13" s="123"/>
      <c r="AU13" s="123"/>
      <c r="AV13" s="123"/>
      <c r="AW13" s="123"/>
      <c r="AX13" s="25">
        <v>0</v>
      </c>
      <c r="AY13" s="26"/>
      <c r="AZ13" s="25"/>
      <c r="BA13" s="27">
        <v>50000</v>
      </c>
      <c r="BB13" s="25">
        <v>50000</v>
      </c>
      <c r="BC13" s="124">
        <f aca="true" t="shared" si="0" ref="BC13:BC29">Y13+AD13+AL13+AT13+AY13+BA13</f>
        <v>100000</v>
      </c>
      <c r="BD13" s="124"/>
      <c r="BE13" s="124"/>
      <c r="BF13" s="124"/>
      <c r="BG13" s="28">
        <f aca="true" t="shared" si="1" ref="BG13:BG27">AC13+AH13+AP13+AX13+AZ13+BB13</f>
        <v>112000</v>
      </c>
    </row>
    <row r="14" spans="1:59" ht="19.5" customHeight="1">
      <c r="A14" s="132" t="s">
        <v>3</v>
      </c>
      <c r="B14" s="132"/>
      <c r="C14" s="133" t="s">
        <v>209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4" t="s">
        <v>38</v>
      </c>
      <c r="W14" s="134"/>
      <c r="X14" s="134"/>
      <c r="Y14" s="138"/>
      <c r="Z14" s="138"/>
      <c r="AA14" s="138"/>
      <c r="AB14" s="138"/>
      <c r="AC14" s="29"/>
      <c r="AD14" s="136"/>
      <c r="AE14" s="136"/>
      <c r="AF14" s="136"/>
      <c r="AG14" s="136"/>
      <c r="AH14" s="96"/>
      <c r="AI14" s="97"/>
      <c r="AJ14" s="97"/>
      <c r="AK14" s="98"/>
      <c r="AL14" s="137"/>
      <c r="AM14" s="137"/>
      <c r="AN14" s="137"/>
      <c r="AO14" s="137"/>
      <c r="AP14" s="122"/>
      <c r="AQ14" s="122"/>
      <c r="AR14" s="122"/>
      <c r="AS14" s="122"/>
      <c r="AT14" s="123"/>
      <c r="AU14" s="123"/>
      <c r="AV14" s="123"/>
      <c r="AW14" s="123"/>
      <c r="AX14" s="25"/>
      <c r="AY14" s="26"/>
      <c r="AZ14" s="25"/>
      <c r="BA14" s="27"/>
      <c r="BB14" s="25"/>
      <c r="BC14" s="124">
        <f t="shared" si="0"/>
        <v>0</v>
      </c>
      <c r="BD14" s="124"/>
      <c r="BE14" s="124"/>
      <c r="BF14" s="124"/>
      <c r="BG14" s="28">
        <f t="shared" si="1"/>
        <v>0</v>
      </c>
    </row>
    <row r="15" spans="1:59" ht="25.5" customHeight="1">
      <c r="A15" s="132" t="s">
        <v>4</v>
      </c>
      <c r="B15" s="132"/>
      <c r="C15" s="133" t="s">
        <v>18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4" t="s">
        <v>37</v>
      </c>
      <c r="W15" s="134"/>
      <c r="X15" s="134"/>
      <c r="Y15" s="135"/>
      <c r="Z15" s="135"/>
      <c r="AA15" s="135"/>
      <c r="AB15" s="135"/>
      <c r="AC15" s="25"/>
      <c r="AD15" s="136"/>
      <c r="AE15" s="136"/>
      <c r="AF15" s="136"/>
      <c r="AG15" s="136"/>
      <c r="AH15" s="96"/>
      <c r="AI15" s="97"/>
      <c r="AJ15" s="97"/>
      <c r="AK15" s="98"/>
      <c r="AL15" s="137"/>
      <c r="AM15" s="137"/>
      <c r="AN15" s="137"/>
      <c r="AO15" s="137"/>
      <c r="AP15" s="122"/>
      <c r="AQ15" s="122"/>
      <c r="AR15" s="122"/>
      <c r="AS15" s="122"/>
      <c r="AT15" s="123"/>
      <c r="AU15" s="123"/>
      <c r="AV15" s="123"/>
      <c r="AW15" s="123"/>
      <c r="AX15" s="25"/>
      <c r="AY15" s="26"/>
      <c r="AZ15" s="25"/>
      <c r="BA15" s="27"/>
      <c r="BB15" s="25"/>
      <c r="BC15" s="124">
        <f t="shared" si="0"/>
        <v>0</v>
      </c>
      <c r="BD15" s="124"/>
      <c r="BE15" s="124"/>
      <c r="BF15" s="124"/>
      <c r="BG15" s="28">
        <f t="shared" si="1"/>
        <v>0</v>
      </c>
    </row>
    <row r="16" spans="1:59" ht="19.5" customHeight="1">
      <c r="A16" s="132" t="s">
        <v>5</v>
      </c>
      <c r="B16" s="132"/>
      <c r="C16" s="133" t="s">
        <v>15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4" t="s">
        <v>36</v>
      </c>
      <c r="W16" s="134"/>
      <c r="X16" s="134"/>
      <c r="Y16" s="135"/>
      <c r="Z16" s="135"/>
      <c r="AA16" s="135"/>
      <c r="AB16" s="135"/>
      <c r="AC16" s="25"/>
      <c r="AD16" s="136"/>
      <c r="AE16" s="136"/>
      <c r="AF16" s="136"/>
      <c r="AG16" s="136"/>
      <c r="AH16" s="96"/>
      <c r="AI16" s="97"/>
      <c r="AJ16" s="97"/>
      <c r="AK16" s="98"/>
      <c r="AL16" s="137"/>
      <c r="AM16" s="137"/>
      <c r="AN16" s="137"/>
      <c r="AO16" s="137"/>
      <c r="AP16" s="122"/>
      <c r="AQ16" s="122"/>
      <c r="AR16" s="122"/>
      <c r="AS16" s="122"/>
      <c r="AT16" s="123"/>
      <c r="AU16" s="123"/>
      <c r="AV16" s="123"/>
      <c r="AW16" s="123"/>
      <c r="AX16" s="25"/>
      <c r="AY16" s="26"/>
      <c r="AZ16" s="25"/>
      <c r="BA16" s="27"/>
      <c r="BB16" s="25"/>
      <c r="BC16" s="124">
        <f t="shared" si="0"/>
        <v>0</v>
      </c>
      <c r="BD16" s="124"/>
      <c r="BE16" s="124"/>
      <c r="BF16" s="124"/>
      <c r="BG16" s="28">
        <f t="shared" si="1"/>
        <v>0</v>
      </c>
    </row>
    <row r="17" spans="1:59" ht="19.5" customHeight="1">
      <c r="A17" s="132" t="s">
        <v>6</v>
      </c>
      <c r="B17" s="132"/>
      <c r="C17" s="133" t="s">
        <v>16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4" t="s">
        <v>35</v>
      </c>
      <c r="W17" s="134"/>
      <c r="X17" s="134"/>
      <c r="Y17" s="135"/>
      <c r="Z17" s="135"/>
      <c r="AA17" s="135"/>
      <c r="AB17" s="135"/>
      <c r="AC17" s="25"/>
      <c r="AD17" s="136"/>
      <c r="AE17" s="136"/>
      <c r="AF17" s="136"/>
      <c r="AG17" s="136"/>
      <c r="AH17" s="96"/>
      <c r="AI17" s="97"/>
      <c r="AJ17" s="97"/>
      <c r="AK17" s="98"/>
      <c r="AL17" s="137"/>
      <c r="AM17" s="137"/>
      <c r="AN17" s="137"/>
      <c r="AO17" s="137"/>
      <c r="AP17" s="122"/>
      <c r="AQ17" s="122"/>
      <c r="AR17" s="122"/>
      <c r="AS17" s="122"/>
      <c r="AT17" s="123"/>
      <c r="AU17" s="123"/>
      <c r="AV17" s="123"/>
      <c r="AW17" s="123"/>
      <c r="AX17" s="25"/>
      <c r="AY17" s="26"/>
      <c r="AZ17" s="25"/>
      <c r="BA17" s="27"/>
      <c r="BB17" s="25"/>
      <c r="BC17" s="124">
        <f t="shared" si="0"/>
        <v>0</v>
      </c>
      <c r="BD17" s="124"/>
      <c r="BE17" s="124"/>
      <c r="BF17" s="124"/>
      <c r="BG17" s="28">
        <f t="shared" si="1"/>
        <v>0</v>
      </c>
    </row>
    <row r="18" spans="1:59" ht="51.75" customHeight="1">
      <c r="A18" s="132" t="s">
        <v>7</v>
      </c>
      <c r="B18" s="132"/>
      <c r="C18" s="139" t="s">
        <v>252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1"/>
      <c r="V18" s="134" t="s">
        <v>34</v>
      </c>
      <c r="W18" s="134"/>
      <c r="X18" s="134"/>
      <c r="Y18" s="135">
        <f>230000</f>
        <v>230000</v>
      </c>
      <c r="Z18" s="135"/>
      <c r="AA18" s="135"/>
      <c r="AB18" s="135"/>
      <c r="AC18" s="22">
        <f>230000+200000-200000-90000</f>
        <v>140000</v>
      </c>
      <c r="AD18" s="136"/>
      <c r="AE18" s="136"/>
      <c r="AF18" s="136"/>
      <c r="AG18" s="136"/>
      <c r="AH18" s="96"/>
      <c r="AI18" s="97"/>
      <c r="AJ18" s="97"/>
      <c r="AK18" s="98"/>
      <c r="AL18" s="137">
        <v>134000</v>
      </c>
      <c r="AM18" s="137"/>
      <c r="AN18" s="137"/>
      <c r="AO18" s="137"/>
      <c r="AP18" s="122">
        <v>134000</v>
      </c>
      <c r="AQ18" s="122"/>
      <c r="AR18" s="122"/>
      <c r="AS18" s="122"/>
      <c r="AT18" s="123"/>
      <c r="AU18" s="123"/>
      <c r="AV18" s="123"/>
      <c r="AW18" s="123"/>
      <c r="AX18" s="25">
        <v>0</v>
      </c>
      <c r="AY18" s="26"/>
      <c r="AZ18" s="25"/>
      <c r="BA18" s="27">
        <v>86000</v>
      </c>
      <c r="BB18" s="22">
        <f>86000-39000</f>
        <v>47000</v>
      </c>
      <c r="BC18" s="124">
        <f t="shared" si="0"/>
        <v>450000</v>
      </c>
      <c r="BD18" s="124"/>
      <c r="BE18" s="124"/>
      <c r="BF18" s="124"/>
      <c r="BG18" s="28">
        <f>AC18+AH18+AP18+AX18+AZ18+BB18</f>
        <v>321000</v>
      </c>
    </row>
    <row r="19" spans="1:59" ht="19.5" customHeight="1">
      <c r="A19" s="132" t="s">
        <v>8</v>
      </c>
      <c r="B19" s="132"/>
      <c r="C19" s="133" t="s">
        <v>32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4" t="s">
        <v>33</v>
      </c>
      <c r="W19" s="134"/>
      <c r="X19" s="134"/>
      <c r="Y19" s="135"/>
      <c r="Z19" s="135"/>
      <c r="AA19" s="135"/>
      <c r="AB19" s="135"/>
      <c r="AC19" s="25"/>
      <c r="AD19" s="136"/>
      <c r="AE19" s="136"/>
      <c r="AF19" s="136"/>
      <c r="AG19" s="136"/>
      <c r="AH19" s="96"/>
      <c r="AI19" s="97"/>
      <c r="AJ19" s="97"/>
      <c r="AK19" s="98"/>
      <c r="AL19" s="137"/>
      <c r="AM19" s="137"/>
      <c r="AN19" s="137"/>
      <c r="AO19" s="137"/>
      <c r="AP19" s="122"/>
      <c r="AQ19" s="122"/>
      <c r="AR19" s="122"/>
      <c r="AS19" s="122"/>
      <c r="AT19" s="123"/>
      <c r="AU19" s="123"/>
      <c r="AV19" s="123"/>
      <c r="AW19" s="123"/>
      <c r="AX19" s="25"/>
      <c r="AY19" s="26"/>
      <c r="AZ19" s="25"/>
      <c r="BA19" s="27"/>
      <c r="BB19" s="25"/>
      <c r="BC19" s="124">
        <f t="shared" si="0"/>
        <v>0</v>
      </c>
      <c r="BD19" s="124"/>
      <c r="BE19" s="124"/>
      <c r="BF19" s="124"/>
      <c r="BG19" s="28">
        <f t="shared" si="1"/>
        <v>0</v>
      </c>
    </row>
    <row r="20" spans="1:59" ht="19.5" customHeight="1">
      <c r="A20" s="132" t="s">
        <v>9</v>
      </c>
      <c r="B20" s="132"/>
      <c r="C20" s="133" t="s">
        <v>17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4" t="s">
        <v>31</v>
      </c>
      <c r="W20" s="134"/>
      <c r="X20" s="134"/>
      <c r="Y20" s="135"/>
      <c r="Z20" s="135"/>
      <c r="AA20" s="135"/>
      <c r="AB20" s="135"/>
      <c r="AC20" s="25"/>
      <c r="AD20" s="136"/>
      <c r="AE20" s="136"/>
      <c r="AF20" s="136"/>
      <c r="AG20" s="136"/>
      <c r="AH20" s="96"/>
      <c r="AI20" s="97"/>
      <c r="AJ20" s="97"/>
      <c r="AK20" s="98"/>
      <c r="AL20" s="137"/>
      <c r="AM20" s="137"/>
      <c r="AN20" s="137"/>
      <c r="AO20" s="137"/>
      <c r="AP20" s="122">
        <v>0</v>
      </c>
      <c r="AQ20" s="122"/>
      <c r="AR20" s="122"/>
      <c r="AS20" s="122"/>
      <c r="AT20" s="123"/>
      <c r="AU20" s="123"/>
      <c r="AV20" s="123"/>
      <c r="AW20" s="123"/>
      <c r="AX20" s="25"/>
      <c r="AY20" s="26"/>
      <c r="AZ20" s="25"/>
      <c r="BA20" s="27"/>
      <c r="BB20" s="25"/>
      <c r="BC20" s="124">
        <f t="shared" si="0"/>
        <v>0</v>
      </c>
      <c r="BD20" s="124"/>
      <c r="BE20" s="124"/>
      <c r="BF20" s="124"/>
      <c r="BG20" s="28">
        <f t="shared" si="1"/>
        <v>0</v>
      </c>
    </row>
    <row r="21" spans="1:59" ht="40.5" customHeight="1">
      <c r="A21" s="132" t="s">
        <v>10</v>
      </c>
      <c r="B21" s="132"/>
      <c r="C21" s="133" t="s">
        <v>253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4" t="s">
        <v>30</v>
      </c>
      <c r="W21" s="134"/>
      <c r="X21" s="134"/>
      <c r="Y21" s="135">
        <f>12000</f>
        <v>12000</v>
      </c>
      <c r="Z21" s="135"/>
      <c r="AA21" s="135"/>
      <c r="AB21" s="135"/>
      <c r="AC21" s="22">
        <f>12000+12000-24000</f>
        <v>0</v>
      </c>
      <c r="AD21" s="136"/>
      <c r="AE21" s="136"/>
      <c r="AF21" s="136"/>
      <c r="AG21" s="136"/>
      <c r="AH21" s="96"/>
      <c r="AI21" s="97"/>
      <c r="AJ21" s="97"/>
      <c r="AK21" s="98"/>
      <c r="AL21" s="137">
        <v>12000</v>
      </c>
      <c r="AM21" s="137"/>
      <c r="AN21" s="137"/>
      <c r="AO21" s="137"/>
      <c r="AP21" s="122">
        <v>12000</v>
      </c>
      <c r="AQ21" s="122"/>
      <c r="AR21" s="122"/>
      <c r="AS21" s="122"/>
      <c r="AT21" s="123"/>
      <c r="AU21" s="123"/>
      <c r="AV21" s="123"/>
      <c r="AW21" s="123"/>
      <c r="AX21" s="25">
        <v>0</v>
      </c>
      <c r="AY21" s="26"/>
      <c r="AZ21" s="25"/>
      <c r="BA21" s="27">
        <v>12000</v>
      </c>
      <c r="BB21" s="22">
        <f>12000-12000</f>
        <v>0</v>
      </c>
      <c r="BC21" s="124">
        <f t="shared" si="0"/>
        <v>36000</v>
      </c>
      <c r="BD21" s="124"/>
      <c r="BE21" s="124"/>
      <c r="BF21" s="124"/>
      <c r="BG21" s="28">
        <f t="shared" si="1"/>
        <v>12000</v>
      </c>
    </row>
    <row r="22" spans="1:59" ht="19.5" customHeight="1">
      <c r="A22" s="132" t="s">
        <v>11</v>
      </c>
      <c r="B22" s="132"/>
      <c r="C22" s="133" t="s">
        <v>28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4" t="s">
        <v>29</v>
      </c>
      <c r="W22" s="134"/>
      <c r="X22" s="134"/>
      <c r="Y22" s="135"/>
      <c r="Z22" s="135"/>
      <c r="AA22" s="135"/>
      <c r="AB22" s="135"/>
      <c r="AC22" s="25"/>
      <c r="AD22" s="136"/>
      <c r="AE22" s="136"/>
      <c r="AF22" s="136"/>
      <c r="AG22" s="136"/>
      <c r="AH22" s="96"/>
      <c r="AI22" s="97"/>
      <c r="AJ22" s="97"/>
      <c r="AK22" s="98"/>
      <c r="AL22" s="137"/>
      <c r="AM22" s="137"/>
      <c r="AN22" s="137"/>
      <c r="AO22" s="137"/>
      <c r="AP22" s="122"/>
      <c r="AQ22" s="122"/>
      <c r="AR22" s="122"/>
      <c r="AS22" s="122"/>
      <c r="AT22" s="123"/>
      <c r="AU22" s="123"/>
      <c r="AV22" s="123"/>
      <c r="AW22" s="123"/>
      <c r="AX22" s="25"/>
      <c r="AY22" s="26"/>
      <c r="AZ22" s="25"/>
      <c r="BA22" s="27"/>
      <c r="BB22" s="25"/>
      <c r="BC22" s="124">
        <f t="shared" si="0"/>
        <v>0</v>
      </c>
      <c r="BD22" s="124"/>
      <c r="BE22" s="124"/>
      <c r="BF22" s="124"/>
      <c r="BG22" s="28">
        <f t="shared" si="1"/>
        <v>0</v>
      </c>
    </row>
    <row r="23" spans="1:59" s="2" customFormat="1" ht="19.5" customHeight="1">
      <c r="A23" s="132" t="s">
        <v>12</v>
      </c>
      <c r="B23" s="132"/>
      <c r="C23" s="133" t="s">
        <v>27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4" t="s">
        <v>26</v>
      </c>
      <c r="W23" s="134"/>
      <c r="X23" s="134"/>
      <c r="Y23" s="135"/>
      <c r="Z23" s="135"/>
      <c r="AA23" s="135"/>
      <c r="AB23" s="135"/>
      <c r="AC23" s="25"/>
      <c r="AD23" s="136"/>
      <c r="AE23" s="136"/>
      <c r="AF23" s="136"/>
      <c r="AG23" s="136"/>
      <c r="AH23" s="96"/>
      <c r="AI23" s="97"/>
      <c r="AJ23" s="97"/>
      <c r="AK23" s="98"/>
      <c r="AL23" s="137"/>
      <c r="AM23" s="137"/>
      <c r="AN23" s="137"/>
      <c r="AO23" s="137"/>
      <c r="AP23" s="122"/>
      <c r="AQ23" s="122"/>
      <c r="AR23" s="122"/>
      <c r="AS23" s="122"/>
      <c r="AT23" s="123"/>
      <c r="AU23" s="123"/>
      <c r="AV23" s="123"/>
      <c r="AW23" s="123"/>
      <c r="AX23" s="25"/>
      <c r="AY23" s="26"/>
      <c r="AZ23" s="25"/>
      <c r="BA23" s="27"/>
      <c r="BB23" s="25"/>
      <c r="BC23" s="124">
        <f t="shared" si="0"/>
        <v>0</v>
      </c>
      <c r="BD23" s="124"/>
      <c r="BE23" s="124"/>
      <c r="BF23" s="124"/>
      <c r="BG23" s="28">
        <f t="shared" si="1"/>
        <v>0</v>
      </c>
    </row>
    <row r="24" spans="1:59" s="2" customFormat="1" ht="50.25" customHeight="1">
      <c r="A24" s="132" t="s">
        <v>13</v>
      </c>
      <c r="B24" s="132"/>
      <c r="C24" s="133" t="s">
        <v>254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4" t="s">
        <v>25</v>
      </c>
      <c r="W24" s="134"/>
      <c r="X24" s="134"/>
      <c r="Y24" s="135">
        <v>0</v>
      </c>
      <c r="Z24" s="135"/>
      <c r="AA24" s="135"/>
      <c r="AB24" s="135"/>
      <c r="AC24" s="22">
        <f>30000+200000+15000-146000</f>
        <v>99000</v>
      </c>
      <c r="AD24" s="136"/>
      <c r="AE24" s="136"/>
      <c r="AF24" s="136"/>
      <c r="AG24" s="136"/>
      <c r="AH24" s="96"/>
      <c r="AI24" s="97"/>
      <c r="AJ24" s="97"/>
      <c r="AK24" s="98"/>
      <c r="AL24" s="137"/>
      <c r="AM24" s="137"/>
      <c r="AN24" s="137"/>
      <c r="AO24" s="137"/>
      <c r="AP24" s="121">
        <v>67000</v>
      </c>
      <c r="AQ24" s="121"/>
      <c r="AR24" s="121"/>
      <c r="AS24" s="121"/>
      <c r="AT24" s="123"/>
      <c r="AU24" s="123"/>
      <c r="AV24" s="123"/>
      <c r="AW24" s="123"/>
      <c r="AX24" s="25">
        <v>0</v>
      </c>
      <c r="AY24" s="26"/>
      <c r="AZ24" s="25"/>
      <c r="BA24" s="27"/>
      <c r="BB24" s="22">
        <v>174000</v>
      </c>
      <c r="BC24" s="124">
        <f t="shared" si="0"/>
        <v>0</v>
      </c>
      <c r="BD24" s="124"/>
      <c r="BE24" s="124"/>
      <c r="BF24" s="124"/>
      <c r="BG24" s="28">
        <f t="shared" si="1"/>
        <v>340000</v>
      </c>
    </row>
    <row r="25" spans="1:59" ht="36.75" customHeight="1">
      <c r="A25" s="132" t="s">
        <v>14</v>
      </c>
      <c r="B25" s="132"/>
      <c r="C25" s="133" t="s">
        <v>255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4" t="s">
        <v>21</v>
      </c>
      <c r="W25" s="134"/>
      <c r="X25" s="134"/>
      <c r="Y25" s="135">
        <v>5697000</v>
      </c>
      <c r="Z25" s="135"/>
      <c r="AA25" s="135"/>
      <c r="AB25" s="135"/>
      <c r="AC25" s="22">
        <f>5697000-242000+398900+478000</f>
        <v>6331900</v>
      </c>
      <c r="AD25" s="136"/>
      <c r="AE25" s="136"/>
      <c r="AF25" s="136"/>
      <c r="AG25" s="136"/>
      <c r="AH25" s="96"/>
      <c r="AI25" s="97"/>
      <c r="AJ25" s="97"/>
      <c r="AK25" s="98"/>
      <c r="AL25" s="137"/>
      <c r="AM25" s="137"/>
      <c r="AN25" s="137"/>
      <c r="AO25" s="137"/>
      <c r="AP25" s="122"/>
      <c r="AQ25" s="122"/>
      <c r="AR25" s="122"/>
      <c r="AS25" s="122"/>
      <c r="AT25" s="123"/>
      <c r="AU25" s="123"/>
      <c r="AV25" s="123"/>
      <c r="AW25" s="123"/>
      <c r="AX25" s="25"/>
      <c r="AY25" s="26"/>
      <c r="AZ25" s="25"/>
      <c r="BA25" s="27"/>
      <c r="BB25" s="25"/>
      <c r="BC25" s="124">
        <f t="shared" si="0"/>
        <v>5697000</v>
      </c>
      <c r="BD25" s="124"/>
      <c r="BE25" s="124"/>
      <c r="BF25" s="124"/>
      <c r="BG25" s="28">
        <f t="shared" si="1"/>
        <v>6331900</v>
      </c>
    </row>
    <row r="26" spans="1:59" ht="48.75" customHeight="1">
      <c r="A26" s="132" t="s">
        <v>42</v>
      </c>
      <c r="B26" s="132"/>
      <c r="C26" s="133" t="s">
        <v>256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4" t="s">
        <v>22</v>
      </c>
      <c r="W26" s="134"/>
      <c r="X26" s="134"/>
      <c r="Y26" s="135"/>
      <c r="Z26" s="135"/>
      <c r="AA26" s="135"/>
      <c r="AB26" s="135"/>
      <c r="AC26" s="22">
        <f>230000+275000</f>
        <v>505000</v>
      </c>
      <c r="AD26" s="136"/>
      <c r="AE26" s="136"/>
      <c r="AF26" s="136"/>
      <c r="AG26" s="136"/>
      <c r="AH26" s="96"/>
      <c r="AI26" s="97"/>
      <c r="AJ26" s="97"/>
      <c r="AK26" s="98"/>
      <c r="AL26" s="137">
        <v>200000</v>
      </c>
      <c r="AM26" s="137"/>
      <c r="AN26" s="137"/>
      <c r="AO26" s="137"/>
      <c r="AP26" s="122">
        <v>200000</v>
      </c>
      <c r="AQ26" s="122"/>
      <c r="AR26" s="122"/>
      <c r="AS26" s="122"/>
      <c r="AT26" s="123"/>
      <c r="AU26" s="123"/>
      <c r="AV26" s="123"/>
      <c r="AW26" s="123"/>
      <c r="AX26" s="25">
        <v>0</v>
      </c>
      <c r="AY26" s="26"/>
      <c r="AZ26" s="25"/>
      <c r="BA26" s="27"/>
      <c r="BB26" s="25"/>
      <c r="BC26" s="124">
        <f t="shared" si="0"/>
        <v>200000</v>
      </c>
      <c r="BD26" s="124"/>
      <c r="BE26" s="124"/>
      <c r="BF26" s="124"/>
      <c r="BG26" s="28">
        <f t="shared" si="1"/>
        <v>705000</v>
      </c>
    </row>
    <row r="27" spans="1:59" ht="29.25" customHeight="1" thickBot="1">
      <c r="A27" s="132" t="s">
        <v>43</v>
      </c>
      <c r="B27" s="132"/>
      <c r="C27" s="148" t="s">
        <v>257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9" t="s">
        <v>23</v>
      </c>
      <c r="W27" s="149"/>
      <c r="X27" s="149"/>
      <c r="Y27" s="144">
        <v>1100000</v>
      </c>
      <c r="Z27" s="144"/>
      <c r="AA27" s="144"/>
      <c r="AB27" s="144"/>
      <c r="AC27" s="23">
        <f>1100000-230000-410000</f>
        <v>460000</v>
      </c>
      <c r="AD27" s="146"/>
      <c r="AE27" s="146"/>
      <c r="AF27" s="146"/>
      <c r="AG27" s="146"/>
      <c r="AH27" s="96"/>
      <c r="AI27" s="97"/>
      <c r="AJ27" s="97"/>
      <c r="AK27" s="98"/>
      <c r="AL27" s="147">
        <v>50000</v>
      </c>
      <c r="AM27" s="147"/>
      <c r="AN27" s="147"/>
      <c r="AO27" s="147"/>
      <c r="AP27" s="142">
        <v>50000</v>
      </c>
      <c r="AQ27" s="142"/>
      <c r="AR27" s="142"/>
      <c r="AS27" s="142"/>
      <c r="AT27" s="143"/>
      <c r="AU27" s="143"/>
      <c r="AV27" s="143"/>
      <c r="AW27" s="143"/>
      <c r="AX27" s="30"/>
      <c r="AY27" s="31"/>
      <c r="AZ27" s="30"/>
      <c r="BA27" s="32"/>
      <c r="BB27" s="30"/>
      <c r="BC27" s="145">
        <f t="shared" si="0"/>
        <v>1150000</v>
      </c>
      <c r="BD27" s="145"/>
      <c r="BE27" s="145"/>
      <c r="BF27" s="145"/>
      <c r="BG27" s="28">
        <f t="shared" si="1"/>
        <v>510000</v>
      </c>
    </row>
    <row r="28" spans="1:59" ht="33" customHeight="1" thickBot="1">
      <c r="A28" s="126" t="s">
        <v>44</v>
      </c>
      <c r="B28" s="127"/>
      <c r="C28" s="128" t="s">
        <v>258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0" t="s">
        <v>24</v>
      </c>
      <c r="W28" s="130"/>
      <c r="X28" s="130"/>
      <c r="Y28" s="119">
        <f>Y12+Y13+Y14+Y15+Y16+Y17+Y18+Y19+Y20+Y21+Y22+Y23+Y24+Y25+Y26+Y27</f>
        <v>7039000</v>
      </c>
      <c r="Z28" s="119"/>
      <c r="AA28" s="119"/>
      <c r="AB28" s="119"/>
      <c r="AC28" s="24">
        <f>SUM(AC12:AC27)</f>
        <v>12689312</v>
      </c>
      <c r="AD28" s="119">
        <f>AD12+AD13+AD14+AD15+AD16+AD17+AD18+AD19+AD20+AD21+AD22+AD23+AD24+AD25+AD26+AD27</f>
        <v>0</v>
      </c>
      <c r="AE28" s="119"/>
      <c r="AF28" s="119"/>
      <c r="AG28" s="119"/>
      <c r="AH28" s="105">
        <v>0</v>
      </c>
      <c r="AI28" s="106"/>
      <c r="AJ28" s="106"/>
      <c r="AK28" s="107"/>
      <c r="AL28" s="119">
        <f>AL12+AL13+AL14+AL15+AL16+AL17+AL18+AL19+AL20+AL21+AL22+AL23+AL24+AL25+AL26+AL27</f>
        <v>2378000</v>
      </c>
      <c r="AM28" s="119"/>
      <c r="AN28" s="119"/>
      <c r="AO28" s="119"/>
      <c r="AP28" s="120">
        <f>AP12+AP13+AP14+AP15+AP16+AP17+AP18+AP19+AP20+AP21+AP22+AP23+AP24+AP25+AP26+AP27</f>
        <v>2189152</v>
      </c>
      <c r="AQ28" s="120"/>
      <c r="AR28" s="120"/>
      <c r="AS28" s="120"/>
      <c r="AT28" s="119">
        <f>AT12+AT13+AT14+AT15+AT16+AT17+AT18+AT19+AT20+AT21+AT22+AT23+AT24+AT25+AT26+AT27</f>
        <v>0</v>
      </c>
      <c r="AU28" s="119"/>
      <c r="AV28" s="119"/>
      <c r="AW28" s="119"/>
      <c r="AX28" s="33">
        <f>SUM(AX12:AX27)</f>
        <v>0</v>
      </c>
      <c r="AY28" s="33">
        <v>0</v>
      </c>
      <c r="AZ28" s="33">
        <f>SUM(AZ12:AZ27)</f>
        <v>0</v>
      </c>
      <c r="BA28" s="33">
        <f>SUM(BA12:BA27)</f>
        <v>913000</v>
      </c>
      <c r="BB28" s="33">
        <f>SUM(BB12:BB27)</f>
        <v>974000</v>
      </c>
      <c r="BC28" s="119">
        <f t="shared" si="0"/>
        <v>10330000</v>
      </c>
      <c r="BD28" s="119"/>
      <c r="BE28" s="119"/>
      <c r="BF28" s="119"/>
      <c r="BG28" s="34">
        <f>AC28+AH28+AP28+AX28+AZ28+BB28</f>
        <v>15852464</v>
      </c>
    </row>
    <row r="29" spans="1:59" s="3" customFormat="1" ht="66.75" customHeight="1" thickBot="1">
      <c r="A29" s="126">
        <v>21</v>
      </c>
      <c r="B29" s="127"/>
      <c r="C29" s="128" t="s">
        <v>259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0" t="s">
        <v>41</v>
      </c>
      <c r="W29" s="130"/>
      <c r="X29" s="130"/>
      <c r="Y29" s="119">
        <f>2495000</f>
        <v>2495000</v>
      </c>
      <c r="Z29" s="119"/>
      <c r="AA29" s="119"/>
      <c r="AB29" s="119"/>
      <c r="AC29" s="24">
        <f>2495000+269000+70017+292192+693000</f>
        <v>3819209</v>
      </c>
      <c r="AD29" s="119">
        <v>0</v>
      </c>
      <c r="AE29" s="119"/>
      <c r="AF29" s="119"/>
      <c r="AG29" s="119"/>
      <c r="AH29" s="105">
        <v>0</v>
      </c>
      <c r="AI29" s="106"/>
      <c r="AJ29" s="106"/>
      <c r="AK29" s="107"/>
      <c r="AL29" s="119">
        <v>425000</v>
      </c>
      <c r="AM29" s="119"/>
      <c r="AN29" s="119"/>
      <c r="AO29" s="119"/>
      <c r="AP29" s="120">
        <f>425000+122000</f>
        <v>547000</v>
      </c>
      <c r="AQ29" s="120"/>
      <c r="AR29" s="120"/>
      <c r="AS29" s="120"/>
      <c r="AT29" s="119">
        <v>0</v>
      </c>
      <c r="AU29" s="119"/>
      <c r="AV29" s="119"/>
      <c r="AW29" s="119"/>
      <c r="AX29" s="33">
        <v>0</v>
      </c>
      <c r="AY29" s="33">
        <v>0</v>
      </c>
      <c r="AZ29" s="33">
        <v>0</v>
      </c>
      <c r="BA29" s="33">
        <v>190000</v>
      </c>
      <c r="BB29" s="33">
        <v>190000</v>
      </c>
      <c r="BC29" s="119">
        <f t="shared" si="0"/>
        <v>3110000</v>
      </c>
      <c r="BD29" s="119"/>
      <c r="BE29" s="119"/>
      <c r="BF29" s="119"/>
      <c r="BG29" s="34">
        <f>AC29+AH29+AP29+AX29+AZ29+BB29</f>
        <v>4556209</v>
      </c>
    </row>
    <row r="30" spans="1:59" s="5" customFormat="1" ht="39.75" customHeight="1">
      <c r="A30" s="132">
        <v>22</v>
      </c>
      <c r="B30" s="132"/>
      <c r="C30" s="153" t="s">
        <v>260</v>
      </c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 t="s">
        <v>45</v>
      </c>
      <c r="W30" s="154"/>
      <c r="X30" s="154"/>
      <c r="Y30" s="155">
        <v>150000</v>
      </c>
      <c r="Z30" s="155"/>
      <c r="AA30" s="155"/>
      <c r="AB30" s="155"/>
      <c r="AC30" s="21">
        <f>150000+20000+31000</f>
        <v>201000</v>
      </c>
      <c r="AD30" s="156"/>
      <c r="AE30" s="156"/>
      <c r="AF30" s="156"/>
      <c r="AG30" s="156"/>
      <c r="AH30" s="93"/>
      <c r="AI30" s="94"/>
      <c r="AJ30" s="94"/>
      <c r="AK30" s="95"/>
      <c r="AL30" s="157"/>
      <c r="AM30" s="157"/>
      <c r="AN30" s="157"/>
      <c r="AO30" s="157"/>
      <c r="AP30" s="150"/>
      <c r="AQ30" s="150"/>
      <c r="AR30" s="150"/>
      <c r="AS30" s="150"/>
      <c r="AT30" s="151"/>
      <c r="AU30" s="151"/>
      <c r="AV30" s="151"/>
      <c r="AW30" s="151"/>
      <c r="AX30" s="35">
        <v>0</v>
      </c>
      <c r="AY30" s="36"/>
      <c r="AZ30" s="35"/>
      <c r="BA30" s="37"/>
      <c r="BB30" s="35"/>
      <c r="BC30" s="152">
        <f>Y30+AD30+AL30+AT30+AY30+BA30</f>
        <v>150000</v>
      </c>
      <c r="BD30" s="152"/>
      <c r="BE30" s="152"/>
      <c r="BF30" s="152"/>
      <c r="BG30" s="38">
        <f>AC30+AH30+AP30+AX30+AZ30+BB30</f>
        <v>201000</v>
      </c>
    </row>
    <row r="31" spans="1:59" ht="52.5" customHeight="1">
      <c r="A31" s="132">
        <v>23</v>
      </c>
      <c r="B31" s="132"/>
      <c r="C31" s="133" t="s">
        <v>261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4" t="s">
        <v>46</v>
      </c>
      <c r="W31" s="134"/>
      <c r="X31" s="134"/>
      <c r="Y31" s="135">
        <v>1000000</v>
      </c>
      <c r="Z31" s="135"/>
      <c r="AA31" s="135"/>
      <c r="AB31" s="135"/>
      <c r="AC31" s="22">
        <f>1000000+444000-491000+3000</f>
        <v>956000</v>
      </c>
      <c r="AD31" s="136"/>
      <c r="AE31" s="136"/>
      <c r="AF31" s="136"/>
      <c r="AG31" s="136"/>
      <c r="AH31" s="108">
        <v>25000</v>
      </c>
      <c r="AI31" s="109"/>
      <c r="AJ31" s="109"/>
      <c r="AK31" s="110"/>
      <c r="AL31" s="137">
        <v>20000</v>
      </c>
      <c r="AM31" s="137"/>
      <c r="AN31" s="137"/>
      <c r="AO31" s="137"/>
      <c r="AP31" s="121">
        <f>20000-20000</f>
        <v>0</v>
      </c>
      <c r="AQ31" s="121"/>
      <c r="AR31" s="121"/>
      <c r="AS31" s="121"/>
      <c r="AT31" s="123">
        <v>15000</v>
      </c>
      <c r="AU31" s="123"/>
      <c r="AV31" s="123"/>
      <c r="AW31" s="123"/>
      <c r="AX31" s="25">
        <v>15000</v>
      </c>
      <c r="AY31" s="26">
        <v>57000</v>
      </c>
      <c r="AZ31" s="25">
        <v>57000</v>
      </c>
      <c r="BA31" s="27">
        <v>300000</v>
      </c>
      <c r="BB31" s="25">
        <v>300000</v>
      </c>
      <c r="BC31" s="124">
        <f aca="true" t="shared" si="2" ref="BC31:BC94">Y31+AD31+AL31+AT31+AY31+BA31</f>
        <v>1392000</v>
      </c>
      <c r="BD31" s="124"/>
      <c r="BE31" s="124"/>
      <c r="BF31" s="124"/>
      <c r="BG31" s="38">
        <f aca="true" t="shared" si="3" ref="BG31:BG49">AC31+AH31+AP31+AX31+AZ31+BB31</f>
        <v>1353000</v>
      </c>
    </row>
    <row r="32" spans="1:59" ht="19.5" customHeight="1">
      <c r="A32" s="132">
        <v>24</v>
      </c>
      <c r="B32" s="132"/>
      <c r="C32" s="133" t="s">
        <v>47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4" t="s">
        <v>48</v>
      </c>
      <c r="W32" s="134"/>
      <c r="X32" s="134"/>
      <c r="Y32" s="135"/>
      <c r="Z32" s="135"/>
      <c r="AA32" s="135"/>
      <c r="AB32" s="135"/>
      <c r="AC32" s="25"/>
      <c r="AD32" s="136"/>
      <c r="AE32" s="136"/>
      <c r="AF32" s="136"/>
      <c r="AG32" s="136"/>
      <c r="AH32" s="96"/>
      <c r="AI32" s="97"/>
      <c r="AJ32" s="97"/>
      <c r="AK32" s="98"/>
      <c r="AL32" s="137"/>
      <c r="AM32" s="137"/>
      <c r="AN32" s="137"/>
      <c r="AO32" s="137"/>
      <c r="AP32" s="122"/>
      <c r="AQ32" s="122"/>
      <c r="AR32" s="122"/>
      <c r="AS32" s="122"/>
      <c r="AT32" s="123"/>
      <c r="AU32" s="123"/>
      <c r="AV32" s="123"/>
      <c r="AW32" s="123"/>
      <c r="AX32" s="25"/>
      <c r="AY32" s="26"/>
      <c r="AZ32" s="25"/>
      <c r="BA32" s="27"/>
      <c r="BB32" s="25"/>
      <c r="BC32" s="124">
        <f t="shared" si="2"/>
        <v>0</v>
      </c>
      <c r="BD32" s="124"/>
      <c r="BE32" s="124"/>
      <c r="BF32" s="124"/>
      <c r="BG32" s="38">
        <f t="shared" si="3"/>
        <v>0</v>
      </c>
    </row>
    <row r="33" spans="1:59" ht="58.5" customHeight="1">
      <c r="A33" s="132">
        <v>26</v>
      </c>
      <c r="B33" s="132"/>
      <c r="C33" s="133" t="s">
        <v>239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4" t="s">
        <v>49</v>
      </c>
      <c r="W33" s="134"/>
      <c r="X33" s="134"/>
      <c r="Y33" s="135">
        <v>50000</v>
      </c>
      <c r="Z33" s="135"/>
      <c r="AA33" s="135"/>
      <c r="AB33" s="135"/>
      <c r="AC33" s="20">
        <f>50000+80000-63000</f>
        <v>67000</v>
      </c>
      <c r="AD33" s="136"/>
      <c r="AE33" s="136"/>
      <c r="AF33" s="136"/>
      <c r="AG33" s="136"/>
      <c r="AH33" s="96"/>
      <c r="AI33" s="97"/>
      <c r="AJ33" s="97"/>
      <c r="AK33" s="98"/>
      <c r="AL33" s="137"/>
      <c r="AM33" s="137"/>
      <c r="AN33" s="137"/>
      <c r="AO33" s="137"/>
      <c r="AP33" s="122"/>
      <c r="AQ33" s="122"/>
      <c r="AR33" s="122"/>
      <c r="AS33" s="122"/>
      <c r="AT33" s="123"/>
      <c r="AU33" s="123"/>
      <c r="AV33" s="123"/>
      <c r="AW33" s="123"/>
      <c r="AX33" s="25"/>
      <c r="AY33" s="26"/>
      <c r="AZ33" s="25"/>
      <c r="BA33" s="27"/>
      <c r="BB33" s="25"/>
      <c r="BC33" s="124">
        <f t="shared" si="2"/>
        <v>50000</v>
      </c>
      <c r="BD33" s="124"/>
      <c r="BE33" s="124"/>
      <c r="BF33" s="124"/>
      <c r="BG33" s="38">
        <f t="shared" si="3"/>
        <v>67000</v>
      </c>
    </row>
    <row r="34" spans="1:59" ht="24" customHeight="1">
      <c r="A34" s="132">
        <v>27</v>
      </c>
      <c r="B34" s="132"/>
      <c r="C34" s="133" t="s">
        <v>216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4" t="s">
        <v>50</v>
      </c>
      <c r="W34" s="134"/>
      <c r="X34" s="134"/>
      <c r="Y34" s="135">
        <v>50000</v>
      </c>
      <c r="Z34" s="135"/>
      <c r="AA34" s="135"/>
      <c r="AB34" s="135"/>
      <c r="AC34" s="22">
        <f>50000-26000+10000+16000</f>
        <v>50000</v>
      </c>
      <c r="AD34" s="136"/>
      <c r="AE34" s="136"/>
      <c r="AF34" s="136"/>
      <c r="AG34" s="136"/>
      <c r="AH34" s="96"/>
      <c r="AI34" s="97"/>
      <c r="AJ34" s="97"/>
      <c r="AK34" s="98"/>
      <c r="AL34" s="137"/>
      <c r="AM34" s="137"/>
      <c r="AN34" s="137"/>
      <c r="AO34" s="137"/>
      <c r="AP34" s="122"/>
      <c r="AQ34" s="122"/>
      <c r="AR34" s="122"/>
      <c r="AS34" s="122"/>
      <c r="AT34" s="123"/>
      <c r="AU34" s="123"/>
      <c r="AV34" s="123"/>
      <c r="AW34" s="123"/>
      <c r="AX34" s="25"/>
      <c r="AY34" s="26"/>
      <c r="AZ34" s="25"/>
      <c r="BA34" s="27"/>
      <c r="BB34" s="25"/>
      <c r="BC34" s="124">
        <f t="shared" si="2"/>
        <v>50000</v>
      </c>
      <c r="BD34" s="124"/>
      <c r="BE34" s="124"/>
      <c r="BF34" s="124"/>
      <c r="BG34" s="38">
        <f t="shared" si="3"/>
        <v>50000</v>
      </c>
    </row>
    <row r="35" spans="1:59" ht="41.25" customHeight="1">
      <c r="A35" s="132" t="s">
        <v>129</v>
      </c>
      <c r="B35" s="132"/>
      <c r="C35" s="133" t="s">
        <v>262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4" t="s">
        <v>51</v>
      </c>
      <c r="W35" s="134"/>
      <c r="X35" s="134"/>
      <c r="Y35" s="135">
        <v>1800000</v>
      </c>
      <c r="Z35" s="135"/>
      <c r="AA35" s="135"/>
      <c r="AB35" s="135"/>
      <c r="AC35" s="22">
        <f>1800000-1491000+1148000+30000+51000+193000</f>
        <v>1731000</v>
      </c>
      <c r="AD35" s="136"/>
      <c r="AE35" s="136"/>
      <c r="AF35" s="136"/>
      <c r="AG35" s="136"/>
      <c r="AH35" s="96"/>
      <c r="AI35" s="97"/>
      <c r="AJ35" s="97"/>
      <c r="AK35" s="98"/>
      <c r="AL35" s="137"/>
      <c r="AM35" s="137"/>
      <c r="AN35" s="137"/>
      <c r="AO35" s="137"/>
      <c r="AP35" s="122"/>
      <c r="AQ35" s="122"/>
      <c r="AR35" s="122"/>
      <c r="AS35" s="122"/>
      <c r="AT35" s="123">
        <v>12000</v>
      </c>
      <c r="AU35" s="123"/>
      <c r="AV35" s="123"/>
      <c r="AW35" s="123"/>
      <c r="AX35" s="25">
        <v>12000</v>
      </c>
      <c r="AY35" s="26"/>
      <c r="AZ35" s="25"/>
      <c r="BA35" s="27"/>
      <c r="BB35" s="25"/>
      <c r="BC35" s="124">
        <f t="shared" si="2"/>
        <v>1812000</v>
      </c>
      <c r="BD35" s="124"/>
      <c r="BE35" s="124"/>
      <c r="BF35" s="124"/>
      <c r="BG35" s="38">
        <f t="shared" si="3"/>
        <v>1743000</v>
      </c>
    </row>
    <row r="36" spans="1:59" ht="38.25" customHeight="1">
      <c r="A36" s="132" t="s">
        <v>130</v>
      </c>
      <c r="B36" s="132"/>
      <c r="C36" s="133" t="s">
        <v>263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4" t="s">
        <v>52</v>
      </c>
      <c r="W36" s="134"/>
      <c r="X36" s="134"/>
      <c r="Y36" s="135"/>
      <c r="Z36" s="135"/>
      <c r="AA36" s="135"/>
      <c r="AB36" s="135"/>
      <c r="AC36" s="25"/>
      <c r="AD36" s="136">
        <v>1200000</v>
      </c>
      <c r="AE36" s="136"/>
      <c r="AF36" s="136"/>
      <c r="AG36" s="136"/>
      <c r="AH36" s="158">
        <f>1200000+187000+333292+237000</f>
        <v>1957292</v>
      </c>
      <c r="AI36" s="159"/>
      <c r="AJ36" s="159"/>
      <c r="AK36" s="160"/>
      <c r="AL36" s="137"/>
      <c r="AM36" s="137"/>
      <c r="AN36" s="137"/>
      <c r="AO36" s="137"/>
      <c r="AP36" s="122"/>
      <c r="AQ36" s="122"/>
      <c r="AR36" s="122"/>
      <c r="AS36" s="122"/>
      <c r="AT36" s="123"/>
      <c r="AU36" s="123"/>
      <c r="AV36" s="123"/>
      <c r="AW36" s="123"/>
      <c r="AX36" s="25"/>
      <c r="AY36" s="26"/>
      <c r="AZ36" s="25"/>
      <c r="BA36" s="27"/>
      <c r="BB36" s="25"/>
      <c r="BC36" s="124">
        <f t="shared" si="2"/>
        <v>1200000</v>
      </c>
      <c r="BD36" s="124"/>
      <c r="BE36" s="124"/>
      <c r="BF36" s="124"/>
      <c r="BG36" s="38">
        <f t="shared" si="3"/>
        <v>1957292</v>
      </c>
    </row>
    <row r="37" spans="1:59" ht="19.5" customHeight="1">
      <c r="A37" s="132" t="s">
        <v>131</v>
      </c>
      <c r="B37" s="132"/>
      <c r="C37" s="133" t="s">
        <v>240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4" t="s">
        <v>53</v>
      </c>
      <c r="W37" s="134"/>
      <c r="X37" s="134"/>
      <c r="Y37" s="135"/>
      <c r="Z37" s="135"/>
      <c r="AA37" s="135"/>
      <c r="AB37" s="135"/>
      <c r="AC37" s="25">
        <v>40000</v>
      </c>
      <c r="AD37" s="136"/>
      <c r="AE37" s="136"/>
      <c r="AF37" s="136"/>
      <c r="AG37" s="136"/>
      <c r="AH37" s="96"/>
      <c r="AI37" s="97"/>
      <c r="AJ37" s="97"/>
      <c r="AK37" s="98"/>
      <c r="AL37" s="137"/>
      <c r="AM37" s="137"/>
      <c r="AN37" s="137"/>
      <c r="AO37" s="137"/>
      <c r="AP37" s="122"/>
      <c r="AQ37" s="122"/>
      <c r="AR37" s="122"/>
      <c r="AS37" s="122"/>
      <c r="AT37" s="123"/>
      <c r="AU37" s="123"/>
      <c r="AV37" s="123"/>
      <c r="AW37" s="123"/>
      <c r="AX37" s="25"/>
      <c r="AY37" s="26"/>
      <c r="AZ37" s="25"/>
      <c r="BA37" s="27"/>
      <c r="BB37" s="25"/>
      <c r="BC37" s="124">
        <f t="shared" si="2"/>
        <v>0</v>
      </c>
      <c r="BD37" s="124"/>
      <c r="BE37" s="124"/>
      <c r="BF37" s="124"/>
      <c r="BG37" s="38">
        <f t="shared" si="3"/>
        <v>40000</v>
      </c>
    </row>
    <row r="38" spans="1:59" ht="34.5" customHeight="1">
      <c r="A38" s="132" t="s">
        <v>132</v>
      </c>
      <c r="B38" s="132"/>
      <c r="C38" s="133" t="s">
        <v>264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4" t="s">
        <v>54</v>
      </c>
      <c r="W38" s="134"/>
      <c r="X38" s="134"/>
      <c r="Y38" s="135">
        <v>0</v>
      </c>
      <c r="Z38" s="135"/>
      <c r="AA38" s="135"/>
      <c r="AB38" s="135"/>
      <c r="AC38" s="22">
        <f>196000+16000</f>
        <v>212000</v>
      </c>
      <c r="AD38" s="136"/>
      <c r="AE38" s="136"/>
      <c r="AF38" s="136"/>
      <c r="AG38" s="136"/>
      <c r="AH38" s="161">
        <v>72000</v>
      </c>
      <c r="AI38" s="162"/>
      <c r="AJ38" s="162"/>
      <c r="AK38" s="163"/>
      <c r="AL38" s="137"/>
      <c r="AM38" s="137"/>
      <c r="AN38" s="137"/>
      <c r="AO38" s="137"/>
      <c r="AP38" s="122"/>
      <c r="AQ38" s="122"/>
      <c r="AR38" s="122"/>
      <c r="AS38" s="122"/>
      <c r="AT38" s="123">
        <v>100000</v>
      </c>
      <c r="AU38" s="123"/>
      <c r="AV38" s="123"/>
      <c r="AW38" s="123"/>
      <c r="AX38" s="25">
        <v>100000</v>
      </c>
      <c r="AY38" s="26">
        <v>1700000</v>
      </c>
      <c r="AZ38" s="22">
        <f>1700000-16000</f>
        <v>1684000</v>
      </c>
      <c r="BA38" s="27">
        <v>50000</v>
      </c>
      <c r="BB38" s="25">
        <v>50000</v>
      </c>
      <c r="BC38" s="124">
        <f t="shared" si="2"/>
        <v>1850000</v>
      </c>
      <c r="BD38" s="124"/>
      <c r="BE38" s="124"/>
      <c r="BF38" s="124"/>
      <c r="BG38" s="38">
        <f t="shared" si="3"/>
        <v>2118000</v>
      </c>
    </row>
    <row r="39" spans="1:59" ht="21" customHeight="1">
      <c r="A39" s="132" t="s">
        <v>133</v>
      </c>
      <c r="B39" s="132"/>
      <c r="C39" s="133" t="s">
        <v>214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4" t="s">
        <v>55</v>
      </c>
      <c r="W39" s="134"/>
      <c r="X39" s="134"/>
      <c r="Y39" s="135"/>
      <c r="Z39" s="135"/>
      <c r="AA39" s="135"/>
      <c r="AB39" s="135"/>
      <c r="AC39" s="25"/>
      <c r="AD39" s="136"/>
      <c r="AE39" s="136"/>
      <c r="AF39" s="136"/>
      <c r="AG39" s="136"/>
      <c r="AH39" s="96"/>
      <c r="AI39" s="97"/>
      <c r="AJ39" s="97"/>
      <c r="AK39" s="98"/>
      <c r="AL39" s="137"/>
      <c r="AM39" s="137"/>
      <c r="AN39" s="137"/>
      <c r="AO39" s="137"/>
      <c r="AP39" s="122"/>
      <c r="AQ39" s="122"/>
      <c r="AR39" s="122"/>
      <c r="AS39" s="122"/>
      <c r="AT39" s="123"/>
      <c r="AU39" s="123"/>
      <c r="AV39" s="123"/>
      <c r="AW39" s="123"/>
      <c r="AX39" s="25">
        <v>0</v>
      </c>
      <c r="AY39" s="26"/>
      <c r="AZ39" s="25"/>
      <c r="BA39" s="27"/>
      <c r="BB39" s="25"/>
      <c r="BC39" s="124">
        <f t="shared" si="2"/>
        <v>0</v>
      </c>
      <c r="BD39" s="124"/>
      <c r="BE39" s="124"/>
      <c r="BF39" s="124"/>
      <c r="BG39" s="38">
        <f t="shared" si="3"/>
        <v>0</v>
      </c>
    </row>
    <row r="40" spans="1:59" ht="105.75" customHeight="1">
      <c r="A40" s="132" t="s">
        <v>134</v>
      </c>
      <c r="B40" s="132"/>
      <c r="C40" s="133" t="s">
        <v>265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4" t="s">
        <v>56</v>
      </c>
      <c r="W40" s="134"/>
      <c r="X40" s="134"/>
      <c r="Y40" s="135">
        <v>3700000</v>
      </c>
      <c r="Z40" s="135"/>
      <c r="AA40" s="135"/>
      <c r="AB40" s="135"/>
      <c r="AC40" s="22">
        <f>3700000+300000-2624000+198000+1316000+46000+1054000</f>
        <v>3990000</v>
      </c>
      <c r="AD40" s="136"/>
      <c r="AE40" s="136"/>
      <c r="AF40" s="136"/>
      <c r="AG40" s="136"/>
      <c r="AH40" s="96"/>
      <c r="AI40" s="97"/>
      <c r="AJ40" s="97"/>
      <c r="AK40" s="98"/>
      <c r="AL40" s="137"/>
      <c r="AM40" s="137"/>
      <c r="AN40" s="137"/>
      <c r="AO40" s="137"/>
      <c r="AP40" s="121">
        <v>20000</v>
      </c>
      <c r="AQ40" s="121"/>
      <c r="AR40" s="121"/>
      <c r="AS40" s="121"/>
      <c r="AT40" s="123"/>
      <c r="AU40" s="123"/>
      <c r="AV40" s="123"/>
      <c r="AW40" s="123"/>
      <c r="AX40" s="22">
        <v>10000</v>
      </c>
      <c r="AY40" s="26"/>
      <c r="AZ40" s="25"/>
      <c r="BA40" s="27"/>
      <c r="BB40" s="25"/>
      <c r="BC40" s="124">
        <f t="shared" si="2"/>
        <v>3700000</v>
      </c>
      <c r="BD40" s="124"/>
      <c r="BE40" s="124"/>
      <c r="BF40" s="124"/>
      <c r="BG40" s="38">
        <f t="shared" si="3"/>
        <v>4020000</v>
      </c>
    </row>
    <row r="41" spans="1:59" ht="81.75" customHeight="1">
      <c r="A41" s="132" t="s">
        <v>135</v>
      </c>
      <c r="B41" s="132"/>
      <c r="C41" s="133" t="s">
        <v>266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4" t="s">
        <v>57</v>
      </c>
      <c r="W41" s="134"/>
      <c r="X41" s="134"/>
      <c r="Y41" s="135">
        <v>5500000</v>
      </c>
      <c r="Z41" s="135"/>
      <c r="AA41" s="135"/>
      <c r="AB41" s="135"/>
      <c r="AC41" s="22">
        <f>5500000-200000-555000-463292-594350+180000+1000+163000+181000+74000</f>
        <v>4286358</v>
      </c>
      <c r="AD41" s="136"/>
      <c r="AE41" s="136"/>
      <c r="AF41" s="136"/>
      <c r="AG41" s="136"/>
      <c r="AH41" s="96"/>
      <c r="AI41" s="97"/>
      <c r="AJ41" s="97"/>
      <c r="AK41" s="98"/>
      <c r="AL41" s="137"/>
      <c r="AM41" s="137"/>
      <c r="AN41" s="137"/>
      <c r="AO41" s="137"/>
      <c r="AP41" s="121">
        <v>20000</v>
      </c>
      <c r="AQ41" s="121"/>
      <c r="AR41" s="121"/>
      <c r="AS41" s="121"/>
      <c r="AT41" s="123"/>
      <c r="AU41" s="123"/>
      <c r="AV41" s="123"/>
      <c r="AW41" s="123"/>
      <c r="AX41" s="22">
        <v>140000</v>
      </c>
      <c r="AY41" s="26"/>
      <c r="AZ41" s="25"/>
      <c r="BA41" s="27">
        <v>500000</v>
      </c>
      <c r="BB41" s="25">
        <v>500000</v>
      </c>
      <c r="BC41" s="124">
        <f t="shared" si="2"/>
        <v>6000000</v>
      </c>
      <c r="BD41" s="124"/>
      <c r="BE41" s="124"/>
      <c r="BF41" s="124"/>
      <c r="BG41" s="38">
        <f t="shared" si="3"/>
        <v>4946358</v>
      </c>
    </row>
    <row r="42" spans="1:59" ht="26.25" customHeight="1">
      <c r="A42" s="132" t="s">
        <v>136</v>
      </c>
      <c r="B42" s="132"/>
      <c r="C42" s="133" t="s">
        <v>241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4" t="s">
        <v>58</v>
      </c>
      <c r="W42" s="134"/>
      <c r="X42" s="134"/>
      <c r="Y42" s="135">
        <v>10000</v>
      </c>
      <c r="Z42" s="135"/>
      <c r="AA42" s="135"/>
      <c r="AB42" s="135"/>
      <c r="AC42" s="22">
        <f>10000+200000+328000+10000-7000+7000</f>
        <v>548000</v>
      </c>
      <c r="AD42" s="136"/>
      <c r="AE42" s="136"/>
      <c r="AF42" s="136"/>
      <c r="AG42" s="136"/>
      <c r="AH42" s="96"/>
      <c r="AI42" s="97"/>
      <c r="AJ42" s="97"/>
      <c r="AK42" s="98"/>
      <c r="AL42" s="137"/>
      <c r="AM42" s="137"/>
      <c r="AN42" s="137"/>
      <c r="AO42" s="137"/>
      <c r="AP42" s="122">
        <v>0</v>
      </c>
      <c r="AQ42" s="122"/>
      <c r="AR42" s="122"/>
      <c r="AS42" s="122"/>
      <c r="AT42" s="123"/>
      <c r="AU42" s="123"/>
      <c r="AV42" s="123"/>
      <c r="AW42" s="123"/>
      <c r="AX42" s="25"/>
      <c r="AY42" s="26"/>
      <c r="AZ42" s="25"/>
      <c r="BA42" s="27"/>
      <c r="BB42" s="25"/>
      <c r="BC42" s="124">
        <f t="shared" si="2"/>
        <v>10000</v>
      </c>
      <c r="BD42" s="124"/>
      <c r="BE42" s="124"/>
      <c r="BF42" s="124"/>
      <c r="BG42" s="38">
        <f t="shared" si="3"/>
        <v>548000</v>
      </c>
    </row>
    <row r="43" spans="1:59" ht="19.5" customHeight="1">
      <c r="A43" s="132" t="s">
        <v>137</v>
      </c>
      <c r="B43" s="132"/>
      <c r="C43" s="133" t="s">
        <v>59</v>
      </c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4" t="s">
        <v>60</v>
      </c>
      <c r="W43" s="134"/>
      <c r="X43" s="134"/>
      <c r="Y43" s="135"/>
      <c r="Z43" s="135"/>
      <c r="AA43" s="135"/>
      <c r="AB43" s="135"/>
      <c r="AC43" s="25"/>
      <c r="AD43" s="136"/>
      <c r="AE43" s="136"/>
      <c r="AF43" s="136"/>
      <c r="AG43" s="136"/>
      <c r="AH43" s="96"/>
      <c r="AI43" s="97"/>
      <c r="AJ43" s="97"/>
      <c r="AK43" s="98"/>
      <c r="AL43" s="137"/>
      <c r="AM43" s="137"/>
      <c r="AN43" s="137"/>
      <c r="AO43" s="137"/>
      <c r="AP43" s="122"/>
      <c r="AQ43" s="122"/>
      <c r="AR43" s="122"/>
      <c r="AS43" s="122"/>
      <c r="AT43" s="123"/>
      <c r="AU43" s="123"/>
      <c r="AV43" s="123"/>
      <c r="AW43" s="123"/>
      <c r="AX43" s="25"/>
      <c r="AY43" s="26"/>
      <c r="AZ43" s="25"/>
      <c r="BA43" s="27"/>
      <c r="BB43" s="25"/>
      <c r="BC43" s="124">
        <f t="shared" si="2"/>
        <v>0</v>
      </c>
      <c r="BD43" s="124"/>
      <c r="BE43" s="124"/>
      <c r="BF43" s="124"/>
      <c r="BG43" s="38">
        <f t="shared" si="3"/>
        <v>0</v>
      </c>
    </row>
    <row r="44" spans="1:59" ht="51.75" customHeight="1">
      <c r="A44" s="132" t="s">
        <v>138</v>
      </c>
      <c r="B44" s="132"/>
      <c r="C44" s="133" t="s">
        <v>267</v>
      </c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4" t="s">
        <v>61</v>
      </c>
      <c r="W44" s="134"/>
      <c r="X44" s="134"/>
      <c r="Y44" s="135">
        <v>3546619</v>
      </c>
      <c r="Z44" s="135"/>
      <c r="AA44" s="135"/>
      <c r="AB44" s="135"/>
      <c r="AC44" s="22">
        <f>3546619+121000-415000-17000-1163000+46000+287000+13000+21000+71000+105000+2000</f>
        <v>2617619</v>
      </c>
      <c r="AD44" s="136">
        <v>320000</v>
      </c>
      <c r="AE44" s="136"/>
      <c r="AF44" s="136"/>
      <c r="AG44" s="136"/>
      <c r="AH44" s="164">
        <f>320000-162000+80000+317000</f>
        <v>555000</v>
      </c>
      <c r="AI44" s="165"/>
      <c r="AJ44" s="165"/>
      <c r="AK44" s="166"/>
      <c r="AL44" s="137">
        <v>5000</v>
      </c>
      <c r="AM44" s="137"/>
      <c r="AN44" s="137"/>
      <c r="AO44" s="137"/>
      <c r="AP44" s="121">
        <f>5000-5000</f>
        <v>0</v>
      </c>
      <c r="AQ44" s="121"/>
      <c r="AR44" s="121"/>
      <c r="AS44" s="121"/>
      <c r="AT44" s="123"/>
      <c r="AU44" s="123"/>
      <c r="AV44" s="123"/>
      <c r="AW44" s="123"/>
      <c r="AX44" s="22">
        <v>70000</v>
      </c>
      <c r="AY44" s="26"/>
      <c r="AZ44" s="25"/>
      <c r="BA44" s="27">
        <v>300000</v>
      </c>
      <c r="BB44" s="25">
        <v>300000</v>
      </c>
      <c r="BC44" s="124">
        <f t="shared" si="2"/>
        <v>4171619</v>
      </c>
      <c r="BD44" s="124"/>
      <c r="BE44" s="124"/>
      <c r="BF44" s="124"/>
      <c r="BG44" s="38">
        <f t="shared" si="3"/>
        <v>3542619</v>
      </c>
    </row>
    <row r="45" spans="1:59" ht="39" customHeight="1">
      <c r="A45" s="132" t="s">
        <v>139</v>
      </c>
      <c r="B45" s="132"/>
      <c r="C45" s="133" t="s">
        <v>268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4" t="s">
        <v>62</v>
      </c>
      <c r="W45" s="134"/>
      <c r="X45" s="134"/>
      <c r="Y45" s="135"/>
      <c r="Z45" s="135"/>
      <c r="AA45" s="135"/>
      <c r="AB45" s="135"/>
      <c r="AC45" s="22">
        <f>415000-397000+826000</f>
        <v>844000</v>
      </c>
      <c r="AD45" s="136"/>
      <c r="AE45" s="136"/>
      <c r="AF45" s="136"/>
      <c r="AG45" s="136"/>
      <c r="AH45" s="96">
        <f>162000-162000</f>
        <v>0</v>
      </c>
      <c r="AI45" s="97"/>
      <c r="AJ45" s="97"/>
      <c r="AK45" s="98"/>
      <c r="AL45" s="137"/>
      <c r="AM45" s="137"/>
      <c r="AN45" s="137"/>
      <c r="AO45" s="137"/>
      <c r="AP45" s="122"/>
      <c r="AQ45" s="122"/>
      <c r="AR45" s="122"/>
      <c r="AS45" s="122"/>
      <c r="AT45" s="123"/>
      <c r="AU45" s="123"/>
      <c r="AV45" s="123"/>
      <c r="AW45" s="123"/>
      <c r="AX45" s="25"/>
      <c r="AY45" s="26"/>
      <c r="AZ45" s="25"/>
      <c r="BA45" s="27"/>
      <c r="BB45" s="25"/>
      <c r="BC45" s="124">
        <f t="shared" si="2"/>
        <v>0</v>
      </c>
      <c r="BD45" s="124"/>
      <c r="BE45" s="124"/>
      <c r="BF45" s="124"/>
      <c r="BG45" s="38">
        <f t="shared" si="3"/>
        <v>844000</v>
      </c>
    </row>
    <row r="46" spans="1:59" ht="19.5" customHeight="1">
      <c r="A46" s="132" t="s">
        <v>140</v>
      </c>
      <c r="B46" s="132"/>
      <c r="C46" s="133" t="s">
        <v>188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4" t="s">
        <v>63</v>
      </c>
      <c r="W46" s="134"/>
      <c r="X46" s="134"/>
      <c r="Y46" s="135"/>
      <c r="Z46" s="135"/>
      <c r="AA46" s="135"/>
      <c r="AB46" s="135"/>
      <c r="AC46" s="25"/>
      <c r="AD46" s="136"/>
      <c r="AE46" s="136"/>
      <c r="AF46" s="136"/>
      <c r="AG46" s="136"/>
      <c r="AH46" s="96"/>
      <c r="AI46" s="97"/>
      <c r="AJ46" s="97"/>
      <c r="AK46" s="98"/>
      <c r="AL46" s="137"/>
      <c r="AM46" s="137"/>
      <c r="AN46" s="137"/>
      <c r="AO46" s="137"/>
      <c r="AP46" s="122"/>
      <c r="AQ46" s="122"/>
      <c r="AR46" s="122"/>
      <c r="AS46" s="122"/>
      <c r="AT46" s="123"/>
      <c r="AU46" s="123"/>
      <c r="AV46" s="123"/>
      <c r="AW46" s="123"/>
      <c r="AX46" s="25"/>
      <c r="AY46" s="26"/>
      <c r="AZ46" s="25"/>
      <c r="BA46" s="27"/>
      <c r="BB46" s="25"/>
      <c r="BC46" s="124">
        <f t="shared" si="2"/>
        <v>0</v>
      </c>
      <c r="BD46" s="124"/>
      <c r="BE46" s="124"/>
      <c r="BF46" s="124"/>
      <c r="BG46" s="38">
        <f t="shared" si="3"/>
        <v>0</v>
      </c>
    </row>
    <row r="47" spans="1:59" ht="19.5" customHeight="1">
      <c r="A47" s="131" t="s">
        <v>141</v>
      </c>
      <c r="B47" s="131"/>
      <c r="C47" s="133" t="s">
        <v>189</v>
      </c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4" t="s">
        <v>64</v>
      </c>
      <c r="W47" s="134"/>
      <c r="X47" s="134"/>
      <c r="Y47" s="135"/>
      <c r="Z47" s="135"/>
      <c r="AA47" s="135"/>
      <c r="AB47" s="135"/>
      <c r="AC47" s="25"/>
      <c r="AD47" s="136"/>
      <c r="AE47" s="136"/>
      <c r="AF47" s="136"/>
      <c r="AG47" s="136"/>
      <c r="AH47" s="96"/>
      <c r="AI47" s="97"/>
      <c r="AJ47" s="97"/>
      <c r="AK47" s="98"/>
      <c r="AL47" s="137"/>
      <c r="AM47" s="137"/>
      <c r="AN47" s="137"/>
      <c r="AO47" s="137"/>
      <c r="AP47" s="122"/>
      <c r="AQ47" s="122"/>
      <c r="AR47" s="122"/>
      <c r="AS47" s="122"/>
      <c r="AT47" s="123"/>
      <c r="AU47" s="123"/>
      <c r="AV47" s="123"/>
      <c r="AW47" s="123"/>
      <c r="AX47" s="25"/>
      <c r="AY47" s="26"/>
      <c r="AZ47" s="25"/>
      <c r="BA47" s="27"/>
      <c r="BB47" s="25"/>
      <c r="BC47" s="124">
        <f t="shared" si="2"/>
        <v>0</v>
      </c>
      <c r="BD47" s="124"/>
      <c r="BE47" s="124"/>
      <c r="BF47" s="124"/>
      <c r="BG47" s="38">
        <f t="shared" si="3"/>
        <v>0</v>
      </c>
    </row>
    <row r="48" spans="1:59" ht="31.5" customHeight="1" thickBot="1">
      <c r="A48" s="132" t="s">
        <v>142</v>
      </c>
      <c r="B48" s="132"/>
      <c r="C48" s="148" t="s">
        <v>269</v>
      </c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9" t="s">
        <v>65</v>
      </c>
      <c r="W48" s="149"/>
      <c r="X48" s="149"/>
      <c r="Y48" s="144">
        <v>300000</v>
      </c>
      <c r="Z48" s="144"/>
      <c r="AA48" s="144"/>
      <c r="AB48" s="144"/>
      <c r="AC48" s="23">
        <f>300000+40000+27000</f>
        <v>367000</v>
      </c>
      <c r="AD48" s="146"/>
      <c r="AE48" s="146"/>
      <c r="AF48" s="146"/>
      <c r="AG48" s="146"/>
      <c r="AH48" s="96"/>
      <c r="AI48" s="97"/>
      <c r="AJ48" s="97"/>
      <c r="AK48" s="98"/>
      <c r="AL48" s="147"/>
      <c r="AM48" s="147"/>
      <c r="AN48" s="147"/>
      <c r="AO48" s="147"/>
      <c r="AP48" s="142"/>
      <c r="AQ48" s="142"/>
      <c r="AR48" s="142"/>
      <c r="AS48" s="142"/>
      <c r="AT48" s="143"/>
      <c r="AU48" s="143"/>
      <c r="AV48" s="143"/>
      <c r="AW48" s="143"/>
      <c r="AX48" s="30"/>
      <c r="AY48" s="31"/>
      <c r="AZ48" s="30"/>
      <c r="BA48" s="32"/>
      <c r="BB48" s="30"/>
      <c r="BC48" s="145">
        <f t="shared" si="2"/>
        <v>300000</v>
      </c>
      <c r="BD48" s="145"/>
      <c r="BE48" s="145"/>
      <c r="BF48" s="145"/>
      <c r="BG48" s="39">
        <f t="shared" si="3"/>
        <v>367000</v>
      </c>
    </row>
    <row r="49" spans="1:59" ht="48.75" customHeight="1" thickBot="1">
      <c r="A49" s="126" t="s">
        <v>143</v>
      </c>
      <c r="B49" s="127"/>
      <c r="C49" s="128" t="s">
        <v>270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0" t="s">
        <v>66</v>
      </c>
      <c r="W49" s="130"/>
      <c r="X49" s="130"/>
      <c r="Y49" s="119">
        <f>Y30+Y31+Y32+Y33+Y34+Y35+Y36+Y37+Y38+Y39+Y40+Y41+Y42+Y43+Y44+Y45+Y46+Y47+Y48</f>
        <v>16106619</v>
      </c>
      <c r="Z49" s="119"/>
      <c r="AA49" s="119"/>
      <c r="AB49" s="119"/>
      <c r="AC49" s="33">
        <f>SUM(AC30:AC48)</f>
        <v>15909977</v>
      </c>
      <c r="AD49" s="119">
        <f>AD30+AD31+AD32+AD33+AD34+AD35+AD36+AD37+AD38+AD39+AD40+AD41+AD42+AD43+AD44+AD45+AD46+AD47+AD48</f>
        <v>1520000</v>
      </c>
      <c r="AE49" s="119"/>
      <c r="AF49" s="119"/>
      <c r="AG49" s="119"/>
      <c r="AH49" s="167">
        <f>SUM(AH30:AK48)</f>
        <v>2609292</v>
      </c>
      <c r="AI49" s="168"/>
      <c r="AJ49" s="168"/>
      <c r="AK49" s="169"/>
      <c r="AL49" s="119">
        <f>AL30+AL31+AL32+AL33+AL34+AL35+AL36+AL37+AL38+AL39+AL40+AL41+AL42+AL43+AL44+AL45+AL46+AL47+AL48</f>
        <v>25000</v>
      </c>
      <c r="AM49" s="119"/>
      <c r="AN49" s="119"/>
      <c r="AO49" s="119"/>
      <c r="AP49" s="119">
        <f>AP30+AP31+AP32+AP33+AP34+AP35+AP36+AP37+AP38+AP39+AP40+AP41+AP42+AP43+AP44+AP45+AP46+AP47+AP48</f>
        <v>40000</v>
      </c>
      <c r="AQ49" s="119"/>
      <c r="AR49" s="119"/>
      <c r="AS49" s="119"/>
      <c r="AT49" s="119">
        <f>AT30+AT31+AT32+AT33+AT34+AT35+AT36+AT37+AT38+AT39+AT40+AT41+AT42+AT43+AT44+AT45+AT46+AT47+AT48</f>
        <v>127000</v>
      </c>
      <c r="AU49" s="119"/>
      <c r="AV49" s="119"/>
      <c r="AW49" s="119"/>
      <c r="AX49" s="33">
        <f>SUM(AX30:AX48)</f>
        <v>347000</v>
      </c>
      <c r="AY49" s="33">
        <f>SUM(AY30:AY48)</f>
        <v>1757000</v>
      </c>
      <c r="AZ49" s="33">
        <f>SUM(AZ30:AZ48)</f>
        <v>1741000</v>
      </c>
      <c r="BA49" s="33">
        <f>SUM(BA30:BA48)</f>
        <v>1150000</v>
      </c>
      <c r="BB49" s="33">
        <f>SUM(BB30:BB48)</f>
        <v>1150000</v>
      </c>
      <c r="BC49" s="119">
        <f t="shared" si="2"/>
        <v>20685619</v>
      </c>
      <c r="BD49" s="119"/>
      <c r="BE49" s="119"/>
      <c r="BF49" s="119"/>
      <c r="BG49" s="34">
        <f t="shared" si="3"/>
        <v>21797269</v>
      </c>
    </row>
    <row r="50" spans="1:59" ht="19.5" customHeight="1">
      <c r="A50" s="132" t="s">
        <v>144</v>
      </c>
      <c r="B50" s="132"/>
      <c r="C50" s="174" t="s">
        <v>67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54" t="s">
        <v>68</v>
      </c>
      <c r="W50" s="154"/>
      <c r="X50" s="154"/>
      <c r="Y50" s="155"/>
      <c r="Z50" s="155"/>
      <c r="AA50" s="155"/>
      <c r="AB50" s="155"/>
      <c r="AC50" s="35"/>
      <c r="AD50" s="156"/>
      <c r="AE50" s="156"/>
      <c r="AF50" s="156"/>
      <c r="AG50" s="156"/>
      <c r="AH50" s="93"/>
      <c r="AI50" s="94"/>
      <c r="AJ50" s="94"/>
      <c r="AK50" s="95"/>
      <c r="AL50" s="157"/>
      <c r="AM50" s="157"/>
      <c r="AN50" s="157"/>
      <c r="AO50" s="157"/>
      <c r="AP50" s="150"/>
      <c r="AQ50" s="150"/>
      <c r="AR50" s="150"/>
      <c r="AS50" s="150"/>
      <c r="AT50" s="151"/>
      <c r="AU50" s="151"/>
      <c r="AV50" s="151"/>
      <c r="AW50" s="151"/>
      <c r="AX50" s="35"/>
      <c r="AY50" s="36"/>
      <c r="AZ50" s="35"/>
      <c r="BA50" s="37"/>
      <c r="BB50" s="35"/>
      <c r="BC50" s="152">
        <f t="shared" si="2"/>
        <v>0</v>
      </c>
      <c r="BD50" s="152"/>
      <c r="BE50" s="152"/>
      <c r="BF50" s="152"/>
      <c r="BG50" s="38">
        <f aca="true" t="shared" si="4" ref="BG50:BG70">AC50+AH50+AP50+AX50+AZ50</f>
        <v>0</v>
      </c>
    </row>
    <row r="51" spans="1:59" ht="27.75" customHeight="1">
      <c r="A51" s="132" t="s">
        <v>145</v>
      </c>
      <c r="B51" s="132"/>
      <c r="C51" s="173" t="s">
        <v>271</v>
      </c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34" t="s">
        <v>69</v>
      </c>
      <c r="W51" s="134"/>
      <c r="X51" s="134"/>
      <c r="Y51" s="135"/>
      <c r="Z51" s="135"/>
      <c r="AA51" s="135"/>
      <c r="AB51" s="135"/>
      <c r="AC51" s="22">
        <v>476500</v>
      </c>
      <c r="AD51" s="136"/>
      <c r="AE51" s="136"/>
      <c r="AF51" s="136"/>
      <c r="AG51" s="136"/>
      <c r="AH51" s="96"/>
      <c r="AI51" s="97"/>
      <c r="AJ51" s="97"/>
      <c r="AK51" s="98"/>
      <c r="AL51" s="137"/>
      <c r="AM51" s="137"/>
      <c r="AN51" s="137"/>
      <c r="AO51" s="137"/>
      <c r="AP51" s="122"/>
      <c r="AQ51" s="122"/>
      <c r="AR51" s="122"/>
      <c r="AS51" s="122"/>
      <c r="AT51" s="123"/>
      <c r="AU51" s="123"/>
      <c r="AV51" s="123"/>
      <c r="AW51" s="123"/>
      <c r="AX51" s="25"/>
      <c r="AY51" s="26"/>
      <c r="AZ51" s="25"/>
      <c r="BA51" s="27"/>
      <c r="BB51" s="25"/>
      <c r="BC51" s="124">
        <f t="shared" si="2"/>
        <v>0</v>
      </c>
      <c r="BD51" s="124"/>
      <c r="BE51" s="124"/>
      <c r="BF51" s="124"/>
      <c r="BG51" s="28">
        <f t="shared" si="4"/>
        <v>476500</v>
      </c>
    </row>
    <row r="52" spans="1:59" ht="21.75" customHeight="1">
      <c r="A52" s="132" t="s">
        <v>146</v>
      </c>
      <c r="B52" s="132"/>
      <c r="C52" s="173" t="s">
        <v>190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34" t="s">
        <v>70</v>
      </c>
      <c r="W52" s="134"/>
      <c r="X52" s="134"/>
      <c r="Y52" s="135"/>
      <c r="Z52" s="135"/>
      <c r="AA52" s="135"/>
      <c r="AB52" s="135"/>
      <c r="AC52" s="25"/>
      <c r="AD52" s="136"/>
      <c r="AE52" s="136"/>
      <c r="AF52" s="136"/>
      <c r="AG52" s="136"/>
      <c r="AH52" s="96"/>
      <c r="AI52" s="97"/>
      <c r="AJ52" s="97"/>
      <c r="AK52" s="98"/>
      <c r="AL52" s="137"/>
      <c r="AM52" s="137"/>
      <c r="AN52" s="137"/>
      <c r="AO52" s="137"/>
      <c r="AP52" s="122"/>
      <c r="AQ52" s="122"/>
      <c r="AR52" s="122"/>
      <c r="AS52" s="122"/>
      <c r="AT52" s="123"/>
      <c r="AU52" s="123"/>
      <c r="AV52" s="123"/>
      <c r="AW52" s="123"/>
      <c r="AX52" s="25"/>
      <c r="AY52" s="26"/>
      <c r="AZ52" s="25"/>
      <c r="BA52" s="27"/>
      <c r="BB52" s="25"/>
      <c r="BC52" s="124">
        <f t="shared" si="2"/>
        <v>0</v>
      </c>
      <c r="BD52" s="124"/>
      <c r="BE52" s="124"/>
      <c r="BF52" s="124"/>
      <c r="BG52" s="28">
        <f t="shared" si="4"/>
        <v>0</v>
      </c>
    </row>
    <row r="53" spans="1:59" ht="27" customHeight="1">
      <c r="A53" s="132" t="s">
        <v>147</v>
      </c>
      <c r="B53" s="132"/>
      <c r="C53" s="133" t="s">
        <v>213</v>
      </c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4" t="s">
        <v>71</v>
      </c>
      <c r="W53" s="134"/>
      <c r="X53" s="134"/>
      <c r="Y53" s="135"/>
      <c r="Z53" s="135"/>
      <c r="AA53" s="135"/>
      <c r="AB53" s="135"/>
      <c r="AC53" s="25"/>
      <c r="AD53" s="136"/>
      <c r="AE53" s="136"/>
      <c r="AF53" s="136"/>
      <c r="AG53" s="136"/>
      <c r="AH53" s="96"/>
      <c r="AI53" s="97"/>
      <c r="AJ53" s="97"/>
      <c r="AK53" s="98"/>
      <c r="AL53" s="137"/>
      <c r="AM53" s="137"/>
      <c r="AN53" s="137"/>
      <c r="AO53" s="137"/>
      <c r="AP53" s="122"/>
      <c r="AQ53" s="122"/>
      <c r="AR53" s="122"/>
      <c r="AS53" s="122"/>
      <c r="AT53" s="123"/>
      <c r="AU53" s="123"/>
      <c r="AV53" s="123"/>
      <c r="AW53" s="123"/>
      <c r="AX53" s="25"/>
      <c r="AY53" s="26"/>
      <c r="AZ53" s="25"/>
      <c r="BA53" s="27"/>
      <c r="BB53" s="25"/>
      <c r="BC53" s="124">
        <f t="shared" si="2"/>
        <v>0</v>
      </c>
      <c r="BD53" s="124"/>
      <c r="BE53" s="124"/>
      <c r="BF53" s="124"/>
      <c r="BG53" s="28">
        <f t="shared" si="4"/>
        <v>0</v>
      </c>
    </row>
    <row r="54" spans="1:59" ht="29.25" customHeight="1">
      <c r="A54" s="132" t="s">
        <v>148</v>
      </c>
      <c r="B54" s="132"/>
      <c r="C54" s="133" t="s">
        <v>215</v>
      </c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4" t="s">
        <v>72</v>
      </c>
      <c r="W54" s="134"/>
      <c r="X54" s="134"/>
      <c r="Y54" s="135"/>
      <c r="Z54" s="135"/>
      <c r="AA54" s="135"/>
      <c r="AB54" s="135"/>
      <c r="AC54" s="25"/>
      <c r="AD54" s="136"/>
      <c r="AE54" s="136"/>
      <c r="AF54" s="136"/>
      <c r="AG54" s="136"/>
      <c r="AH54" s="96"/>
      <c r="AI54" s="97"/>
      <c r="AJ54" s="97"/>
      <c r="AK54" s="98"/>
      <c r="AL54" s="137"/>
      <c r="AM54" s="137"/>
      <c r="AN54" s="137"/>
      <c r="AO54" s="137"/>
      <c r="AP54" s="122"/>
      <c r="AQ54" s="122"/>
      <c r="AR54" s="122"/>
      <c r="AS54" s="122"/>
      <c r="AT54" s="123"/>
      <c r="AU54" s="123"/>
      <c r="AV54" s="123"/>
      <c r="AW54" s="123"/>
      <c r="AX54" s="25"/>
      <c r="AY54" s="26"/>
      <c r="AZ54" s="25"/>
      <c r="BA54" s="27"/>
      <c r="BB54" s="25"/>
      <c r="BC54" s="124">
        <f t="shared" si="2"/>
        <v>0</v>
      </c>
      <c r="BD54" s="124"/>
      <c r="BE54" s="124"/>
      <c r="BF54" s="124"/>
      <c r="BG54" s="28">
        <f t="shared" si="4"/>
        <v>0</v>
      </c>
    </row>
    <row r="55" spans="1:59" ht="32.25" customHeight="1">
      <c r="A55" s="132" t="s">
        <v>149</v>
      </c>
      <c r="B55" s="132"/>
      <c r="C55" s="173" t="s">
        <v>272</v>
      </c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34" t="s">
        <v>73</v>
      </c>
      <c r="W55" s="134"/>
      <c r="X55" s="134"/>
      <c r="Y55" s="135">
        <v>100000</v>
      </c>
      <c r="Z55" s="135"/>
      <c r="AA55" s="135"/>
      <c r="AB55" s="135"/>
      <c r="AC55" s="22">
        <f>100000-100000</f>
        <v>0</v>
      </c>
      <c r="AD55" s="136"/>
      <c r="AE55" s="136"/>
      <c r="AF55" s="136"/>
      <c r="AG55" s="136"/>
      <c r="AH55" s="96"/>
      <c r="AI55" s="97"/>
      <c r="AJ55" s="97"/>
      <c r="AK55" s="98"/>
      <c r="AL55" s="137"/>
      <c r="AM55" s="137"/>
      <c r="AN55" s="137"/>
      <c r="AO55" s="137"/>
      <c r="AP55" s="122"/>
      <c r="AQ55" s="122"/>
      <c r="AR55" s="122"/>
      <c r="AS55" s="122"/>
      <c r="AT55" s="123"/>
      <c r="AU55" s="123"/>
      <c r="AV55" s="123"/>
      <c r="AW55" s="123"/>
      <c r="AX55" s="25"/>
      <c r="AY55" s="26"/>
      <c r="AZ55" s="25"/>
      <c r="BA55" s="27"/>
      <c r="BB55" s="25"/>
      <c r="BC55" s="124">
        <f t="shared" si="2"/>
        <v>100000</v>
      </c>
      <c r="BD55" s="124"/>
      <c r="BE55" s="124"/>
      <c r="BF55" s="124"/>
      <c r="BG55" s="28">
        <f t="shared" si="4"/>
        <v>0</v>
      </c>
    </row>
    <row r="56" spans="1:59" ht="19.5" customHeight="1">
      <c r="A56" s="132" t="s">
        <v>150</v>
      </c>
      <c r="B56" s="132"/>
      <c r="C56" s="173" t="s">
        <v>191</v>
      </c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34" t="s">
        <v>74</v>
      </c>
      <c r="W56" s="134"/>
      <c r="X56" s="134"/>
      <c r="Y56" s="135"/>
      <c r="Z56" s="135"/>
      <c r="AA56" s="135"/>
      <c r="AB56" s="135"/>
      <c r="AC56" s="25"/>
      <c r="AD56" s="136"/>
      <c r="AE56" s="136"/>
      <c r="AF56" s="136"/>
      <c r="AG56" s="136"/>
      <c r="AH56" s="96"/>
      <c r="AI56" s="97"/>
      <c r="AJ56" s="97"/>
      <c r="AK56" s="98"/>
      <c r="AL56" s="137"/>
      <c r="AM56" s="137"/>
      <c r="AN56" s="137"/>
      <c r="AO56" s="137"/>
      <c r="AP56" s="122"/>
      <c r="AQ56" s="122"/>
      <c r="AR56" s="122"/>
      <c r="AS56" s="122"/>
      <c r="AT56" s="123"/>
      <c r="AU56" s="123"/>
      <c r="AV56" s="123"/>
      <c r="AW56" s="123"/>
      <c r="AX56" s="25"/>
      <c r="AY56" s="26"/>
      <c r="AZ56" s="25"/>
      <c r="BA56" s="27"/>
      <c r="BB56" s="25"/>
      <c r="BC56" s="124">
        <f t="shared" si="2"/>
        <v>0</v>
      </c>
      <c r="BD56" s="124"/>
      <c r="BE56" s="124"/>
      <c r="BF56" s="124"/>
      <c r="BG56" s="28">
        <f t="shared" si="4"/>
        <v>0</v>
      </c>
    </row>
    <row r="57" spans="1:59" ht="61.5" customHeight="1" thickBot="1">
      <c r="A57" s="132" t="s">
        <v>151</v>
      </c>
      <c r="B57" s="132"/>
      <c r="C57" s="188" t="s">
        <v>273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49" t="s">
        <v>75</v>
      </c>
      <c r="W57" s="149"/>
      <c r="X57" s="149"/>
      <c r="Y57" s="144">
        <v>2500000</v>
      </c>
      <c r="Z57" s="144"/>
      <c r="AA57" s="144"/>
      <c r="AB57" s="144"/>
      <c r="AC57" s="23">
        <f>2500000+728980-995789+220500+1672980</f>
        <v>4126671</v>
      </c>
      <c r="AD57" s="146"/>
      <c r="AE57" s="146"/>
      <c r="AF57" s="146"/>
      <c r="AG57" s="146"/>
      <c r="AH57" s="96"/>
      <c r="AI57" s="97"/>
      <c r="AJ57" s="97"/>
      <c r="AK57" s="98"/>
      <c r="AL57" s="147"/>
      <c r="AM57" s="147"/>
      <c r="AN57" s="147"/>
      <c r="AO57" s="147"/>
      <c r="AP57" s="142"/>
      <c r="AQ57" s="142"/>
      <c r="AR57" s="142"/>
      <c r="AS57" s="142"/>
      <c r="AT57" s="143"/>
      <c r="AU57" s="143"/>
      <c r="AV57" s="143"/>
      <c r="AW57" s="143"/>
      <c r="AX57" s="30"/>
      <c r="AY57" s="31"/>
      <c r="AZ57" s="30"/>
      <c r="BA57" s="32"/>
      <c r="BB57" s="30"/>
      <c r="BC57" s="145">
        <f t="shared" si="2"/>
        <v>2500000</v>
      </c>
      <c r="BD57" s="145"/>
      <c r="BE57" s="145"/>
      <c r="BF57" s="145"/>
      <c r="BG57" s="40">
        <f t="shared" si="4"/>
        <v>4126671</v>
      </c>
    </row>
    <row r="58" spans="1:59" ht="30.75" customHeight="1" thickBot="1">
      <c r="A58" s="183" t="s">
        <v>152</v>
      </c>
      <c r="B58" s="184"/>
      <c r="C58" s="171" t="s">
        <v>274</v>
      </c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30" t="s">
        <v>76</v>
      </c>
      <c r="W58" s="130"/>
      <c r="X58" s="130"/>
      <c r="Y58" s="119">
        <f>Y50+Y51+Y52+Y53+Y54+Y55+Y56+Y57</f>
        <v>2600000</v>
      </c>
      <c r="Z58" s="119"/>
      <c r="AA58" s="119"/>
      <c r="AB58" s="119"/>
      <c r="AC58" s="33">
        <f>SUM(AC51:AC57)</f>
        <v>4603171</v>
      </c>
      <c r="AD58" s="119">
        <f>AD50+AD51+AD52+AD53+AD54+AD55+AD56+AD57</f>
        <v>0</v>
      </c>
      <c r="AE58" s="119"/>
      <c r="AF58" s="119"/>
      <c r="AG58" s="119"/>
      <c r="AH58" s="105">
        <v>0</v>
      </c>
      <c r="AI58" s="106"/>
      <c r="AJ58" s="106"/>
      <c r="AK58" s="107"/>
      <c r="AL58" s="119">
        <f>AL50+AL51+AL52+AL53+AL54+AL55+AL56+AL57</f>
        <v>0</v>
      </c>
      <c r="AM58" s="119"/>
      <c r="AN58" s="119"/>
      <c r="AO58" s="119"/>
      <c r="AP58" s="119">
        <f>AP50+AP51+AP52+AP53+AP54+AP55+AP56+AP57</f>
        <v>0</v>
      </c>
      <c r="AQ58" s="119"/>
      <c r="AR58" s="119"/>
      <c r="AS58" s="119"/>
      <c r="AT58" s="119">
        <f>AT50+AT51+AT52+AT53+AT54+AT55+AT56+AT57</f>
        <v>0</v>
      </c>
      <c r="AU58" s="119"/>
      <c r="AV58" s="119"/>
      <c r="AW58" s="119"/>
      <c r="AX58" s="33">
        <v>0</v>
      </c>
      <c r="AY58" s="33">
        <v>0</v>
      </c>
      <c r="AZ58" s="33">
        <v>0</v>
      </c>
      <c r="BA58" s="33">
        <v>0</v>
      </c>
      <c r="BB58" s="33">
        <v>0</v>
      </c>
      <c r="BC58" s="119">
        <f t="shared" si="2"/>
        <v>2600000</v>
      </c>
      <c r="BD58" s="119"/>
      <c r="BE58" s="119"/>
      <c r="BF58" s="119"/>
      <c r="BG58" s="34">
        <f t="shared" si="4"/>
        <v>4603171</v>
      </c>
    </row>
    <row r="59" spans="1:59" ht="19.5" customHeight="1">
      <c r="A59" s="132" t="s">
        <v>153</v>
      </c>
      <c r="B59" s="132"/>
      <c r="C59" s="174" t="s">
        <v>192</v>
      </c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54" t="s">
        <v>77</v>
      </c>
      <c r="W59" s="154"/>
      <c r="X59" s="154"/>
      <c r="Y59" s="155"/>
      <c r="Z59" s="155"/>
      <c r="AA59" s="155"/>
      <c r="AB59" s="155"/>
      <c r="AC59" s="35"/>
      <c r="AD59" s="156"/>
      <c r="AE59" s="156"/>
      <c r="AF59" s="156"/>
      <c r="AG59" s="156"/>
      <c r="AH59" s="93"/>
      <c r="AI59" s="94"/>
      <c r="AJ59" s="94"/>
      <c r="AK59" s="95"/>
      <c r="AL59" s="157"/>
      <c r="AM59" s="157"/>
      <c r="AN59" s="157"/>
      <c r="AO59" s="157"/>
      <c r="AP59" s="150"/>
      <c r="AQ59" s="150"/>
      <c r="AR59" s="150"/>
      <c r="AS59" s="150"/>
      <c r="AT59" s="151"/>
      <c r="AU59" s="151"/>
      <c r="AV59" s="151"/>
      <c r="AW59" s="151"/>
      <c r="AX59" s="35"/>
      <c r="AY59" s="36"/>
      <c r="AZ59" s="35"/>
      <c r="BA59" s="37"/>
      <c r="BB59" s="35"/>
      <c r="BC59" s="152">
        <f t="shared" si="2"/>
        <v>0</v>
      </c>
      <c r="BD59" s="152"/>
      <c r="BE59" s="152"/>
      <c r="BF59" s="152"/>
      <c r="BG59" s="41">
        <f t="shared" si="4"/>
        <v>0</v>
      </c>
    </row>
    <row r="60" spans="1:59" ht="21" customHeight="1">
      <c r="A60" s="131" t="s">
        <v>154</v>
      </c>
      <c r="B60" s="131"/>
      <c r="C60" s="173" t="s">
        <v>275</v>
      </c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34" t="s">
        <v>78</v>
      </c>
      <c r="W60" s="134"/>
      <c r="X60" s="134"/>
      <c r="Y60" s="135"/>
      <c r="Z60" s="135"/>
      <c r="AA60" s="135"/>
      <c r="AB60" s="135"/>
      <c r="AC60" s="22">
        <v>32000</v>
      </c>
      <c r="AD60" s="136"/>
      <c r="AE60" s="136"/>
      <c r="AF60" s="136"/>
      <c r="AG60" s="136"/>
      <c r="AH60" s="96"/>
      <c r="AI60" s="97"/>
      <c r="AJ60" s="97"/>
      <c r="AK60" s="98"/>
      <c r="AL60" s="137"/>
      <c r="AM60" s="137"/>
      <c r="AN60" s="137"/>
      <c r="AO60" s="137"/>
      <c r="AP60" s="122"/>
      <c r="AQ60" s="122"/>
      <c r="AR60" s="122"/>
      <c r="AS60" s="122"/>
      <c r="AT60" s="123"/>
      <c r="AU60" s="123"/>
      <c r="AV60" s="123"/>
      <c r="AW60" s="123"/>
      <c r="AX60" s="25"/>
      <c r="AY60" s="26"/>
      <c r="AZ60" s="25"/>
      <c r="BA60" s="27"/>
      <c r="BB60" s="25"/>
      <c r="BC60" s="124">
        <f t="shared" si="2"/>
        <v>0</v>
      </c>
      <c r="BD60" s="124"/>
      <c r="BE60" s="124"/>
      <c r="BF60" s="124"/>
      <c r="BG60" s="42">
        <f t="shared" si="4"/>
        <v>32000</v>
      </c>
    </row>
    <row r="61" spans="1:59" ht="27.75" customHeight="1">
      <c r="A61" s="131" t="s">
        <v>155</v>
      </c>
      <c r="B61" s="131"/>
      <c r="C61" s="173" t="s">
        <v>79</v>
      </c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34" t="s">
        <v>80</v>
      </c>
      <c r="W61" s="134"/>
      <c r="X61" s="134"/>
      <c r="Y61" s="135"/>
      <c r="Z61" s="135"/>
      <c r="AA61" s="135"/>
      <c r="AB61" s="135"/>
      <c r="AC61" s="25"/>
      <c r="AD61" s="136"/>
      <c r="AE61" s="136"/>
      <c r="AF61" s="136"/>
      <c r="AG61" s="136"/>
      <c r="AH61" s="96"/>
      <c r="AI61" s="97"/>
      <c r="AJ61" s="97"/>
      <c r="AK61" s="98"/>
      <c r="AL61" s="137"/>
      <c r="AM61" s="137"/>
      <c r="AN61" s="137"/>
      <c r="AO61" s="137"/>
      <c r="AP61" s="122"/>
      <c r="AQ61" s="122"/>
      <c r="AR61" s="122"/>
      <c r="AS61" s="122"/>
      <c r="AT61" s="123"/>
      <c r="AU61" s="123"/>
      <c r="AV61" s="123"/>
      <c r="AW61" s="123"/>
      <c r="AX61" s="25"/>
      <c r="AY61" s="26"/>
      <c r="AZ61" s="25"/>
      <c r="BA61" s="27"/>
      <c r="BB61" s="25"/>
      <c r="BC61" s="124">
        <f t="shared" si="2"/>
        <v>0</v>
      </c>
      <c r="BD61" s="124"/>
      <c r="BE61" s="124"/>
      <c r="BF61" s="124"/>
      <c r="BG61" s="42">
        <f t="shared" si="4"/>
        <v>0</v>
      </c>
    </row>
    <row r="62" spans="1:59" ht="28.5" customHeight="1">
      <c r="A62" s="132" t="s">
        <v>156</v>
      </c>
      <c r="B62" s="132"/>
      <c r="C62" s="173" t="s">
        <v>193</v>
      </c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34" t="s">
        <v>81</v>
      </c>
      <c r="W62" s="134"/>
      <c r="X62" s="134"/>
      <c r="Y62" s="135"/>
      <c r="Z62" s="135"/>
      <c r="AA62" s="135"/>
      <c r="AB62" s="135"/>
      <c r="AC62" s="25"/>
      <c r="AD62" s="136"/>
      <c r="AE62" s="136"/>
      <c r="AF62" s="136"/>
      <c r="AG62" s="136"/>
      <c r="AH62" s="96"/>
      <c r="AI62" s="97"/>
      <c r="AJ62" s="97"/>
      <c r="AK62" s="98"/>
      <c r="AL62" s="137"/>
      <c r="AM62" s="137"/>
      <c r="AN62" s="137"/>
      <c r="AO62" s="137"/>
      <c r="AP62" s="122"/>
      <c r="AQ62" s="122"/>
      <c r="AR62" s="122"/>
      <c r="AS62" s="122"/>
      <c r="AT62" s="123"/>
      <c r="AU62" s="123"/>
      <c r="AV62" s="123"/>
      <c r="AW62" s="123"/>
      <c r="AX62" s="25"/>
      <c r="AY62" s="26"/>
      <c r="AZ62" s="25"/>
      <c r="BA62" s="27"/>
      <c r="BB62" s="25"/>
      <c r="BC62" s="124">
        <f t="shared" si="2"/>
        <v>0</v>
      </c>
      <c r="BD62" s="124"/>
      <c r="BE62" s="124"/>
      <c r="BF62" s="124"/>
      <c r="BG62" s="42">
        <f t="shared" si="4"/>
        <v>0</v>
      </c>
    </row>
    <row r="63" spans="1:59" ht="28.5" customHeight="1">
      <c r="A63" s="177"/>
      <c r="B63" s="178"/>
      <c r="C63" s="173" t="s">
        <v>202</v>
      </c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89" t="s">
        <v>82</v>
      </c>
      <c r="W63" s="190"/>
      <c r="X63" s="191"/>
      <c r="Y63" s="316"/>
      <c r="Z63" s="317"/>
      <c r="AA63" s="317"/>
      <c r="AB63" s="318"/>
      <c r="AC63" s="43"/>
      <c r="AD63" s="319"/>
      <c r="AE63" s="320"/>
      <c r="AF63" s="320"/>
      <c r="AG63" s="321"/>
      <c r="AH63" s="96"/>
      <c r="AI63" s="97"/>
      <c r="AJ63" s="97"/>
      <c r="AK63" s="98"/>
      <c r="AL63" s="325"/>
      <c r="AM63" s="326"/>
      <c r="AN63" s="326"/>
      <c r="AO63" s="327"/>
      <c r="AP63" s="322"/>
      <c r="AQ63" s="323"/>
      <c r="AR63" s="323"/>
      <c r="AS63" s="324"/>
      <c r="AT63" s="313"/>
      <c r="AU63" s="314"/>
      <c r="AV63" s="314"/>
      <c r="AW63" s="315"/>
      <c r="AX63" s="44"/>
      <c r="AY63" s="45"/>
      <c r="AZ63" s="44"/>
      <c r="BA63" s="46"/>
      <c r="BB63" s="44"/>
      <c r="BC63" s="124">
        <f t="shared" si="2"/>
        <v>0</v>
      </c>
      <c r="BD63" s="124"/>
      <c r="BE63" s="124"/>
      <c r="BF63" s="124"/>
      <c r="BG63" s="42">
        <f t="shared" si="4"/>
        <v>0</v>
      </c>
    </row>
    <row r="64" spans="1:59" s="8" customFormat="1" ht="56.25" customHeight="1">
      <c r="A64" s="132" t="s">
        <v>157</v>
      </c>
      <c r="B64" s="132"/>
      <c r="C64" s="173" t="s">
        <v>276</v>
      </c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34" t="s">
        <v>83</v>
      </c>
      <c r="W64" s="134"/>
      <c r="X64" s="134"/>
      <c r="Y64" s="135">
        <v>2000000</v>
      </c>
      <c r="Z64" s="135"/>
      <c r="AA64" s="135"/>
      <c r="AB64" s="135"/>
      <c r="AC64" s="22">
        <v>1687863</v>
      </c>
      <c r="AD64" s="136"/>
      <c r="AE64" s="136"/>
      <c r="AF64" s="136"/>
      <c r="AG64" s="136"/>
      <c r="AH64" s="96"/>
      <c r="AI64" s="97"/>
      <c r="AJ64" s="97"/>
      <c r="AK64" s="98"/>
      <c r="AL64" s="137"/>
      <c r="AM64" s="137"/>
      <c r="AN64" s="137"/>
      <c r="AO64" s="137"/>
      <c r="AP64" s="122"/>
      <c r="AQ64" s="122"/>
      <c r="AR64" s="122"/>
      <c r="AS64" s="122"/>
      <c r="AT64" s="123"/>
      <c r="AU64" s="123"/>
      <c r="AV64" s="123"/>
      <c r="AW64" s="123"/>
      <c r="AX64" s="25"/>
      <c r="AY64" s="26"/>
      <c r="AZ64" s="25"/>
      <c r="BA64" s="27"/>
      <c r="BB64" s="25"/>
      <c r="BC64" s="124">
        <f t="shared" si="2"/>
        <v>2000000</v>
      </c>
      <c r="BD64" s="124"/>
      <c r="BE64" s="124"/>
      <c r="BF64" s="124"/>
      <c r="BG64" s="42">
        <f t="shared" si="4"/>
        <v>1687863</v>
      </c>
    </row>
    <row r="65" spans="1:59" ht="27" customHeight="1">
      <c r="A65" s="132" t="s">
        <v>158</v>
      </c>
      <c r="B65" s="132"/>
      <c r="C65" s="173" t="s">
        <v>203</v>
      </c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34" t="s">
        <v>84</v>
      </c>
      <c r="W65" s="134"/>
      <c r="X65" s="134"/>
      <c r="Y65" s="135"/>
      <c r="Z65" s="135"/>
      <c r="AA65" s="135"/>
      <c r="AB65" s="135"/>
      <c r="AC65" s="25"/>
      <c r="AD65" s="136"/>
      <c r="AE65" s="136"/>
      <c r="AF65" s="136"/>
      <c r="AG65" s="136"/>
      <c r="AH65" s="96"/>
      <c r="AI65" s="97"/>
      <c r="AJ65" s="97"/>
      <c r="AK65" s="98"/>
      <c r="AL65" s="137"/>
      <c r="AM65" s="137"/>
      <c r="AN65" s="137"/>
      <c r="AO65" s="137"/>
      <c r="AP65" s="122"/>
      <c r="AQ65" s="122"/>
      <c r="AR65" s="122"/>
      <c r="AS65" s="122"/>
      <c r="AT65" s="123"/>
      <c r="AU65" s="123"/>
      <c r="AV65" s="123"/>
      <c r="AW65" s="123"/>
      <c r="AX65" s="25"/>
      <c r="AY65" s="26"/>
      <c r="AZ65" s="25"/>
      <c r="BA65" s="27"/>
      <c r="BB65" s="25"/>
      <c r="BC65" s="124">
        <f t="shared" si="2"/>
        <v>0</v>
      </c>
      <c r="BD65" s="124"/>
      <c r="BE65" s="124"/>
      <c r="BF65" s="124"/>
      <c r="BG65" s="42">
        <f t="shared" si="4"/>
        <v>0</v>
      </c>
    </row>
    <row r="66" spans="1:59" ht="29.25" customHeight="1">
      <c r="A66" s="132" t="s">
        <v>159</v>
      </c>
      <c r="B66" s="132"/>
      <c r="C66" s="173" t="s">
        <v>194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34" t="s">
        <v>85</v>
      </c>
      <c r="W66" s="134"/>
      <c r="X66" s="134"/>
      <c r="Y66" s="135"/>
      <c r="Z66" s="135"/>
      <c r="AA66" s="135"/>
      <c r="AB66" s="135"/>
      <c r="AC66" s="25">
        <v>0</v>
      </c>
      <c r="AD66" s="136"/>
      <c r="AE66" s="136"/>
      <c r="AF66" s="136"/>
      <c r="AG66" s="136"/>
      <c r="AH66" s="96"/>
      <c r="AI66" s="97"/>
      <c r="AJ66" s="97"/>
      <c r="AK66" s="98"/>
      <c r="AL66" s="137"/>
      <c r="AM66" s="137"/>
      <c r="AN66" s="137"/>
      <c r="AO66" s="137"/>
      <c r="AP66" s="122"/>
      <c r="AQ66" s="122"/>
      <c r="AR66" s="122"/>
      <c r="AS66" s="122"/>
      <c r="AT66" s="123"/>
      <c r="AU66" s="123"/>
      <c r="AV66" s="123"/>
      <c r="AW66" s="123"/>
      <c r="AX66" s="25"/>
      <c r="AY66" s="26"/>
      <c r="AZ66" s="25"/>
      <c r="BA66" s="27"/>
      <c r="BB66" s="25"/>
      <c r="BC66" s="124">
        <f t="shared" si="2"/>
        <v>0</v>
      </c>
      <c r="BD66" s="124"/>
      <c r="BE66" s="124"/>
      <c r="BF66" s="124"/>
      <c r="BG66" s="42">
        <f t="shared" si="4"/>
        <v>0</v>
      </c>
    </row>
    <row r="67" spans="1:59" ht="18.75" customHeight="1">
      <c r="A67" s="132" t="s">
        <v>160</v>
      </c>
      <c r="B67" s="132"/>
      <c r="C67" s="173" t="s">
        <v>86</v>
      </c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34" t="s">
        <v>87</v>
      </c>
      <c r="W67" s="134"/>
      <c r="X67" s="134"/>
      <c r="Y67" s="135"/>
      <c r="Z67" s="135"/>
      <c r="AA67" s="135"/>
      <c r="AB67" s="135"/>
      <c r="AC67" s="25"/>
      <c r="AD67" s="136"/>
      <c r="AE67" s="136"/>
      <c r="AF67" s="136"/>
      <c r="AG67" s="136"/>
      <c r="AH67" s="96"/>
      <c r="AI67" s="97"/>
      <c r="AJ67" s="97"/>
      <c r="AK67" s="98"/>
      <c r="AL67" s="137"/>
      <c r="AM67" s="137"/>
      <c r="AN67" s="137"/>
      <c r="AO67" s="137"/>
      <c r="AP67" s="122"/>
      <c r="AQ67" s="122"/>
      <c r="AR67" s="122"/>
      <c r="AS67" s="122"/>
      <c r="AT67" s="123"/>
      <c r="AU67" s="123"/>
      <c r="AV67" s="123"/>
      <c r="AW67" s="123"/>
      <c r="AX67" s="25"/>
      <c r="AY67" s="26"/>
      <c r="AZ67" s="25"/>
      <c r="BA67" s="27"/>
      <c r="BB67" s="25"/>
      <c r="BC67" s="124">
        <f t="shared" si="2"/>
        <v>0</v>
      </c>
      <c r="BD67" s="124"/>
      <c r="BE67" s="124"/>
      <c r="BF67" s="124"/>
      <c r="BG67" s="42">
        <f t="shared" si="4"/>
        <v>0</v>
      </c>
    </row>
    <row r="68" spans="1:59" ht="33.75" customHeight="1">
      <c r="A68" s="132" t="s">
        <v>161</v>
      </c>
      <c r="B68" s="132"/>
      <c r="C68" s="133" t="s">
        <v>218</v>
      </c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4" t="s">
        <v>88</v>
      </c>
      <c r="W68" s="134"/>
      <c r="X68" s="134"/>
      <c r="Y68" s="135">
        <v>3000000</v>
      </c>
      <c r="Z68" s="135"/>
      <c r="AA68" s="135"/>
      <c r="AB68" s="135"/>
      <c r="AC68" s="22">
        <f>3000000-1501000+1374000+127000</f>
        <v>3000000</v>
      </c>
      <c r="AD68" s="136"/>
      <c r="AE68" s="136"/>
      <c r="AF68" s="136"/>
      <c r="AG68" s="136"/>
      <c r="AH68" s="96"/>
      <c r="AI68" s="97"/>
      <c r="AJ68" s="97"/>
      <c r="AK68" s="98"/>
      <c r="AL68" s="137"/>
      <c r="AM68" s="137"/>
      <c r="AN68" s="137"/>
      <c r="AO68" s="137"/>
      <c r="AP68" s="122"/>
      <c r="AQ68" s="122"/>
      <c r="AR68" s="122"/>
      <c r="AS68" s="122"/>
      <c r="AT68" s="123"/>
      <c r="AU68" s="123"/>
      <c r="AV68" s="123"/>
      <c r="AW68" s="123"/>
      <c r="AX68" s="25"/>
      <c r="AY68" s="26"/>
      <c r="AZ68" s="25"/>
      <c r="BA68" s="27"/>
      <c r="BB68" s="25"/>
      <c r="BC68" s="124">
        <f t="shared" si="2"/>
        <v>3000000</v>
      </c>
      <c r="BD68" s="124"/>
      <c r="BE68" s="124"/>
      <c r="BF68" s="124"/>
      <c r="BG68" s="42">
        <f t="shared" si="4"/>
        <v>3000000</v>
      </c>
    </row>
    <row r="69" spans="1:59" ht="67.5" customHeight="1" thickBot="1">
      <c r="A69" s="132" t="s">
        <v>162</v>
      </c>
      <c r="B69" s="132"/>
      <c r="C69" s="196" t="s">
        <v>277</v>
      </c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48" t="s">
        <v>217</v>
      </c>
      <c r="W69" s="148"/>
      <c r="X69" s="148"/>
      <c r="Y69" s="144">
        <v>11091000</v>
      </c>
      <c r="Z69" s="144"/>
      <c r="AA69" s="144"/>
      <c r="AB69" s="144"/>
      <c r="AC69" s="23">
        <f>11091000+520916-861067+401006-5000000-1925745</f>
        <v>4226110</v>
      </c>
      <c r="AD69" s="146"/>
      <c r="AE69" s="146"/>
      <c r="AF69" s="146"/>
      <c r="AG69" s="146"/>
      <c r="AH69" s="96"/>
      <c r="AI69" s="97"/>
      <c r="AJ69" s="97"/>
      <c r="AK69" s="98"/>
      <c r="AL69" s="147"/>
      <c r="AM69" s="147"/>
      <c r="AN69" s="147"/>
      <c r="AO69" s="147"/>
      <c r="AP69" s="142"/>
      <c r="AQ69" s="142"/>
      <c r="AR69" s="142"/>
      <c r="AS69" s="142"/>
      <c r="AT69" s="143"/>
      <c r="AU69" s="143"/>
      <c r="AV69" s="143"/>
      <c r="AW69" s="143"/>
      <c r="AX69" s="30"/>
      <c r="AY69" s="31"/>
      <c r="AZ69" s="30"/>
      <c r="BA69" s="32"/>
      <c r="BB69" s="30"/>
      <c r="BC69" s="145">
        <f t="shared" si="2"/>
        <v>11091000</v>
      </c>
      <c r="BD69" s="145"/>
      <c r="BE69" s="145"/>
      <c r="BF69" s="145"/>
      <c r="BG69" s="42">
        <f t="shared" si="4"/>
        <v>4226110</v>
      </c>
    </row>
    <row r="70" spans="1:59" ht="43.5" customHeight="1" thickBot="1">
      <c r="A70" s="180"/>
      <c r="B70" s="301"/>
      <c r="C70" s="285" t="s">
        <v>278</v>
      </c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7"/>
      <c r="V70" s="192" t="s">
        <v>89</v>
      </c>
      <c r="W70" s="192"/>
      <c r="X70" s="192"/>
      <c r="Y70" s="193">
        <f>Y59+Y60+Y61+Y62+Y63+Y64+Y65+Y66+Y67+Y68+Y69</f>
        <v>16091000</v>
      </c>
      <c r="Z70" s="194"/>
      <c r="AA70" s="194"/>
      <c r="AB70" s="195"/>
      <c r="AC70" s="47">
        <f>SUM(AC59:AC69)</f>
        <v>8945973</v>
      </c>
      <c r="AD70" s="193">
        <f>AD59+AD60+AD61+AD62+AD63+AD64+AD65+AD66+AD67+AD68+AD69</f>
        <v>0</v>
      </c>
      <c r="AE70" s="194"/>
      <c r="AF70" s="194"/>
      <c r="AG70" s="195"/>
      <c r="AH70" s="84">
        <v>0</v>
      </c>
      <c r="AI70" s="85"/>
      <c r="AJ70" s="85"/>
      <c r="AK70" s="86"/>
      <c r="AL70" s="193">
        <f>AL59+AL60+AL61+AL62+AL63+AL64+AL65+AL66+AL67+AL68+AL69</f>
        <v>0</v>
      </c>
      <c r="AM70" s="194"/>
      <c r="AN70" s="194"/>
      <c r="AO70" s="195"/>
      <c r="AP70" s="193">
        <f>AP59+AP60+AP61+AP62+AP63+AP64+AP65+AP66+AP67+AP68+AP69</f>
        <v>0</v>
      </c>
      <c r="AQ70" s="194"/>
      <c r="AR70" s="194"/>
      <c r="AS70" s="195"/>
      <c r="AT70" s="193">
        <f>AT59+AT60+AT61+AT62+AT63+AT64+AT65+AT66+AT67+AT68+AT69</f>
        <v>0</v>
      </c>
      <c r="AU70" s="194"/>
      <c r="AV70" s="194"/>
      <c r="AW70" s="195"/>
      <c r="AX70" s="48">
        <v>0</v>
      </c>
      <c r="AY70" s="48">
        <v>0</v>
      </c>
      <c r="AZ70" s="48">
        <v>0</v>
      </c>
      <c r="BA70" s="48">
        <v>0</v>
      </c>
      <c r="BB70" s="48">
        <v>0</v>
      </c>
      <c r="BC70" s="198">
        <f t="shared" si="2"/>
        <v>16091000</v>
      </c>
      <c r="BD70" s="198"/>
      <c r="BE70" s="198"/>
      <c r="BF70" s="198"/>
      <c r="BG70" s="49">
        <f t="shared" si="4"/>
        <v>8945973</v>
      </c>
    </row>
    <row r="71" spans="1:59" ht="36.75" customHeight="1">
      <c r="A71" s="132" t="s">
        <v>163</v>
      </c>
      <c r="B71" s="132"/>
      <c r="C71" s="153" t="s">
        <v>242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4" t="s">
        <v>90</v>
      </c>
      <c r="W71" s="154"/>
      <c r="X71" s="154"/>
      <c r="Y71" s="155"/>
      <c r="Z71" s="155"/>
      <c r="AA71" s="155"/>
      <c r="AB71" s="155"/>
      <c r="AC71" s="21">
        <f>80000-80000</f>
        <v>0</v>
      </c>
      <c r="AD71" s="156"/>
      <c r="AE71" s="156"/>
      <c r="AF71" s="156"/>
      <c r="AG71" s="156"/>
      <c r="AH71" s="93"/>
      <c r="AI71" s="94"/>
      <c r="AJ71" s="94"/>
      <c r="AK71" s="95"/>
      <c r="AL71" s="157"/>
      <c r="AM71" s="157"/>
      <c r="AN71" s="157"/>
      <c r="AO71" s="157"/>
      <c r="AP71" s="150"/>
      <c r="AQ71" s="150"/>
      <c r="AR71" s="150"/>
      <c r="AS71" s="150"/>
      <c r="AT71" s="151"/>
      <c r="AU71" s="151"/>
      <c r="AV71" s="151"/>
      <c r="AW71" s="151"/>
      <c r="AX71" s="21">
        <v>80000</v>
      </c>
      <c r="AY71" s="36"/>
      <c r="AZ71" s="35"/>
      <c r="BA71" s="37"/>
      <c r="BB71" s="35"/>
      <c r="BC71" s="152">
        <f t="shared" si="2"/>
        <v>0</v>
      </c>
      <c r="BD71" s="152"/>
      <c r="BE71" s="152"/>
      <c r="BF71" s="152"/>
      <c r="BG71" s="38">
        <f>AC71+AH71+AP71+AX71+AZ71+BB71</f>
        <v>80000</v>
      </c>
    </row>
    <row r="72" spans="1:59" ht="30.75" customHeight="1">
      <c r="A72" s="132" t="s">
        <v>164</v>
      </c>
      <c r="B72" s="132"/>
      <c r="C72" s="133" t="s">
        <v>236</v>
      </c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4" t="s">
        <v>91</v>
      </c>
      <c r="W72" s="134"/>
      <c r="X72" s="134"/>
      <c r="Y72" s="135">
        <v>0</v>
      </c>
      <c r="Z72" s="135"/>
      <c r="AA72" s="135"/>
      <c r="AB72" s="135"/>
      <c r="AC72" s="25">
        <v>0</v>
      </c>
      <c r="AD72" s="136"/>
      <c r="AE72" s="136"/>
      <c r="AF72" s="136"/>
      <c r="AG72" s="136"/>
      <c r="AH72" s="96"/>
      <c r="AI72" s="97"/>
      <c r="AJ72" s="97"/>
      <c r="AK72" s="98"/>
      <c r="AL72" s="137"/>
      <c r="AM72" s="137"/>
      <c r="AN72" s="137"/>
      <c r="AO72" s="137"/>
      <c r="AP72" s="122"/>
      <c r="AQ72" s="122"/>
      <c r="AR72" s="122"/>
      <c r="AS72" s="122"/>
      <c r="AT72" s="123"/>
      <c r="AU72" s="123"/>
      <c r="AV72" s="123"/>
      <c r="AW72" s="123"/>
      <c r="AX72" s="25"/>
      <c r="AY72" s="26"/>
      <c r="AZ72" s="25">
        <v>827600</v>
      </c>
      <c r="BA72" s="27"/>
      <c r="BB72" s="25"/>
      <c r="BC72" s="124">
        <f t="shared" si="2"/>
        <v>0</v>
      </c>
      <c r="BD72" s="124"/>
      <c r="BE72" s="124"/>
      <c r="BF72" s="124"/>
      <c r="BG72" s="38">
        <f aca="true" t="shared" si="5" ref="BG72:BG77">AC72+AH72+AP72+AX72+AZ72+BB72</f>
        <v>827600</v>
      </c>
    </row>
    <row r="73" spans="1:59" ht="19.5" customHeight="1">
      <c r="A73" s="132" t="s">
        <v>165</v>
      </c>
      <c r="B73" s="132"/>
      <c r="C73" s="133" t="s">
        <v>92</v>
      </c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4" t="s">
        <v>93</v>
      </c>
      <c r="W73" s="134"/>
      <c r="X73" s="134"/>
      <c r="Y73" s="135"/>
      <c r="Z73" s="135"/>
      <c r="AA73" s="135"/>
      <c r="AB73" s="135"/>
      <c r="AC73" s="25"/>
      <c r="AD73" s="136"/>
      <c r="AE73" s="136"/>
      <c r="AF73" s="136"/>
      <c r="AG73" s="136"/>
      <c r="AH73" s="96"/>
      <c r="AI73" s="97"/>
      <c r="AJ73" s="97"/>
      <c r="AK73" s="98"/>
      <c r="AL73" s="137"/>
      <c r="AM73" s="137"/>
      <c r="AN73" s="137"/>
      <c r="AO73" s="137"/>
      <c r="AP73" s="122"/>
      <c r="AQ73" s="122"/>
      <c r="AR73" s="122"/>
      <c r="AS73" s="122"/>
      <c r="AT73" s="123"/>
      <c r="AU73" s="123"/>
      <c r="AV73" s="123"/>
      <c r="AW73" s="123"/>
      <c r="AX73" s="25"/>
      <c r="AY73" s="26"/>
      <c r="AZ73" s="25"/>
      <c r="BA73" s="27"/>
      <c r="BB73" s="25"/>
      <c r="BC73" s="124">
        <f t="shared" si="2"/>
        <v>0</v>
      </c>
      <c r="BD73" s="124"/>
      <c r="BE73" s="124"/>
      <c r="BF73" s="124"/>
      <c r="BG73" s="38">
        <f t="shared" si="5"/>
        <v>0</v>
      </c>
    </row>
    <row r="74" spans="1:59" ht="54.75" customHeight="1">
      <c r="A74" s="132" t="s">
        <v>166</v>
      </c>
      <c r="B74" s="132"/>
      <c r="C74" s="133" t="s">
        <v>279</v>
      </c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4" t="s">
        <v>94</v>
      </c>
      <c r="W74" s="134"/>
      <c r="X74" s="134"/>
      <c r="Y74" s="135"/>
      <c r="Z74" s="135"/>
      <c r="AA74" s="135"/>
      <c r="AB74" s="135"/>
      <c r="AC74" s="22">
        <f>72220+45000+37000+901575+82000</f>
        <v>1137795</v>
      </c>
      <c r="AD74" s="136">
        <v>20000</v>
      </c>
      <c r="AE74" s="136"/>
      <c r="AF74" s="136"/>
      <c r="AG74" s="136"/>
      <c r="AH74" s="99">
        <v>20000</v>
      </c>
      <c r="AI74" s="100"/>
      <c r="AJ74" s="100"/>
      <c r="AK74" s="101"/>
      <c r="AL74" s="137"/>
      <c r="AM74" s="137"/>
      <c r="AN74" s="137"/>
      <c r="AO74" s="137"/>
      <c r="AP74" s="122"/>
      <c r="AQ74" s="122"/>
      <c r="AR74" s="122"/>
      <c r="AS74" s="122"/>
      <c r="AT74" s="123">
        <v>0</v>
      </c>
      <c r="AU74" s="123"/>
      <c r="AV74" s="123"/>
      <c r="AW74" s="123"/>
      <c r="AX74" s="25">
        <v>0</v>
      </c>
      <c r="AY74" s="26"/>
      <c r="AZ74" s="25">
        <v>0</v>
      </c>
      <c r="BA74" s="27">
        <v>100000</v>
      </c>
      <c r="BB74" s="25">
        <v>100000</v>
      </c>
      <c r="BC74" s="124">
        <f t="shared" si="2"/>
        <v>120000</v>
      </c>
      <c r="BD74" s="124"/>
      <c r="BE74" s="124"/>
      <c r="BF74" s="124"/>
      <c r="BG74" s="38">
        <f t="shared" si="5"/>
        <v>1257795</v>
      </c>
    </row>
    <row r="75" spans="1:59" ht="20.25" customHeight="1">
      <c r="A75" s="132" t="s">
        <v>167</v>
      </c>
      <c r="B75" s="132"/>
      <c r="C75" s="133" t="s">
        <v>95</v>
      </c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34" t="s">
        <v>96</v>
      </c>
      <c r="W75" s="134"/>
      <c r="X75" s="134"/>
      <c r="Y75" s="135"/>
      <c r="Z75" s="135"/>
      <c r="AA75" s="135"/>
      <c r="AB75" s="135"/>
      <c r="AC75" s="25"/>
      <c r="AD75" s="136"/>
      <c r="AE75" s="136"/>
      <c r="AF75" s="136"/>
      <c r="AG75" s="136"/>
      <c r="AH75" s="102"/>
      <c r="AI75" s="103"/>
      <c r="AJ75" s="103"/>
      <c r="AK75" s="104"/>
      <c r="AL75" s="137"/>
      <c r="AM75" s="137"/>
      <c r="AN75" s="137"/>
      <c r="AO75" s="137"/>
      <c r="AP75" s="122"/>
      <c r="AQ75" s="122"/>
      <c r="AR75" s="122"/>
      <c r="AS75" s="122"/>
      <c r="AT75" s="123"/>
      <c r="AU75" s="123"/>
      <c r="AV75" s="123"/>
      <c r="AW75" s="123"/>
      <c r="AX75" s="25"/>
      <c r="AY75" s="26"/>
      <c r="AZ75" s="25"/>
      <c r="BA75" s="27"/>
      <c r="BB75" s="25"/>
      <c r="BC75" s="124">
        <f t="shared" si="2"/>
        <v>0</v>
      </c>
      <c r="BD75" s="124"/>
      <c r="BE75" s="124"/>
      <c r="BF75" s="124"/>
      <c r="BG75" s="38">
        <f t="shared" si="5"/>
        <v>0</v>
      </c>
    </row>
    <row r="76" spans="1:59" ht="30.75" customHeight="1">
      <c r="A76" s="132" t="s">
        <v>168</v>
      </c>
      <c r="B76" s="132"/>
      <c r="C76" s="133" t="s">
        <v>97</v>
      </c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4" t="s">
        <v>98</v>
      </c>
      <c r="W76" s="134"/>
      <c r="X76" s="134"/>
      <c r="Y76" s="135"/>
      <c r="Z76" s="135"/>
      <c r="AA76" s="135"/>
      <c r="AB76" s="135"/>
      <c r="AC76" s="25"/>
      <c r="AD76" s="136"/>
      <c r="AE76" s="136"/>
      <c r="AF76" s="136"/>
      <c r="AG76" s="136"/>
      <c r="AH76" s="102"/>
      <c r="AI76" s="103"/>
      <c r="AJ76" s="103"/>
      <c r="AK76" s="104"/>
      <c r="AL76" s="137"/>
      <c r="AM76" s="137"/>
      <c r="AN76" s="137"/>
      <c r="AO76" s="137"/>
      <c r="AP76" s="122"/>
      <c r="AQ76" s="122"/>
      <c r="AR76" s="122"/>
      <c r="AS76" s="122"/>
      <c r="AT76" s="123"/>
      <c r="AU76" s="123"/>
      <c r="AV76" s="123"/>
      <c r="AW76" s="123"/>
      <c r="AX76" s="25"/>
      <c r="AY76" s="26"/>
      <c r="AZ76" s="25"/>
      <c r="BA76" s="27"/>
      <c r="BB76" s="25"/>
      <c r="BC76" s="124">
        <f t="shared" si="2"/>
        <v>0</v>
      </c>
      <c r="BD76" s="124"/>
      <c r="BE76" s="124"/>
      <c r="BF76" s="124"/>
      <c r="BG76" s="38">
        <f t="shared" si="5"/>
        <v>0</v>
      </c>
    </row>
    <row r="77" spans="1:59" ht="58.5" customHeight="1" thickBot="1">
      <c r="A77" s="182" t="s">
        <v>169</v>
      </c>
      <c r="B77" s="182"/>
      <c r="C77" s="148" t="s">
        <v>280</v>
      </c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9" t="s">
        <v>99</v>
      </c>
      <c r="W77" s="149"/>
      <c r="X77" s="149"/>
      <c r="Y77" s="144"/>
      <c r="Z77" s="144"/>
      <c r="AA77" s="144"/>
      <c r="AB77" s="144"/>
      <c r="AC77" s="23">
        <f>19499+23999+11000+49+243424+22000</f>
        <v>319971</v>
      </c>
      <c r="AD77" s="146">
        <v>10000</v>
      </c>
      <c r="AE77" s="146"/>
      <c r="AF77" s="146"/>
      <c r="AG77" s="146"/>
      <c r="AH77" s="99">
        <v>10000</v>
      </c>
      <c r="AI77" s="100"/>
      <c r="AJ77" s="100"/>
      <c r="AK77" s="101"/>
      <c r="AL77" s="147"/>
      <c r="AM77" s="147"/>
      <c r="AN77" s="147"/>
      <c r="AO77" s="147"/>
      <c r="AP77" s="142"/>
      <c r="AQ77" s="142"/>
      <c r="AR77" s="142"/>
      <c r="AS77" s="142"/>
      <c r="AT77" s="143"/>
      <c r="AU77" s="143"/>
      <c r="AV77" s="143"/>
      <c r="AW77" s="143"/>
      <c r="AX77" s="30">
        <v>0</v>
      </c>
      <c r="AY77" s="31"/>
      <c r="AZ77" s="30">
        <f>215400-48</f>
        <v>215352</v>
      </c>
      <c r="BA77" s="32"/>
      <c r="BB77" s="30"/>
      <c r="BC77" s="145">
        <f t="shared" si="2"/>
        <v>10000</v>
      </c>
      <c r="BD77" s="145"/>
      <c r="BE77" s="145"/>
      <c r="BF77" s="145"/>
      <c r="BG77" s="38">
        <f t="shared" si="5"/>
        <v>545323</v>
      </c>
    </row>
    <row r="78" spans="1:59" ht="39.75" customHeight="1" thickBot="1">
      <c r="A78" s="175" t="s">
        <v>170</v>
      </c>
      <c r="B78" s="176"/>
      <c r="C78" s="197" t="s">
        <v>281</v>
      </c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2" t="s">
        <v>100</v>
      </c>
      <c r="W78" s="192"/>
      <c r="X78" s="192"/>
      <c r="Y78" s="198">
        <f>Y71+Y72+Y73+Y74+Y75+Y76+Y77</f>
        <v>0</v>
      </c>
      <c r="Z78" s="198"/>
      <c r="AA78" s="198"/>
      <c r="AB78" s="198"/>
      <c r="AC78" s="50">
        <f>SUM(AC71:AC77)</f>
        <v>1457766</v>
      </c>
      <c r="AD78" s="198">
        <f>AD71+AD72+AD73+AD74+AD75+AD76+AD77</f>
        <v>30000</v>
      </c>
      <c r="AE78" s="198"/>
      <c r="AF78" s="198"/>
      <c r="AG78" s="198"/>
      <c r="AH78" s="199">
        <f>SUM(AH74:AH77)</f>
        <v>30000</v>
      </c>
      <c r="AI78" s="200"/>
      <c r="AJ78" s="200"/>
      <c r="AK78" s="201"/>
      <c r="AL78" s="198">
        <f>AL71+AL72+AL73+AL74+AL75+AL76+AL77</f>
        <v>0</v>
      </c>
      <c r="AM78" s="198"/>
      <c r="AN78" s="198"/>
      <c r="AO78" s="198"/>
      <c r="AP78" s="198">
        <f>AP71+AP72+AP73+AP74+AP75+AP76+AP77</f>
        <v>0</v>
      </c>
      <c r="AQ78" s="198"/>
      <c r="AR78" s="198"/>
      <c r="AS78" s="198"/>
      <c r="AT78" s="198">
        <f>AT71+AT72+AT73+AT74+AT75+AT76+AT77</f>
        <v>0</v>
      </c>
      <c r="AU78" s="198"/>
      <c r="AV78" s="198"/>
      <c r="AW78" s="198"/>
      <c r="AX78" s="50">
        <f>SUM(AX71:AX77)</f>
        <v>80000</v>
      </c>
      <c r="AY78" s="50">
        <f>SUM(AY71:AY77)</f>
        <v>0</v>
      </c>
      <c r="AZ78" s="50">
        <f>SUM(AZ71:AZ77)</f>
        <v>1042952</v>
      </c>
      <c r="BA78" s="50">
        <f>SUM(BA71:BA77)</f>
        <v>100000</v>
      </c>
      <c r="BB78" s="50">
        <f>SUM(BB71:BB77)</f>
        <v>100000</v>
      </c>
      <c r="BC78" s="198">
        <f t="shared" si="2"/>
        <v>130000</v>
      </c>
      <c r="BD78" s="198"/>
      <c r="BE78" s="198"/>
      <c r="BF78" s="198"/>
      <c r="BG78" s="49">
        <f aca="true" t="shared" si="6" ref="BG78:BG84">AC78+AH78+AP78+AX78+AZ78+BB78</f>
        <v>2710718</v>
      </c>
    </row>
    <row r="79" spans="1:59" ht="70.5" customHeight="1">
      <c r="A79" s="181" t="s">
        <v>171</v>
      </c>
      <c r="B79" s="181"/>
      <c r="C79" s="153" t="s">
        <v>237</v>
      </c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4" t="s">
        <v>101</v>
      </c>
      <c r="W79" s="154"/>
      <c r="X79" s="154"/>
      <c r="Y79" s="155">
        <v>26499000</v>
      </c>
      <c r="Z79" s="155"/>
      <c r="AA79" s="155"/>
      <c r="AB79" s="155"/>
      <c r="AC79" s="21">
        <f>26499000-797600+100000+21912332-10000000-21279744+6458285</f>
        <v>22892273</v>
      </c>
      <c r="AD79" s="156"/>
      <c r="AE79" s="156"/>
      <c r="AF79" s="156"/>
      <c r="AG79" s="156"/>
      <c r="AH79" s="202"/>
      <c r="AI79" s="203"/>
      <c r="AJ79" s="203"/>
      <c r="AK79" s="204"/>
      <c r="AL79" s="157"/>
      <c r="AM79" s="157"/>
      <c r="AN79" s="157"/>
      <c r="AO79" s="157"/>
      <c r="AP79" s="150"/>
      <c r="AQ79" s="150"/>
      <c r="AR79" s="150"/>
      <c r="AS79" s="150"/>
      <c r="AT79" s="151"/>
      <c r="AU79" s="151"/>
      <c r="AV79" s="151"/>
      <c r="AW79" s="151"/>
      <c r="AX79" s="35"/>
      <c r="AY79" s="36"/>
      <c r="AZ79" s="21">
        <v>14821459</v>
      </c>
      <c r="BA79" s="37"/>
      <c r="BB79" s="35"/>
      <c r="BC79" s="152">
        <f t="shared" si="2"/>
        <v>26499000</v>
      </c>
      <c r="BD79" s="152"/>
      <c r="BE79" s="152"/>
      <c r="BF79" s="152"/>
      <c r="BG79" s="41">
        <f t="shared" si="6"/>
        <v>37713732</v>
      </c>
    </row>
    <row r="80" spans="1:59" ht="19.5" customHeight="1">
      <c r="A80" s="132" t="s">
        <v>172</v>
      </c>
      <c r="B80" s="132"/>
      <c r="C80" s="133" t="s">
        <v>102</v>
      </c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4" t="s">
        <v>103</v>
      </c>
      <c r="W80" s="134"/>
      <c r="X80" s="134"/>
      <c r="Y80" s="135"/>
      <c r="Z80" s="135"/>
      <c r="AA80" s="135"/>
      <c r="AB80" s="135"/>
      <c r="AC80" s="25"/>
      <c r="AD80" s="136"/>
      <c r="AE80" s="136"/>
      <c r="AF80" s="136"/>
      <c r="AG80" s="136"/>
      <c r="AH80" s="96"/>
      <c r="AI80" s="97"/>
      <c r="AJ80" s="97"/>
      <c r="AK80" s="98"/>
      <c r="AL80" s="137"/>
      <c r="AM80" s="137"/>
      <c r="AN80" s="137"/>
      <c r="AO80" s="137"/>
      <c r="AP80" s="122"/>
      <c r="AQ80" s="122"/>
      <c r="AR80" s="122"/>
      <c r="AS80" s="122"/>
      <c r="AT80" s="123"/>
      <c r="AU80" s="123"/>
      <c r="AV80" s="123"/>
      <c r="AW80" s="123"/>
      <c r="AX80" s="25"/>
      <c r="AY80" s="26"/>
      <c r="AZ80" s="25"/>
      <c r="BA80" s="27"/>
      <c r="BB80" s="25"/>
      <c r="BC80" s="124">
        <f t="shared" si="2"/>
        <v>0</v>
      </c>
      <c r="BD80" s="124"/>
      <c r="BE80" s="124"/>
      <c r="BF80" s="124"/>
      <c r="BG80" s="41">
        <f t="shared" si="6"/>
        <v>0</v>
      </c>
    </row>
    <row r="81" spans="1:59" ht="27" customHeight="1">
      <c r="A81" s="132" t="s">
        <v>173</v>
      </c>
      <c r="B81" s="132"/>
      <c r="C81" s="133" t="s">
        <v>204</v>
      </c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4" t="s">
        <v>104</v>
      </c>
      <c r="W81" s="134"/>
      <c r="X81" s="134"/>
      <c r="Y81" s="135"/>
      <c r="Z81" s="135"/>
      <c r="AA81" s="135"/>
      <c r="AB81" s="135"/>
      <c r="AC81" s="25"/>
      <c r="AD81" s="136"/>
      <c r="AE81" s="136"/>
      <c r="AF81" s="136"/>
      <c r="AG81" s="136"/>
      <c r="AH81" s="96"/>
      <c r="AI81" s="97"/>
      <c r="AJ81" s="97"/>
      <c r="AK81" s="98"/>
      <c r="AL81" s="137"/>
      <c r="AM81" s="137"/>
      <c r="AN81" s="137"/>
      <c r="AO81" s="137"/>
      <c r="AP81" s="122"/>
      <c r="AQ81" s="122"/>
      <c r="AR81" s="122"/>
      <c r="AS81" s="122"/>
      <c r="AT81" s="123"/>
      <c r="AU81" s="123"/>
      <c r="AV81" s="123"/>
      <c r="AW81" s="123"/>
      <c r="AX81" s="25"/>
      <c r="AY81" s="26"/>
      <c r="AZ81" s="25"/>
      <c r="BA81" s="27"/>
      <c r="BB81" s="25"/>
      <c r="BC81" s="124">
        <f t="shared" si="2"/>
        <v>0</v>
      </c>
      <c r="BD81" s="124"/>
      <c r="BE81" s="124"/>
      <c r="BF81" s="124"/>
      <c r="BG81" s="41">
        <f t="shared" si="6"/>
        <v>0</v>
      </c>
    </row>
    <row r="82" spans="1:59" ht="42" customHeight="1" thickBot="1">
      <c r="A82" s="132" t="s">
        <v>174</v>
      </c>
      <c r="B82" s="132"/>
      <c r="C82" s="148" t="s">
        <v>243</v>
      </c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9" t="s">
        <v>105</v>
      </c>
      <c r="W82" s="149"/>
      <c r="X82" s="149"/>
      <c r="Y82" s="144">
        <v>3424000</v>
      </c>
      <c r="Z82" s="144"/>
      <c r="AA82" s="144"/>
      <c r="AB82" s="144"/>
      <c r="AC82" s="23">
        <f>3424000-215400+5916329-11000-5718530+1743737</f>
        <v>5139136</v>
      </c>
      <c r="AD82" s="146"/>
      <c r="AE82" s="146"/>
      <c r="AF82" s="146"/>
      <c r="AG82" s="146"/>
      <c r="AH82" s="96"/>
      <c r="AI82" s="97"/>
      <c r="AJ82" s="97"/>
      <c r="AK82" s="98"/>
      <c r="AL82" s="147"/>
      <c r="AM82" s="147"/>
      <c r="AN82" s="147"/>
      <c r="AO82" s="147"/>
      <c r="AP82" s="142"/>
      <c r="AQ82" s="142"/>
      <c r="AR82" s="142"/>
      <c r="AS82" s="142"/>
      <c r="AT82" s="143"/>
      <c r="AU82" s="143"/>
      <c r="AV82" s="143"/>
      <c r="AW82" s="143"/>
      <c r="AX82" s="30"/>
      <c r="AY82" s="31"/>
      <c r="AZ82" s="23">
        <v>3974793</v>
      </c>
      <c r="BA82" s="32"/>
      <c r="BB82" s="30"/>
      <c r="BC82" s="145">
        <f t="shared" si="2"/>
        <v>3424000</v>
      </c>
      <c r="BD82" s="145"/>
      <c r="BE82" s="145"/>
      <c r="BF82" s="145"/>
      <c r="BG82" s="41">
        <f t="shared" si="6"/>
        <v>9113929</v>
      </c>
    </row>
    <row r="83" spans="1:59" s="8" customFormat="1" ht="25.5" customHeight="1" thickBot="1">
      <c r="A83" s="179" t="s">
        <v>175</v>
      </c>
      <c r="B83" s="180"/>
      <c r="C83" s="205" t="s">
        <v>244</v>
      </c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2" t="s">
        <v>106</v>
      </c>
      <c r="W83" s="210"/>
      <c r="X83" s="210"/>
      <c r="Y83" s="198">
        <f>Y79+Y80+Y81+Y82</f>
        <v>29923000</v>
      </c>
      <c r="Z83" s="198"/>
      <c r="AA83" s="198"/>
      <c r="AB83" s="198"/>
      <c r="AC83" s="50">
        <f>SUM(AC79:AC82)</f>
        <v>28031409</v>
      </c>
      <c r="AD83" s="90">
        <f>AD79+AD80+AD81+AD82</f>
        <v>0</v>
      </c>
      <c r="AE83" s="91"/>
      <c r="AF83" s="91"/>
      <c r="AG83" s="92"/>
      <c r="AH83" s="90">
        <f>AH79+AH80+AH81+AH82</f>
        <v>0</v>
      </c>
      <c r="AI83" s="91"/>
      <c r="AJ83" s="91"/>
      <c r="AK83" s="92"/>
      <c r="AL83" s="90">
        <f>AL79+AL80+AL81+AL82</f>
        <v>0</v>
      </c>
      <c r="AM83" s="91"/>
      <c r="AN83" s="91"/>
      <c r="AO83" s="92"/>
      <c r="AP83" s="90">
        <f>AP79+AP80+AP81+AP82</f>
        <v>0</v>
      </c>
      <c r="AQ83" s="91"/>
      <c r="AR83" s="91"/>
      <c r="AS83" s="92"/>
      <c r="AT83" s="90">
        <f>AT79+AT80+AT81+AT82</f>
        <v>0</v>
      </c>
      <c r="AU83" s="91"/>
      <c r="AV83" s="91"/>
      <c r="AW83" s="92"/>
      <c r="AX83" s="50">
        <f>AX79+AX80+AX81+AX82</f>
        <v>0</v>
      </c>
      <c r="AY83" s="50">
        <f>AY79+AY80+AY81+AY82</f>
        <v>0</v>
      </c>
      <c r="AZ83" s="50">
        <f>AZ79+AZ80+AZ81+AZ82</f>
        <v>18796252</v>
      </c>
      <c r="BA83" s="50">
        <f>BA79+BA80+BA81+BA82</f>
        <v>0</v>
      </c>
      <c r="BB83" s="50">
        <f>BB79+BB80+BB81+BB82</f>
        <v>0</v>
      </c>
      <c r="BC83" s="198">
        <f t="shared" si="2"/>
        <v>29923000</v>
      </c>
      <c r="BD83" s="198"/>
      <c r="BE83" s="198"/>
      <c r="BF83" s="198"/>
      <c r="BG83" s="49">
        <f t="shared" si="6"/>
        <v>46827661</v>
      </c>
    </row>
    <row r="84" spans="1:59" ht="27.75" customHeight="1">
      <c r="A84" s="132" t="s">
        <v>176</v>
      </c>
      <c r="B84" s="132"/>
      <c r="C84" s="174" t="s">
        <v>107</v>
      </c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54" t="s">
        <v>108</v>
      </c>
      <c r="W84" s="154"/>
      <c r="X84" s="154"/>
      <c r="Y84" s="155"/>
      <c r="Z84" s="155"/>
      <c r="AA84" s="155"/>
      <c r="AB84" s="155"/>
      <c r="AC84" s="35"/>
      <c r="AD84" s="156"/>
      <c r="AE84" s="156"/>
      <c r="AF84" s="156"/>
      <c r="AG84" s="156"/>
      <c r="AH84" s="93"/>
      <c r="AI84" s="94"/>
      <c r="AJ84" s="94"/>
      <c r="AK84" s="95"/>
      <c r="AL84" s="157"/>
      <c r="AM84" s="157"/>
      <c r="AN84" s="157"/>
      <c r="AO84" s="157"/>
      <c r="AP84" s="150"/>
      <c r="AQ84" s="150"/>
      <c r="AR84" s="150"/>
      <c r="AS84" s="150"/>
      <c r="AT84" s="151"/>
      <c r="AU84" s="151"/>
      <c r="AV84" s="151"/>
      <c r="AW84" s="151"/>
      <c r="AX84" s="35"/>
      <c r="AY84" s="36"/>
      <c r="AZ84" s="35"/>
      <c r="BA84" s="37"/>
      <c r="BB84" s="35"/>
      <c r="BC84" s="152">
        <f t="shared" si="2"/>
        <v>0</v>
      </c>
      <c r="BD84" s="152"/>
      <c r="BE84" s="152"/>
      <c r="BF84" s="152"/>
      <c r="BG84" s="41">
        <f t="shared" si="6"/>
        <v>0</v>
      </c>
    </row>
    <row r="85" spans="1:59" ht="27" customHeight="1">
      <c r="A85" s="132" t="s">
        <v>177</v>
      </c>
      <c r="B85" s="132"/>
      <c r="C85" s="173" t="s">
        <v>195</v>
      </c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34" t="s">
        <v>109</v>
      </c>
      <c r="W85" s="134"/>
      <c r="X85" s="134"/>
      <c r="Y85" s="206"/>
      <c r="Z85" s="206"/>
      <c r="AA85" s="206"/>
      <c r="AB85" s="206"/>
      <c r="AC85" s="51"/>
      <c r="AD85" s="207"/>
      <c r="AE85" s="207"/>
      <c r="AF85" s="207"/>
      <c r="AG85" s="207"/>
      <c r="AH85" s="96"/>
      <c r="AI85" s="97"/>
      <c r="AJ85" s="97"/>
      <c r="AK85" s="98"/>
      <c r="AL85" s="208"/>
      <c r="AM85" s="208"/>
      <c r="AN85" s="208"/>
      <c r="AO85" s="208"/>
      <c r="AP85" s="124"/>
      <c r="AQ85" s="124"/>
      <c r="AR85" s="124"/>
      <c r="AS85" s="124"/>
      <c r="AT85" s="209"/>
      <c r="AU85" s="209"/>
      <c r="AV85" s="209"/>
      <c r="AW85" s="209"/>
      <c r="AX85" s="51"/>
      <c r="AY85" s="52"/>
      <c r="AZ85" s="51"/>
      <c r="BA85" s="53"/>
      <c r="BB85" s="51"/>
      <c r="BC85" s="124">
        <f t="shared" si="2"/>
        <v>0</v>
      </c>
      <c r="BD85" s="124"/>
      <c r="BE85" s="124"/>
      <c r="BF85" s="124"/>
      <c r="BG85" s="41">
        <f aca="true" t="shared" si="7" ref="BG85:BG91">AC85+AH85+AP85+AX85+AZ85+BB85</f>
        <v>0</v>
      </c>
    </row>
    <row r="86" spans="1:59" ht="36.75" customHeight="1">
      <c r="A86" s="132" t="s">
        <v>178</v>
      </c>
      <c r="B86" s="132"/>
      <c r="C86" s="173" t="s">
        <v>196</v>
      </c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34" t="s">
        <v>110</v>
      </c>
      <c r="W86" s="134"/>
      <c r="X86" s="134"/>
      <c r="Y86" s="135"/>
      <c r="Z86" s="135"/>
      <c r="AA86" s="135"/>
      <c r="AB86" s="135"/>
      <c r="AC86" s="25"/>
      <c r="AD86" s="136"/>
      <c r="AE86" s="136"/>
      <c r="AF86" s="136"/>
      <c r="AG86" s="136"/>
      <c r="AH86" s="96"/>
      <c r="AI86" s="97"/>
      <c r="AJ86" s="97"/>
      <c r="AK86" s="98"/>
      <c r="AL86" s="137"/>
      <c r="AM86" s="137"/>
      <c r="AN86" s="137"/>
      <c r="AO86" s="137"/>
      <c r="AP86" s="122"/>
      <c r="AQ86" s="122"/>
      <c r="AR86" s="122"/>
      <c r="AS86" s="122"/>
      <c r="AT86" s="123"/>
      <c r="AU86" s="123"/>
      <c r="AV86" s="123"/>
      <c r="AW86" s="123"/>
      <c r="AX86" s="25"/>
      <c r="AY86" s="26"/>
      <c r="AZ86" s="25"/>
      <c r="BA86" s="27"/>
      <c r="BB86" s="25"/>
      <c r="BC86" s="124">
        <f t="shared" si="2"/>
        <v>0</v>
      </c>
      <c r="BD86" s="124"/>
      <c r="BE86" s="124"/>
      <c r="BF86" s="124"/>
      <c r="BG86" s="41">
        <f t="shared" si="7"/>
        <v>0</v>
      </c>
    </row>
    <row r="87" spans="1:59" ht="29.25" customHeight="1">
      <c r="A87" s="132" t="s">
        <v>179</v>
      </c>
      <c r="B87" s="132"/>
      <c r="C87" s="173" t="s">
        <v>197</v>
      </c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34" t="s">
        <v>111</v>
      </c>
      <c r="W87" s="134"/>
      <c r="X87" s="134"/>
      <c r="Y87" s="135"/>
      <c r="Z87" s="135"/>
      <c r="AA87" s="135"/>
      <c r="AB87" s="135"/>
      <c r="AC87" s="25"/>
      <c r="AD87" s="136"/>
      <c r="AE87" s="136"/>
      <c r="AF87" s="136"/>
      <c r="AG87" s="136"/>
      <c r="AH87" s="96"/>
      <c r="AI87" s="97"/>
      <c r="AJ87" s="97"/>
      <c r="AK87" s="98"/>
      <c r="AL87" s="137"/>
      <c r="AM87" s="137"/>
      <c r="AN87" s="137"/>
      <c r="AO87" s="137"/>
      <c r="AP87" s="122"/>
      <c r="AQ87" s="122"/>
      <c r="AR87" s="122"/>
      <c r="AS87" s="122"/>
      <c r="AT87" s="123"/>
      <c r="AU87" s="123"/>
      <c r="AV87" s="123"/>
      <c r="AW87" s="123"/>
      <c r="AX87" s="25"/>
      <c r="AY87" s="26"/>
      <c r="AZ87" s="25"/>
      <c r="BA87" s="27"/>
      <c r="BB87" s="25"/>
      <c r="BC87" s="124">
        <f t="shared" si="2"/>
        <v>0</v>
      </c>
      <c r="BD87" s="124"/>
      <c r="BE87" s="124"/>
      <c r="BF87" s="124"/>
      <c r="BG87" s="41">
        <f t="shared" si="7"/>
        <v>0</v>
      </c>
    </row>
    <row r="88" spans="1:59" ht="29.25" customHeight="1">
      <c r="A88" s="132" t="s">
        <v>180</v>
      </c>
      <c r="B88" s="132"/>
      <c r="C88" s="173" t="s">
        <v>198</v>
      </c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34" t="s">
        <v>112</v>
      </c>
      <c r="W88" s="134"/>
      <c r="X88" s="134"/>
      <c r="Y88" s="135"/>
      <c r="Z88" s="135"/>
      <c r="AA88" s="135"/>
      <c r="AB88" s="135"/>
      <c r="AC88" s="25"/>
      <c r="AD88" s="136"/>
      <c r="AE88" s="136"/>
      <c r="AF88" s="136"/>
      <c r="AG88" s="136"/>
      <c r="AH88" s="96"/>
      <c r="AI88" s="97"/>
      <c r="AJ88" s="97"/>
      <c r="AK88" s="98"/>
      <c r="AL88" s="137"/>
      <c r="AM88" s="137"/>
      <c r="AN88" s="137"/>
      <c r="AO88" s="137"/>
      <c r="AP88" s="122"/>
      <c r="AQ88" s="122"/>
      <c r="AR88" s="122"/>
      <c r="AS88" s="122"/>
      <c r="AT88" s="123"/>
      <c r="AU88" s="123"/>
      <c r="AV88" s="123"/>
      <c r="AW88" s="123"/>
      <c r="AX88" s="25"/>
      <c r="AY88" s="26"/>
      <c r="AZ88" s="25"/>
      <c r="BA88" s="27"/>
      <c r="BB88" s="25"/>
      <c r="BC88" s="124">
        <f t="shared" si="2"/>
        <v>0</v>
      </c>
      <c r="BD88" s="124"/>
      <c r="BE88" s="124"/>
      <c r="BF88" s="124"/>
      <c r="BG88" s="41">
        <f t="shared" si="7"/>
        <v>0</v>
      </c>
    </row>
    <row r="89" spans="1:59" ht="41.25" customHeight="1">
      <c r="A89" s="132" t="s">
        <v>181</v>
      </c>
      <c r="B89" s="132"/>
      <c r="C89" s="173" t="s">
        <v>210</v>
      </c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34" t="s">
        <v>113</v>
      </c>
      <c r="W89" s="134"/>
      <c r="X89" s="134"/>
      <c r="Y89" s="135"/>
      <c r="Z89" s="135"/>
      <c r="AA89" s="135"/>
      <c r="AB89" s="135"/>
      <c r="AC89" s="25"/>
      <c r="AD89" s="136"/>
      <c r="AE89" s="136"/>
      <c r="AF89" s="136"/>
      <c r="AG89" s="136"/>
      <c r="AH89" s="96"/>
      <c r="AI89" s="97"/>
      <c r="AJ89" s="97"/>
      <c r="AK89" s="98"/>
      <c r="AL89" s="137"/>
      <c r="AM89" s="137"/>
      <c r="AN89" s="137"/>
      <c r="AO89" s="137"/>
      <c r="AP89" s="122"/>
      <c r="AQ89" s="122"/>
      <c r="AR89" s="122"/>
      <c r="AS89" s="122"/>
      <c r="AT89" s="123"/>
      <c r="AU89" s="123"/>
      <c r="AV89" s="123"/>
      <c r="AW89" s="123"/>
      <c r="AX89" s="25"/>
      <c r="AY89" s="26"/>
      <c r="AZ89" s="25"/>
      <c r="BA89" s="27"/>
      <c r="BB89" s="25"/>
      <c r="BC89" s="124">
        <f t="shared" si="2"/>
        <v>0</v>
      </c>
      <c r="BD89" s="124"/>
      <c r="BE89" s="124"/>
      <c r="BF89" s="124"/>
      <c r="BG89" s="41">
        <f t="shared" si="7"/>
        <v>0</v>
      </c>
    </row>
    <row r="90" spans="1:59" ht="19.5" customHeight="1">
      <c r="A90" s="132" t="s">
        <v>182</v>
      </c>
      <c r="B90" s="132"/>
      <c r="C90" s="173" t="s">
        <v>114</v>
      </c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34" t="s">
        <v>115</v>
      </c>
      <c r="W90" s="134"/>
      <c r="X90" s="134"/>
      <c r="Y90" s="135"/>
      <c r="Z90" s="135"/>
      <c r="AA90" s="135"/>
      <c r="AB90" s="135"/>
      <c r="AC90" s="25"/>
      <c r="AD90" s="136"/>
      <c r="AE90" s="136"/>
      <c r="AF90" s="136"/>
      <c r="AG90" s="136"/>
      <c r="AH90" s="96"/>
      <c r="AI90" s="97"/>
      <c r="AJ90" s="97"/>
      <c r="AK90" s="98"/>
      <c r="AL90" s="137"/>
      <c r="AM90" s="137"/>
      <c r="AN90" s="137"/>
      <c r="AO90" s="137"/>
      <c r="AP90" s="122"/>
      <c r="AQ90" s="122"/>
      <c r="AR90" s="122"/>
      <c r="AS90" s="122"/>
      <c r="AT90" s="123"/>
      <c r="AU90" s="123"/>
      <c r="AV90" s="123"/>
      <c r="AW90" s="123"/>
      <c r="AX90" s="25"/>
      <c r="AY90" s="26"/>
      <c r="AZ90" s="25"/>
      <c r="BA90" s="27"/>
      <c r="BB90" s="25"/>
      <c r="BC90" s="124">
        <f t="shared" si="2"/>
        <v>0</v>
      </c>
      <c r="BD90" s="124"/>
      <c r="BE90" s="124"/>
      <c r="BF90" s="124"/>
      <c r="BG90" s="41">
        <f t="shared" si="7"/>
        <v>0</v>
      </c>
    </row>
    <row r="91" spans="1:59" ht="27.75" customHeight="1" thickBot="1">
      <c r="A91" s="132" t="s">
        <v>183</v>
      </c>
      <c r="B91" s="132"/>
      <c r="C91" s="148" t="s">
        <v>199</v>
      </c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9" t="s">
        <v>116</v>
      </c>
      <c r="W91" s="149"/>
      <c r="X91" s="149"/>
      <c r="Y91" s="144"/>
      <c r="Z91" s="144"/>
      <c r="AA91" s="144"/>
      <c r="AB91" s="144"/>
      <c r="AC91" s="30"/>
      <c r="AD91" s="146"/>
      <c r="AE91" s="146"/>
      <c r="AF91" s="146"/>
      <c r="AG91" s="146"/>
      <c r="AH91" s="96"/>
      <c r="AI91" s="97"/>
      <c r="AJ91" s="97"/>
      <c r="AK91" s="98"/>
      <c r="AL91" s="147"/>
      <c r="AM91" s="147"/>
      <c r="AN91" s="147"/>
      <c r="AO91" s="147"/>
      <c r="AP91" s="142"/>
      <c r="AQ91" s="142"/>
      <c r="AR91" s="142"/>
      <c r="AS91" s="142"/>
      <c r="AT91" s="143"/>
      <c r="AU91" s="143"/>
      <c r="AV91" s="143"/>
      <c r="AW91" s="143"/>
      <c r="AX91" s="30"/>
      <c r="AY91" s="31"/>
      <c r="AZ91" s="30"/>
      <c r="BA91" s="32"/>
      <c r="BB91" s="30"/>
      <c r="BC91" s="145">
        <f t="shared" si="2"/>
        <v>0</v>
      </c>
      <c r="BD91" s="145"/>
      <c r="BE91" s="145"/>
      <c r="BF91" s="145"/>
      <c r="BG91" s="41">
        <f t="shared" si="7"/>
        <v>0</v>
      </c>
    </row>
    <row r="92" spans="1:59" ht="18" customHeight="1" thickBot="1">
      <c r="A92" s="179" t="s">
        <v>184</v>
      </c>
      <c r="B92" s="180"/>
      <c r="C92" s="211" t="s">
        <v>200</v>
      </c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197" t="s">
        <v>117</v>
      </c>
      <c r="W92" s="197"/>
      <c r="X92" s="197"/>
      <c r="Y92" s="198">
        <f>Y84+Y85+Y86+Y87+Y88+Y89+Y90+Y91</f>
        <v>0</v>
      </c>
      <c r="Z92" s="198"/>
      <c r="AA92" s="198"/>
      <c r="AB92" s="198"/>
      <c r="AC92" s="50">
        <v>0</v>
      </c>
      <c r="AD92" s="198">
        <f>AD84+AD85+AD86+AD87+AD88+AD89+AD90+AD91</f>
        <v>0</v>
      </c>
      <c r="AE92" s="198"/>
      <c r="AF92" s="198"/>
      <c r="AG92" s="198"/>
      <c r="AH92" s="84">
        <v>0</v>
      </c>
      <c r="AI92" s="85"/>
      <c r="AJ92" s="85"/>
      <c r="AK92" s="86"/>
      <c r="AL92" s="198">
        <f>AL84+AL85+AL86+AL87+AL88+AL89+AL90+AL91</f>
        <v>0</v>
      </c>
      <c r="AM92" s="198"/>
      <c r="AN92" s="198"/>
      <c r="AO92" s="198"/>
      <c r="AP92" s="198">
        <f>AP84+AP85+AP86+AP87+AP88+AP89+AP90+AP91</f>
        <v>0</v>
      </c>
      <c r="AQ92" s="198"/>
      <c r="AR92" s="198"/>
      <c r="AS92" s="198"/>
      <c r="AT92" s="198">
        <f>AT84+AT85+AT86+AT87+AT88+AT89+AT90+AT91</f>
        <v>0</v>
      </c>
      <c r="AU92" s="198"/>
      <c r="AV92" s="198"/>
      <c r="AW92" s="198"/>
      <c r="AX92" s="50">
        <v>0</v>
      </c>
      <c r="AY92" s="50">
        <v>0</v>
      </c>
      <c r="AZ92" s="50">
        <v>0</v>
      </c>
      <c r="BA92" s="50">
        <v>0</v>
      </c>
      <c r="BB92" s="50">
        <v>0</v>
      </c>
      <c r="BC92" s="228">
        <f t="shared" si="2"/>
        <v>0</v>
      </c>
      <c r="BD92" s="228"/>
      <c r="BE92" s="228"/>
      <c r="BF92" s="228"/>
      <c r="BG92" s="54">
        <f>AC92+AH92+AP92+AX92+AZ92+BB92</f>
        <v>0</v>
      </c>
    </row>
    <row r="93" spans="1:59" s="8" customFormat="1" ht="24.75" customHeight="1" thickBot="1">
      <c r="A93" s="186" t="s">
        <v>185</v>
      </c>
      <c r="B93" s="187"/>
      <c r="C93" s="288" t="s">
        <v>201</v>
      </c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13" t="s">
        <v>118</v>
      </c>
      <c r="W93" s="213"/>
      <c r="X93" s="213"/>
      <c r="Y93" s="214">
        <f>Y28+Y29+Y49+Y58+Y70+Y78+Y83+Y92</f>
        <v>74254619</v>
      </c>
      <c r="Z93" s="214"/>
      <c r="AA93" s="214"/>
      <c r="AB93" s="214"/>
      <c r="AC93" s="55">
        <f>AC92+AC83+AC78+AC70+AC58+AC49+AC29+AC28</f>
        <v>75456817</v>
      </c>
      <c r="AD93" s="214">
        <f>AD28+AD29+AD49+AD58+AD70+AD78+AD83+AD92</f>
        <v>1550000</v>
      </c>
      <c r="AE93" s="214"/>
      <c r="AF93" s="214"/>
      <c r="AG93" s="214"/>
      <c r="AH93" s="87">
        <f>AH92+AH83+AH78+AH70+AH58+AH49+AH29+AH28</f>
        <v>2639292</v>
      </c>
      <c r="AI93" s="88"/>
      <c r="AJ93" s="88"/>
      <c r="AK93" s="89"/>
      <c r="AL93" s="214">
        <f>AL28+AL29+AL49+AL58+AL70+AL78+AL83+AL92</f>
        <v>2828000</v>
      </c>
      <c r="AM93" s="214"/>
      <c r="AN93" s="214"/>
      <c r="AO93" s="214"/>
      <c r="AP93" s="214">
        <f>AP28+AP29+AP49+AP58+AP70+AP78+AP83+AP92</f>
        <v>2776152</v>
      </c>
      <c r="AQ93" s="214"/>
      <c r="AR93" s="214"/>
      <c r="AS93" s="214"/>
      <c r="AT93" s="214">
        <f>AT28+AT29+AT49+AT58+AT70+AT78+AT83+AT92</f>
        <v>127000</v>
      </c>
      <c r="AU93" s="214"/>
      <c r="AV93" s="214"/>
      <c r="AW93" s="214"/>
      <c r="AX93" s="55">
        <f>AX92+AX83+AX78+AX70+AX58+AX49+AX29+AX28</f>
        <v>427000</v>
      </c>
      <c r="AY93" s="55">
        <f>AY92+AY83+AY78+AY70+AY58+AY49+AY29+AY28</f>
        <v>1757000</v>
      </c>
      <c r="AZ93" s="55">
        <f>AZ92+AZ83+AZ78+AZ70+AZ58+AZ49+AZ29+AZ28</f>
        <v>21580204</v>
      </c>
      <c r="BA93" s="55">
        <f>BA92+BA83+BA78+BA70+BA58+BA49+BA29+BA28</f>
        <v>2353000</v>
      </c>
      <c r="BB93" s="55">
        <f>BB92+BB83+BB78+BB70+BB58+BB49+BB29+BB28</f>
        <v>2414000</v>
      </c>
      <c r="BC93" s="229">
        <f>BC28+BC29+BC49+BC58+BC70+BC78+BC83+BC92</f>
        <v>82869619</v>
      </c>
      <c r="BD93" s="230"/>
      <c r="BE93" s="230"/>
      <c r="BF93" s="231"/>
      <c r="BG93" s="56">
        <f>BG28+BG29+BG49+BG58+BG70+BG78+BG83+BG92</f>
        <v>105293465</v>
      </c>
    </row>
    <row r="94" spans="1:59" s="8" customFormat="1" ht="14.25" customHeight="1">
      <c r="A94" s="57"/>
      <c r="B94" s="58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4"/>
      <c r="V94" s="221"/>
      <c r="W94" s="222"/>
      <c r="X94" s="223"/>
      <c r="Y94" s="258"/>
      <c r="Z94" s="259"/>
      <c r="AA94" s="259"/>
      <c r="AB94" s="260"/>
      <c r="AC94" s="59"/>
      <c r="AD94" s="218"/>
      <c r="AE94" s="219"/>
      <c r="AF94" s="219"/>
      <c r="AG94" s="220"/>
      <c r="AH94" s="215"/>
      <c r="AI94" s="216"/>
      <c r="AJ94" s="216"/>
      <c r="AK94" s="217"/>
      <c r="AL94" s="243"/>
      <c r="AM94" s="244"/>
      <c r="AN94" s="244"/>
      <c r="AO94" s="245"/>
      <c r="AP94" s="215"/>
      <c r="AQ94" s="216"/>
      <c r="AR94" s="216"/>
      <c r="AS94" s="217"/>
      <c r="AT94" s="246"/>
      <c r="AU94" s="247"/>
      <c r="AV94" s="247"/>
      <c r="AW94" s="248"/>
      <c r="AX94" s="60"/>
      <c r="AY94" s="61"/>
      <c r="AZ94" s="60"/>
      <c r="BA94" s="62"/>
      <c r="BB94" s="60"/>
      <c r="BC94" s="152">
        <f t="shared" si="2"/>
        <v>0</v>
      </c>
      <c r="BD94" s="152"/>
      <c r="BE94" s="152"/>
      <c r="BF94" s="152"/>
      <c r="BG94" s="63">
        <v>0</v>
      </c>
    </row>
    <row r="95" spans="1:59" s="8" customFormat="1" ht="21" customHeight="1">
      <c r="A95" s="57"/>
      <c r="B95" s="58"/>
      <c r="C95" s="224" t="s">
        <v>207</v>
      </c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5"/>
      <c r="V95" s="255"/>
      <c r="W95" s="256"/>
      <c r="X95" s="257"/>
      <c r="Y95" s="264"/>
      <c r="Z95" s="265"/>
      <c r="AA95" s="265"/>
      <c r="AB95" s="266"/>
      <c r="AC95" s="64"/>
      <c r="AD95" s="277"/>
      <c r="AE95" s="278"/>
      <c r="AF95" s="278"/>
      <c r="AG95" s="279"/>
      <c r="AH95" s="252"/>
      <c r="AI95" s="253"/>
      <c r="AJ95" s="253"/>
      <c r="AK95" s="254"/>
      <c r="AL95" s="329"/>
      <c r="AM95" s="330"/>
      <c r="AN95" s="330"/>
      <c r="AO95" s="331"/>
      <c r="AP95" s="252"/>
      <c r="AQ95" s="253"/>
      <c r="AR95" s="253"/>
      <c r="AS95" s="254"/>
      <c r="AT95" s="249"/>
      <c r="AU95" s="250"/>
      <c r="AV95" s="250"/>
      <c r="AW95" s="251"/>
      <c r="AX95" s="65"/>
      <c r="AY95" s="66"/>
      <c r="AZ95" s="65"/>
      <c r="BA95" s="67"/>
      <c r="BB95" s="65"/>
      <c r="BC95" s="124">
        <f>Y95+AD95+AL95+AT95+AY95+BA95</f>
        <v>0</v>
      </c>
      <c r="BD95" s="124"/>
      <c r="BE95" s="124"/>
      <c r="BF95" s="124"/>
      <c r="BG95" s="68">
        <v>0</v>
      </c>
    </row>
    <row r="96" spans="1:59" s="8" customFormat="1" ht="22.5" customHeight="1" thickBot="1">
      <c r="A96" s="57"/>
      <c r="B96" s="58"/>
      <c r="C96" s="226" t="s">
        <v>205</v>
      </c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7"/>
      <c r="V96" s="261"/>
      <c r="W96" s="262"/>
      <c r="X96" s="263"/>
      <c r="Y96" s="280">
        <v>1</v>
      </c>
      <c r="Z96" s="281"/>
      <c r="AA96" s="281"/>
      <c r="AB96" s="282"/>
      <c r="AC96" s="69"/>
      <c r="AD96" s="332"/>
      <c r="AE96" s="333"/>
      <c r="AF96" s="333"/>
      <c r="AG96" s="334"/>
      <c r="AH96" s="235"/>
      <c r="AI96" s="236"/>
      <c r="AJ96" s="236"/>
      <c r="AK96" s="237"/>
      <c r="AL96" s="335">
        <v>1</v>
      </c>
      <c r="AM96" s="336"/>
      <c r="AN96" s="336"/>
      <c r="AO96" s="337"/>
      <c r="AP96" s="235"/>
      <c r="AQ96" s="236"/>
      <c r="AR96" s="236"/>
      <c r="AS96" s="237"/>
      <c r="AT96" s="232"/>
      <c r="AU96" s="233"/>
      <c r="AV96" s="233"/>
      <c r="AW96" s="234"/>
      <c r="AX96" s="70"/>
      <c r="AY96" s="71"/>
      <c r="AZ96" s="72"/>
      <c r="BA96" s="73" t="s">
        <v>226</v>
      </c>
      <c r="BB96" s="72"/>
      <c r="BC96" s="338" t="s">
        <v>228</v>
      </c>
      <c r="BD96" s="338"/>
      <c r="BE96" s="338"/>
      <c r="BF96" s="338"/>
      <c r="BG96" s="74" t="s">
        <v>228</v>
      </c>
    </row>
    <row r="97" spans="1:59" ht="43.5" customHeight="1">
      <c r="A97" s="132" t="s">
        <v>186</v>
      </c>
      <c r="B97" s="132"/>
      <c r="C97" s="269" t="s">
        <v>206</v>
      </c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1"/>
      <c r="V97" s="272"/>
      <c r="W97" s="272"/>
      <c r="X97" s="272"/>
      <c r="Y97" s="273" t="s">
        <v>222</v>
      </c>
      <c r="Z97" s="274"/>
      <c r="AA97" s="274"/>
      <c r="AB97" s="274"/>
      <c r="AC97" s="75"/>
      <c r="AD97" s="275"/>
      <c r="AE97" s="276"/>
      <c r="AF97" s="276"/>
      <c r="AG97" s="276"/>
      <c r="AH97" s="238"/>
      <c r="AI97" s="239"/>
      <c r="AJ97" s="239"/>
      <c r="AK97" s="239"/>
      <c r="AL97" s="267" t="s">
        <v>223</v>
      </c>
      <c r="AM97" s="268"/>
      <c r="AN97" s="268"/>
      <c r="AO97" s="268"/>
      <c r="AP97" s="238"/>
      <c r="AQ97" s="239"/>
      <c r="AR97" s="239"/>
      <c r="AS97" s="239"/>
      <c r="AT97" s="240"/>
      <c r="AU97" s="241"/>
      <c r="AV97" s="241"/>
      <c r="AW97" s="242"/>
      <c r="AX97" s="76"/>
      <c r="AY97" s="77"/>
      <c r="AZ97" s="76"/>
      <c r="BA97" s="78" t="s">
        <v>227</v>
      </c>
      <c r="BB97" s="76"/>
      <c r="BC97" s="152"/>
      <c r="BD97" s="152"/>
      <c r="BE97" s="152"/>
      <c r="BF97" s="152"/>
      <c r="BG97" s="79"/>
    </row>
    <row r="98" spans="1:58" ht="77.25" customHeight="1">
      <c r="A98" s="125"/>
      <c r="B98" s="125"/>
      <c r="BC98" s="125"/>
      <c r="BD98" s="125"/>
      <c r="BE98" s="125"/>
      <c r="BF98" s="125"/>
    </row>
    <row r="99" spans="1:58" ht="29.25" customHeight="1">
      <c r="A99" s="125"/>
      <c r="B99" s="125"/>
      <c r="BC99" s="125"/>
      <c r="BD99" s="125"/>
      <c r="BE99" s="125"/>
      <c r="BF99" s="125"/>
    </row>
    <row r="100" spans="1:58" ht="35.25" customHeight="1">
      <c r="A100" s="125"/>
      <c r="B100" s="125"/>
      <c r="BC100" s="125"/>
      <c r="BD100" s="125"/>
      <c r="BE100" s="125"/>
      <c r="BF100" s="125"/>
    </row>
    <row r="101" spans="1:58" ht="29.25" customHeight="1">
      <c r="A101" s="125"/>
      <c r="B101" s="125"/>
      <c r="BC101" s="10"/>
      <c r="BD101" s="10"/>
      <c r="BE101" s="10"/>
      <c r="BF101" s="10"/>
    </row>
    <row r="102" spans="1:58" ht="33" customHeight="1">
      <c r="A102" s="125"/>
      <c r="B102" s="125"/>
      <c r="BC102" s="10"/>
      <c r="BD102" s="10"/>
      <c r="BE102" s="10"/>
      <c r="BF102" s="10"/>
    </row>
    <row r="103" spans="1:58" ht="29.25" customHeight="1">
      <c r="A103" s="185"/>
      <c r="B103" s="185"/>
      <c r="BC103" s="10"/>
      <c r="BD103" s="10"/>
      <c r="BE103" s="10"/>
      <c r="BF103" s="10"/>
    </row>
    <row r="104" spans="1:58" ht="27.75" customHeight="1">
      <c r="A104" s="125"/>
      <c r="B104" s="125"/>
      <c r="BC104" s="10"/>
      <c r="BD104" s="10"/>
      <c r="BE104" s="10"/>
      <c r="BF104" s="10"/>
    </row>
    <row r="105" spans="1:58" s="8" customFormat="1" ht="19.5" customHeight="1">
      <c r="A105" s="125"/>
      <c r="B105" s="125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0"/>
      <c r="BD105" s="10"/>
      <c r="BE105" s="10"/>
      <c r="BF105" s="10"/>
    </row>
    <row r="106" spans="1:58" ht="19.5" customHeight="1">
      <c r="A106" s="125"/>
      <c r="B106" s="125"/>
      <c r="C106" s="2"/>
      <c r="BC106" s="10"/>
      <c r="BD106" s="10"/>
      <c r="BE106" s="10"/>
      <c r="BF106" s="10"/>
    </row>
    <row r="107" spans="1:58" ht="30" customHeight="1">
      <c r="A107" s="125"/>
      <c r="B107" s="125"/>
      <c r="C107" s="2"/>
      <c r="BC107" s="10"/>
      <c r="BD107" s="10"/>
      <c r="BE107" s="10"/>
      <c r="BF107" s="10"/>
    </row>
    <row r="108" spans="1:58" ht="29.25" customHeight="1">
      <c r="A108" s="125"/>
      <c r="B108" s="125"/>
      <c r="C108" s="2"/>
      <c r="BC108" s="10"/>
      <c r="BD108" s="10"/>
      <c r="BE108" s="10"/>
      <c r="BF108" s="10"/>
    </row>
    <row r="109" spans="1:58" ht="29.25" customHeight="1">
      <c r="A109" s="125"/>
      <c r="B109" s="125"/>
      <c r="C109" s="2"/>
      <c r="BC109" s="10"/>
      <c r="BD109" s="10"/>
      <c r="BE109" s="10"/>
      <c r="BF109" s="10"/>
    </row>
    <row r="110" spans="1:58" ht="29.25" customHeight="1">
      <c r="A110" s="125"/>
      <c r="B110" s="125"/>
      <c r="C110" s="2"/>
      <c r="BC110" s="10"/>
      <c r="BD110" s="10"/>
      <c r="BE110" s="10"/>
      <c r="BF110" s="10"/>
    </row>
    <row r="111" spans="1:3" ht="39" customHeight="1">
      <c r="A111" s="125"/>
      <c r="B111" s="125"/>
      <c r="C111" s="2"/>
    </row>
    <row r="112" spans="1:3" ht="19.5" customHeight="1">
      <c r="A112" s="125"/>
      <c r="B112" s="125"/>
      <c r="C112" s="2"/>
    </row>
    <row r="113" spans="1:3" ht="35.25" customHeight="1">
      <c r="A113" s="185"/>
      <c r="B113" s="185"/>
      <c r="C113" s="2"/>
    </row>
    <row r="114" spans="1:3" ht="39.75" customHeight="1">
      <c r="A114" s="125"/>
      <c r="B114" s="125"/>
      <c r="C114" s="2"/>
    </row>
    <row r="115" spans="1:58" s="8" customFormat="1" ht="19.5" customHeight="1">
      <c r="A115" s="125"/>
      <c r="B115" s="125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3" ht="19.5" customHeight="1">
      <c r="A116" s="125"/>
      <c r="B116" s="125"/>
      <c r="C116" s="2"/>
    </row>
    <row r="117" spans="1:3" ht="29.25" customHeight="1">
      <c r="A117" s="125"/>
      <c r="B117" s="125"/>
      <c r="C117" s="2"/>
    </row>
    <row r="118" spans="1:3" ht="29.25" customHeight="1">
      <c r="A118" s="125"/>
      <c r="B118" s="125"/>
      <c r="C118" s="2"/>
    </row>
    <row r="119" spans="1:3" ht="19.5" customHeight="1">
      <c r="A119" s="125"/>
      <c r="B119" s="125"/>
      <c r="C119" s="2"/>
    </row>
    <row r="120" spans="1:3" ht="19.5" customHeight="1">
      <c r="A120" s="125"/>
      <c r="B120" s="125"/>
      <c r="C120" s="2"/>
    </row>
    <row r="121" spans="1:3" ht="29.25" customHeight="1">
      <c r="A121" s="125"/>
      <c r="B121" s="125"/>
      <c r="C121" s="2"/>
    </row>
    <row r="122" spans="1:3" ht="29.25" customHeight="1">
      <c r="A122" s="125"/>
      <c r="B122" s="125"/>
      <c r="C122" s="2"/>
    </row>
    <row r="123" spans="1:3" ht="39" customHeight="1">
      <c r="A123" s="125"/>
      <c r="B123" s="125"/>
      <c r="C123" s="2"/>
    </row>
    <row r="124" spans="1:3" ht="29.25" customHeight="1">
      <c r="A124" s="125"/>
      <c r="B124" s="125"/>
      <c r="C124" s="2"/>
    </row>
    <row r="125" spans="1:3" ht="29.25" customHeight="1">
      <c r="A125" s="125"/>
      <c r="B125" s="125"/>
      <c r="C125" s="2"/>
    </row>
    <row r="126" spans="1:3" ht="19.5" customHeight="1">
      <c r="A126" s="125"/>
      <c r="B126" s="125"/>
      <c r="C126" s="2"/>
    </row>
    <row r="127" spans="1:3" ht="29.25" customHeight="1">
      <c r="A127" s="125"/>
      <c r="B127" s="125"/>
      <c r="C127" s="2"/>
    </row>
    <row r="128" spans="1:3" ht="19.5" customHeight="1">
      <c r="A128" s="125"/>
      <c r="B128" s="125"/>
      <c r="C128" s="2"/>
    </row>
    <row r="129" spans="1:3" ht="19.5" customHeight="1">
      <c r="A129" s="125"/>
      <c r="B129" s="125"/>
      <c r="C129" s="2"/>
    </row>
    <row r="130" spans="1:3" ht="29.25" customHeight="1">
      <c r="A130" s="125"/>
      <c r="B130" s="125"/>
      <c r="C130" s="2"/>
    </row>
    <row r="131" spans="1:3" ht="19.5" customHeight="1">
      <c r="A131" s="125"/>
      <c r="B131" s="125"/>
      <c r="C131" s="2"/>
    </row>
    <row r="132" spans="1:3" ht="19.5" customHeight="1">
      <c r="A132" s="125"/>
      <c r="B132" s="125"/>
      <c r="C132" s="2"/>
    </row>
    <row r="133" spans="1:3" ht="29.25" customHeight="1">
      <c r="A133" s="125"/>
      <c r="B133" s="125"/>
      <c r="C133" s="2"/>
    </row>
    <row r="134" spans="1:3" ht="29.25" customHeight="1">
      <c r="A134" s="125"/>
      <c r="B134" s="125"/>
      <c r="C134" s="2"/>
    </row>
    <row r="135" spans="1:3" ht="19.5" customHeight="1">
      <c r="A135" s="125"/>
      <c r="B135" s="125"/>
      <c r="C135" s="2"/>
    </row>
    <row r="136" spans="1:3" ht="19.5" customHeight="1">
      <c r="A136" s="125"/>
      <c r="B136" s="125"/>
      <c r="C136" s="2"/>
    </row>
    <row r="137" spans="1:3" ht="19.5" customHeight="1">
      <c r="A137" s="125"/>
      <c r="B137" s="125"/>
      <c r="C137" s="2"/>
    </row>
    <row r="138" spans="1:3" ht="29.25" customHeight="1">
      <c r="A138" s="125"/>
      <c r="B138" s="125"/>
      <c r="C138" s="2"/>
    </row>
    <row r="139" spans="1:3" ht="29.25" customHeight="1">
      <c r="A139" s="170"/>
      <c r="B139" s="170"/>
      <c r="C139" s="2"/>
    </row>
    <row r="140" spans="1:3" ht="39" customHeight="1">
      <c r="A140" s="125"/>
      <c r="B140" s="125"/>
      <c r="C140" s="2"/>
    </row>
    <row r="141" spans="1:3" ht="29.25" customHeight="1">
      <c r="A141" s="125"/>
      <c r="B141" s="125"/>
      <c r="C141" s="2"/>
    </row>
    <row r="142" spans="1:3" ht="19.5" customHeight="1">
      <c r="A142" s="125"/>
      <c r="B142" s="125"/>
      <c r="C142" s="2"/>
    </row>
    <row r="143" spans="1:3" ht="19.5" customHeight="1">
      <c r="A143" s="125"/>
      <c r="B143" s="125"/>
      <c r="C143" s="2"/>
    </row>
    <row r="144" spans="1:3" ht="19.5" customHeight="1">
      <c r="A144" s="125"/>
      <c r="B144" s="125"/>
      <c r="C144" s="2"/>
    </row>
    <row r="145" spans="1:3" ht="29.25" customHeight="1">
      <c r="A145" s="125"/>
      <c r="B145" s="125"/>
      <c r="C145" s="2"/>
    </row>
    <row r="146" spans="1:3" ht="29.25" customHeight="1">
      <c r="A146" s="125"/>
      <c r="B146" s="125"/>
      <c r="C146" s="2"/>
    </row>
    <row r="147" spans="1:3" ht="19.5" customHeight="1">
      <c r="A147" s="125"/>
      <c r="B147" s="125"/>
      <c r="C147" s="2"/>
    </row>
    <row r="148" spans="1:3" ht="19.5" customHeight="1">
      <c r="A148" s="125"/>
      <c r="B148" s="125"/>
      <c r="C148" s="2"/>
    </row>
    <row r="149" spans="1:3" ht="29.25" customHeight="1">
      <c r="A149" s="125"/>
      <c r="B149" s="125"/>
      <c r="C149" s="2"/>
    </row>
    <row r="150" spans="1:3" ht="19.5" customHeight="1">
      <c r="A150" s="125"/>
      <c r="B150" s="125"/>
      <c r="C150" s="2"/>
    </row>
    <row r="151" spans="1:3" ht="19.5" customHeight="1">
      <c r="A151" s="125"/>
      <c r="B151" s="125"/>
      <c r="C151" s="2"/>
    </row>
    <row r="152" spans="1:3" ht="19.5" customHeight="1">
      <c r="A152" s="125"/>
      <c r="B152" s="125"/>
      <c r="C152" s="2"/>
    </row>
    <row r="153" spans="1:3" ht="19.5" customHeight="1">
      <c r="A153" s="125"/>
      <c r="B153" s="125"/>
      <c r="C153" s="2"/>
    </row>
    <row r="154" spans="1:3" ht="19.5" customHeight="1">
      <c r="A154" s="125"/>
      <c r="B154" s="125"/>
      <c r="C154" s="2"/>
    </row>
    <row r="155" spans="1:3" ht="29.25" customHeight="1">
      <c r="A155" s="125"/>
      <c r="B155" s="125"/>
      <c r="C155" s="2"/>
    </row>
    <row r="156" spans="1:3" ht="19.5" customHeight="1">
      <c r="A156" s="125"/>
      <c r="B156" s="125"/>
      <c r="C156" s="2"/>
    </row>
    <row r="157" spans="1:3" ht="29.25" customHeight="1">
      <c r="A157" s="125"/>
      <c r="B157" s="125"/>
      <c r="C157" s="2"/>
    </row>
    <row r="158" spans="1:3" ht="19.5" customHeight="1">
      <c r="A158" s="125"/>
      <c r="B158" s="125"/>
      <c r="C158" s="2"/>
    </row>
    <row r="159" spans="1:3" ht="19.5" customHeight="1">
      <c r="A159" s="125"/>
      <c r="B159" s="125"/>
      <c r="C159" s="2"/>
    </row>
    <row r="160" spans="1:3" ht="29.25" customHeight="1">
      <c r="A160" s="125"/>
      <c r="B160" s="125"/>
      <c r="C160" s="2"/>
    </row>
    <row r="161" spans="1:3" ht="19.5" customHeight="1">
      <c r="A161" s="125"/>
      <c r="B161" s="125"/>
      <c r="C161" s="2"/>
    </row>
    <row r="162" spans="1:3" ht="19.5" customHeight="1">
      <c r="A162" s="125"/>
      <c r="B162" s="125"/>
      <c r="C162" s="2"/>
    </row>
    <row r="163" spans="1:3" ht="19.5" customHeight="1">
      <c r="A163" s="125"/>
      <c r="B163" s="125"/>
      <c r="C163" s="2"/>
    </row>
    <row r="164" spans="1:3" ht="19.5" customHeight="1">
      <c r="A164" s="125"/>
      <c r="B164" s="125"/>
      <c r="C164" s="2"/>
    </row>
    <row r="165" spans="1:3" ht="19.5" customHeight="1">
      <c r="A165" s="125"/>
      <c r="B165" s="125"/>
      <c r="C165" s="2"/>
    </row>
    <row r="166" spans="1:3" ht="29.25" customHeight="1">
      <c r="A166" s="125"/>
      <c r="B166" s="125"/>
      <c r="C166" s="2"/>
    </row>
    <row r="167" spans="1:3" ht="19.5" customHeight="1">
      <c r="A167" s="125"/>
      <c r="B167" s="125"/>
      <c r="C167" s="2"/>
    </row>
    <row r="168" spans="1:3" ht="29.25" customHeight="1">
      <c r="A168" s="125"/>
      <c r="B168" s="125"/>
      <c r="C168" s="2"/>
    </row>
    <row r="169" spans="1:3" ht="19.5" customHeight="1">
      <c r="A169" s="125"/>
      <c r="B169" s="125"/>
      <c r="C169" s="2"/>
    </row>
    <row r="170" spans="1:3" ht="19.5" customHeight="1">
      <c r="A170" s="125"/>
      <c r="B170" s="125"/>
      <c r="C170" s="2"/>
    </row>
    <row r="171" spans="1:3" ht="25.5" customHeight="1">
      <c r="A171" s="125"/>
      <c r="B171" s="125"/>
      <c r="C171" s="2"/>
    </row>
    <row r="172" spans="1:3" ht="19.5" customHeight="1">
      <c r="A172" s="125"/>
      <c r="B172" s="125"/>
      <c r="C172" s="2"/>
    </row>
    <row r="173" spans="1:3" ht="19.5" customHeight="1">
      <c r="A173" s="125"/>
      <c r="B173" s="125"/>
      <c r="C173" s="2"/>
    </row>
    <row r="174" spans="1:3" ht="19.5" customHeight="1">
      <c r="A174" s="125"/>
      <c r="B174" s="125"/>
      <c r="C174" s="2"/>
    </row>
    <row r="175" spans="1:3" ht="19.5" customHeight="1">
      <c r="A175" s="125"/>
      <c r="B175" s="125"/>
      <c r="C175" s="2"/>
    </row>
    <row r="176" spans="1:3" ht="19.5" customHeight="1">
      <c r="A176" s="125"/>
      <c r="B176" s="125"/>
      <c r="C176" s="2"/>
    </row>
    <row r="177" spans="1:3" ht="25.5" customHeight="1">
      <c r="A177" s="125"/>
      <c r="B177" s="125"/>
      <c r="C177" s="2"/>
    </row>
    <row r="178" spans="1:3" ht="19.5" customHeight="1">
      <c r="A178" s="125"/>
      <c r="B178" s="125"/>
      <c r="C178" s="2"/>
    </row>
    <row r="179" spans="1:3" ht="29.25" customHeight="1">
      <c r="A179" s="125"/>
      <c r="B179" s="125"/>
      <c r="C179" s="2"/>
    </row>
    <row r="180" spans="1:3" ht="29.25" customHeight="1">
      <c r="A180" s="125"/>
      <c r="B180" s="125"/>
      <c r="C180" s="2"/>
    </row>
    <row r="181" spans="1:3" ht="29.25" customHeight="1">
      <c r="A181" s="125"/>
      <c r="B181" s="125"/>
      <c r="C181" s="2"/>
    </row>
    <row r="182" spans="1:3" ht="19.5" customHeight="1">
      <c r="A182" s="125"/>
      <c r="B182" s="125"/>
      <c r="C182" s="2"/>
    </row>
    <row r="183" spans="1:3" ht="19.5" customHeight="1">
      <c r="A183" s="125"/>
      <c r="B183" s="125"/>
      <c r="C183" s="2"/>
    </row>
    <row r="184" spans="1:3" ht="19.5" customHeight="1">
      <c r="A184" s="125"/>
      <c r="B184" s="125"/>
      <c r="C184" s="2"/>
    </row>
    <row r="185" spans="1:3" ht="19.5" customHeight="1">
      <c r="A185" s="125"/>
      <c r="B185" s="125"/>
      <c r="C185" s="2"/>
    </row>
    <row r="186" spans="1:3" ht="19.5" customHeight="1">
      <c r="A186" s="125"/>
      <c r="B186" s="125"/>
      <c r="C186" s="2"/>
    </row>
    <row r="187" spans="1:3" ht="29.25" customHeight="1">
      <c r="A187" s="125"/>
      <c r="B187" s="125"/>
      <c r="C187" s="2"/>
    </row>
    <row r="188" spans="1:3" ht="19.5" customHeight="1">
      <c r="A188" s="125"/>
      <c r="B188" s="125"/>
      <c r="C188" s="2"/>
    </row>
    <row r="189" spans="1:3" ht="19.5" customHeight="1">
      <c r="A189" s="125"/>
      <c r="B189" s="125"/>
      <c r="C189" s="2"/>
    </row>
    <row r="190" spans="1:3" ht="19.5" customHeight="1">
      <c r="A190" s="125"/>
      <c r="B190" s="125"/>
      <c r="C190" s="2"/>
    </row>
    <row r="191" spans="1:3" ht="19.5" customHeight="1">
      <c r="A191" s="125"/>
      <c r="B191" s="125"/>
      <c r="C191" s="2"/>
    </row>
    <row r="192" spans="1:3" ht="19.5" customHeight="1">
      <c r="A192" s="125"/>
      <c r="B192" s="125"/>
      <c r="C192" s="2"/>
    </row>
    <row r="193" spans="1:3" ht="19.5" customHeight="1">
      <c r="A193" s="125"/>
      <c r="B193" s="125"/>
      <c r="C193" s="2"/>
    </row>
    <row r="194" spans="1:3" ht="29.25" customHeight="1">
      <c r="A194" s="125"/>
      <c r="B194" s="125"/>
      <c r="C194" s="2"/>
    </row>
    <row r="195" spans="1:3" ht="19.5" customHeight="1">
      <c r="A195" s="125"/>
      <c r="B195" s="125"/>
      <c r="C195" s="2"/>
    </row>
    <row r="196" spans="1:3" ht="19.5" customHeight="1">
      <c r="A196" s="125"/>
      <c r="B196" s="125"/>
      <c r="C196" s="2"/>
    </row>
    <row r="197" spans="1:3" ht="19.5" customHeight="1">
      <c r="A197" s="125"/>
      <c r="B197" s="125"/>
      <c r="C197" s="2"/>
    </row>
    <row r="198" spans="1:3" ht="19.5" customHeight="1">
      <c r="A198" s="125"/>
      <c r="B198" s="125"/>
      <c r="C198" s="2"/>
    </row>
    <row r="199" spans="1:3" ht="19.5" customHeight="1">
      <c r="A199" s="125"/>
      <c r="B199" s="125"/>
      <c r="C199" s="2"/>
    </row>
    <row r="200" spans="1:3" ht="29.25" customHeight="1">
      <c r="A200" s="125"/>
      <c r="B200" s="125"/>
      <c r="C200" s="2"/>
    </row>
    <row r="201" spans="1:3" ht="19.5" customHeight="1">
      <c r="A201" s="125"/>
      <c r="B201" s="125"/>
      <c r="C201" s="2"/>
    </row>
    <row r="202" spans="1:3" ht="19.5" customHeight="1">
      <c r="A202" s="125"/>
      <c r="B202" s="125"/>
      <c r="C202" s="2"/>
    </row>
    <row r="203" spans="1:3" ht="19.5" customHeight="1">
      <c r="A203" s="125"/>
      <c r="B203" s="125"/>
      <c r="C203" s="2"/>
    </row>
    <row r="204" spans="1:3" ht="19.5" customHeight="1">
      <c r="A204" s="170"/>
      <c r="B204" s="170"/>
      <c r="C204" s="2"/>
    </row>
    <row r="205" spans="1:3" ht="19.5" customHeight="1">
      <c r="A205" s="125"/>
      <c r="B205" s="125"/>
      <c r="C205" s="2"/>
    </row>
    <row r="206" spans="1:3" ht="39" customHeight="1">
      <c r="A206" s="125"/>
      <c r="B206" s="125"/>
      <c r="C206" s="2"/>
    </row>
    <row r="207" spans="1:3" ht="19.5" customHeight="1">
      <c r="A207" s="125"/>
      <c r="B207" s="125"/>
      <c r="C207" s="2"/>
    </row>
    <row r="208" spans="1:3" ht="19.5" customHeight="1">
      <c r="A208" s="125"/>
      <c r="B208" s="125"/>
      <c r="C208" s="2"/>
    </row>
    <row r="209" spans="1:3" ht="19.5" customHeight="1">
      <c r="A209" s="125"/>
      <c r="B209" s="125"/>
      <c r="C209" s="2"/>
    </row>
    <row r="210" spans="1:3" ht="19.5" customHeight="1">
      <c r="A210" s="125"/>
      <c r="B210" s="125"/>
      <c r="C210" s="2"/>
    </row>
    <row r="211" spans="1:3" ht="19.5" customHeight="1">
      <c r="A211" s="125"/>
      <c r="B211" s="125"/>
      <c r="C211" s="2"/>
    </row>
    <row r="212" spans="1:3" ht="19.5" customHeight="1">
      <c r="A212" s="125"/>
      <c r="B212" s="125"/>
      <c r="C212" s="2"/>
    </row>
    <row r="213" spans="1:3" ht="19.5" customHeight="1">
      <c r="A213" s="170"/>
      <c r="B213" s="170"/>
      <c r="C213" s="2"/>
    </row>
    <row r="214" spans="1:3" ht="29.25" customHeight="1">
      <c r="A214" s="125"/>
      <c r="B214" s="125"/>
      <c r="C214" s="2"/>
    </row>
    <row r="215" spans="1:3" ht="19.5" customHeight="1">
      <c r="A215" s="125"/>
      <c r="B215" s="125"/>
      <c r="C215" s="2"/>
    </row>
    <row r="216" spans="1:3" ht="19.5" customHeight="1">
      <c r="A216" s="125"/>
      <c r="B216" s="125"/>
      <c r="C216" s="2"/>
    </row>
    <row r="217" spans="1:3" ht="19.5" customHeight="1">
      <c r="A217" s="125"/>
      <c r="B217" s="125"/>
      <c r="C217" s="2"/>
    </row>
    <row r="218" spans="1:3" ht="19.5" customHeight="1">
      <c r="A218" s="170"/>
      <c r="B218" s="170"/>
      <c r="C218" s="2"/>
    </row>
    <row r="219" spans="1:3" ht="19.5" customHeight="1">
      <c r="A219" s="125"/>
      <c r="B219" s="125"/>
      <c r="C219" s="2"/>
    </row>
    <row r="220" spans="1:3" ht="19.5" customHeight="1">
      <c r="A220" s="125"/>
      <c r="B220" s="125"/>
      <c r="C220" s="2"/>
    </row>
    <row r="221" spans="1:58" s="3" customFormat="1" ht="29.25" customHeight="1">
      <c r="A221" s="125"/>
      <c r="B221" s="125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</row>
    <row r="222" spans="1:3" ht="29.25" customHeight="1">
      <c r="A222" s="125"/>
      <c r="B222" s="125"/>
      <c r="C222" s="2"/>
    </row>
    <row r="223" spans="1:3" ht="19.5" customHeight="1">
      <c r="A223" s="125"/>
      <c r="B223" s="125"/>
      <c r="C223" s="2"/>
    </row>
    <row r="224" spans="1:3" ht="19.5" customHeight="1">
      <c r="A224" s="125"/>
      <c r="B224" s="125"/>
      <c r="C224" s="2"/>
    </row>
    <row r="225" spans="1:3" ht="29.25" customHeight="1">
      <c r="A225" s="125"/>
      <c r="B225" s="125"/>
      <c r="C225" s="2"/>
    </row>
    <row r="226" spans="1:3" ht="19.5" customHeight="1">
      <c r="A226" s="125"/>
      <c r="B226" s="125"/>
      <c r="C226" s="2"/>
    </row>
    <row r="227" spans="1:3" ht="19.5" customHeight="1">
      <c r="A227" s="125"/>
      <c r="B227" s="125"/>
      <c r="C227" s="2"/>
    </row>
    <row r="228" spans="1:3" ht="19.5" customHeight="1">
      <c r="A228" s="125"/>
      <c r="B228" s="125"/>
      <c r="C228" s="2"/>
    </row>
    <row r="229" spans="1:3" ht="19.5" customHeight="1">
      <c r="A229" s="125"/>
      <c r="B229" s="125"/>
      <c r="C229" s="2"/>
    </row>
    <row r="230" spans="1:3" ht="19.5" customHeight="1">
      <c r="A230" s="125"/>
      <c r="B230" s="125"/>
      <c r="C230" s="2"/>
    </row>
    <row r="231" spans="1:3" ht="29.25" customHeight="1">
      <c r="A231" s="125"/>
      <c r="B231" s="125"/>
      <c r="C231" s="2"/>
    </row>
    <row r="232" spans="1:3" ht="19.5" customHeight="1">
      <c r="A232" s="125"/>
      <c r="B232" s="125"/>
      <c r="C232" s="2"/>
    </row>
    <row r="233" spans="1:3" ht="29.25" customHeight="1">
      <c r="A233" s="125"/>
      <c r="B233" s="125"/>
      <c r="C233" s="2"/>
    </row>
    <row r="234" spans="1:3" ht="19.5" customHeight="1">
      <c r="A234" s="125"/>
      <c r="B234" s="125"/>
      <c r="C234" s="2"/>
    </row>
    <row r="235" spans="1:3" ht="19.5" customHeight="1">
      <c r="A235" s="125"/>
      <c r="B235" s="125"/>
      <c r="C235" s="2"/>
    </row>
    <row r="236" spans="1:3" ht="29.25" customHeight="1">
      <c r="A236" s="125"/>
      <c r="B236" s="125"/>
      <c r="C236" s="2"/>
    </row>
    <row r="237" spans="1:3" ht="19.5" customHeight="1">
      <c r="A237" s="125"/>
      <c r="B237" s="125"/>
      <c r="C237" s="2"/>
    </row>
    <row r="238" spans="1:3" ht="19.5" customHeight="1">
      <c r="A238" s="125"/>
      <c r="B238" s="125"/>
      <c r="C238" s="2"/>
    </row>
    <row r="239" spans="1:3" ht="19.5" customHeight="1">
      <c r="A239" s="125"/>
      <c r="B239" s="125"/>
      <c r="C239" s="2"/>
    </row>
    <row r="240" spans="1:3" ht="19.5" customHeight="1">
      <c r="A240" s="125"/>
      <c r="B240" s="125"/>
      <c r="C240" s="2"/>
    </row>
    <row r="241" spans="1:3" ht="19.5" customHeight="1">
      <c r="A241" s="125"/>
      <c r="B241" s="125"/>
      <c r="C241" s="2"/>
    </row>
    <row r="242" spans="1:3" ht="29.25" customHeight="1">
      <c r="A242" s="125"/>
      <c r="B242" s="125"/>
      <c r="C242" s="2"/>
    </row>
    <row r="243" spans="1:3" ht="19.5" customHeight="1">
      <c r="A243" s="125"/>
      <c r="B243" s="125"/>
      <c r="C243" s="2"/>
    </row>
    <row r="244" spans="1:3" ht="29.25" customHeight="1">
      <c r="A244" s="125"/>
      <c r="B244" s="125"/>
      <c r="C244" s="2"/>
    </row>
    <row r="245" spans="1:3" ht="19.5" customHeight="1">
      <c r="A245" s="125"/>
      <c r="B245" s="125"/>
      <c r="C245" s="2"/>
    </row>
    <row r="246" spans="1:3" ht="19.5" customHeight="1">
      <c r="A246" s="125"/>
      <c r="B246" s="125"/>
      <c r="C246" s="2"/>
    </row>
    <row r="247" spans="1:3" ht="29.25" customHeight="1">
      <c r="A247" s="125"/>
      <c r="B247" s="125"/>
      <c r="C247" s="2"/>
    </row>
    <row r="248" spans="1:3" ht="19.5" customHeight="1">
      <c r="A248" s="125"/>
      <c r="B248" s="125"/>
      <c r="C248" s="2"/>
    </row>
    <row r="249" spans="1:3" ht="19.5" customHeight="1">
      <c r="A249" s="125"/>
      <c r="B249" s="125"/>
      <c r="C249" s="2"/>
    </row>
    <row r="250" spans="1:3" ht="19.5" customHeight="1">
      <c r="A250" s="125"/>
      <c r="B250" s="125"/>
      <c r="C250" s="2"/>
    </row>
    <row r="251" spans="1:3" ht="19.5" customHeight="1">
      <c r="A251" s="125"/>
      <c r="B251" s="125"/>
      <c r="C251" s="2"/>
    </row>
    <row r="252" spans="1:3" ht="19.5" customHeight="1">
      <c r="A252" s="125"/>
      <c r="B252" s="125"/>
      <c r="C252" s="2"/>
    </row>
    <row r="253" spans="1:3" ht="29.25" customHeight="1">
      <c r="A253" s="125"/>
      <c r="B253" s="125"/>
      <c r="C253" s="2"/>
    </row>
    <row r="254" spans="1:3" ht="19.5" customHeight="1">
      <c r="A254" s="125"/>
      <c r="B254" s="125"/>
      <c r="C254" s="2"/>
    </row>
    <row r="255" spans="1:3" ht="29.25" customHeight="1">
      <c r="A255" s="125"/>
      <c r="B255" s="125"/>
      <c r="C255" s="2"/>
    </row>
    <row r="256" spans="1:3" ht="29.25" customHeight="1">
      <c r="A256" s="125"/>
      <c r="B256" s="125"/>
      <c r="C256" s="2"/>
    </row>
    <row r="257" spans="1:3" ht="29.25" customHeight="1">
      <c r="A257" s="125"/>
      <c r="B257" s="125"/>
      <c r="C257" s="2"/>
    </row>
    <row r="258" spans="1:3" ht="19.5" customHeight="1">
      <c r="A258" s="125"/>
      <c r="B258" s="125"/>
      <c r="C258" s="2"/>
    </row>
    <row r="259" spans="1:3" ht="19.5" customHeight="1">
      <c r="A259" s="125"/>
      <c r="B259" s="125"/>
      <c r="C259" s="2"/>
    </row>
    <row r="260" spans="1:3" ht="19.5" customHeight="1">
      <c r="A260" s="125"/>
      <c r="B260" s="125"/>
      <c r="C260" s="2"/>
    </row>
    <row r="261" spans="1:3" ht="19.5" customHeight="1">
      <c r="A261" s="125"/>
      <c r="B261" s="125"/>
      <c r="C261" s="2"/>
    </row>
    <row r="262" spans="1:3" ht="19.5" customHeight="1">
      <c r="A262" s="125"/>
      <c r="B262" s="125"/>
      <c r="C262" s="2"/>
    </row>
    <row r="263" spans="1:3" ht="29.25" customHeight="1">
      <c r="A263" s="125"/>
      <c r="B263" s="125"/>
      <c r="C263" s="2"/>
    </row>
    <row r="264" spans="1:3" ht="19.5" customHeight="1">
      <c r="A264" s="125"/>
      <c r="B264" s="125"/>
      <c r="C264" s="2"/>
    </row>
    <row r="265" spans="1:3" ht="19.5" customHeight="1">
      <c r="A265" s="125"/>
      <c r="B265" s="125"/>
      <c r="C265" s="2"/>
    </row>
    <row r="266" spans="1:3" ht="19.5" customHeight="1">
      <c r="A266" s="125"/>
      <c r="B266" s="125"/>
      <c r="C266" s="2"/>
    </row>
    <row r="267" spans="1:3" ht="19.5" customHeight="1">
      <c r="A267" s="125"/>
      <c r="B267" s="125"/>
      <c r="C267" s="2"/>
    </row>
    <row r="268" spans="1:3" ht="19.5" customHeight="1">
      <c r="A268" s="125"/>
      <c r="B268" s="125"/>
      <c r="C268" s="2"/>
    </row>
    <row r="269" spans="1:3" ht="29.25" customHeight="1">
      <c r="A269" s="125"/>
      <c r="B269" s="125"/>
      <c r="C269" s="2"/>
    </row>
    <row r="270" spans="1:3" ht="19.5" customHeight="1">
      <c r="A270" s="125"/>
      <c r="B270" s="125"/>
      <c r="C270" s="2"/>
    </row>
    <row r="271" spans="1:3" ht="19.5" customHeight="1">
      <c r="A271" s="125"/>
      <c r="B271" s="125"/>
      <c r="C271" s="2"/>
    </row>
    <row r="272" spans="1:3" ht="19.5" customHeight="1">
      <c r="A272" s="125"/>
      <c r="B272" s="125"/>
      <c r="C272" s="2"/>
    </row>
    <row r="273" spans="1:3" ht="19.5" customHeight="1">
      <c r="A273" s="125"/>
      <c r="B273" s="125"/>
      <c r="C273" s="2"/>
    </row>
    <row r="274" spans="1:3" ht="19.5" customHeight="1">
      <c r="A274" s="125"/>
      <c r="B274" s="125"/>
      <c r="C274" s="2"/>
    </row>
    <row r="275" spans="1:3" ht="29.25" customHeight="1">
      <c r="A275" s="125"/>
      <c r="B275" s="125"/>
      <c r="C275" s="2"/>
    </row>
    <row r="276" spans="1:3" ht="19.5" customHeight="1">
      <c r="A276" s="125"/>
      <c r="B276" s="125"/>
      <c r="C276" s="2"/>
    </row>
    <row r="277" spans="1:3" ht="19.5" customHeight="1">
      <c r="A277" s="125"/>
      <c r="B277" s="125"/>
      <c r="C277" s="2"/>
    </row>
    <row r="278" spans="1:3" ht="19.5" customHeight="1">
      <c r="A278" s="170"/>
      <c r="B278" s="170"/>
      <c r="C278" s="2"/>
    </row>
    <row r="279" spans="1:3" ht="19.5" customHeight="1">
      <c r="A279" s="170"/>
      <c r="B279" s="170"/>
      <c r="C279" s="2"/>
    </row>
    <row r="280" spans="1:3" ht="29.25" customHeight="1">
      <c r="A280" s="2"/>
      <c r="B280" s="2"/>
      <c r="C280" s="2"/>
    </row>
    <row r="281" spans="1:58" s="3" customFormat="1" ht="29.25" customHeight="1">
      <c r="A281" s="2"/>
      <c r="B281" s="2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</row>
  </sheetData>
  <sheetProtection/>
  <mergeCells count="1080">
    <mergeCell ref="A8:C8"/>
    <mergeCell ref="Y8:AC8"/>
    <mergeCell ref="AD8:AK8"/>
    <mergeCell ref="AL8:AS8"/>
    <mergeCell ref="AT8:AX8"/>
    <mergeCell ref="AY8:AZ8"/>
    <mergeCell ref="BA8:BB8"/>
    <mergeCell ref="BC95:BF95"/>
    <mergeCell ref="AL95:AO95"/>
    <mergeCell ref="AD96:AG96"/>
    <mergeCell ref="AL96:AO96"/>
    <mergeCell ref="BC96:BF96"/>
    <mergeCell ref="AH11:AK11"/>
    <mergeCell ref="AD87:AG87"/>
    <mergeCell ref="AL87:AO87"/>
    <mergeCell ref="AD57:AG57"/>
    <mergeCell ref="AD55:AG55"/>
    <mergeCell ref="AH96:AK96"/>
    <mergeCell ref="AH95:AK95"/>
    <mergeCell ref="BC63:BF63"/>
    <mergeCell ref="BC94:BF94"/>
    <mergeCell ref="AL63:AO63"/>
    <mergeCell ref="AD90:AG90"/>
    <mergeCell ref="AL89:AO89"/>
    <mergeCell ref="BC61:BF61"/>
    <mergeCell ref="BC60:BF60"/>
    <mergeCell ref="AD23:AG23"/>
    <mergeCell ref="AP56:AS56"/>
    <mergeCell ref="AP59:AS59"/>
    <mergeCell ref="AP52:AS52"/>
    <mergeCell ref="AT63:AW63"/>
    <mergeCell ref="Y63:AB63"/>
    <mergeCell ref="AD63:AG63"/>
    <mergeCell ref="AP60:AS60"/>
    <mergeCell ref="AP63:AS63"/>
    <mergeCell ref="AT61:AW61"/>
    <mergeCell ref="AD67:AG67"/>
    <mergeCell ref="AL67:AO67"/>
    <mergeCell ref="AL72:AO72"/>
    <mergeCell ref="AH64:AK64"/>
    <mergeCell ref="AD73:AG73"/>
    <mergeCell ref="Y74:AB74"/>
    <mergeCell ref="AD74:AG74"/>
    <mergeCell ref="AL74:AO74"/>
    <mergeCell ref="V61:X61"/>
    <mergeCell ref="Y61:AB61"/>
    <mergeCell ref="AD61:AG61"/>
    <mergeCell ref="AP57:AS57"/>
    <mergeCell ref="AP54:AS54"/>
    <mergeCell ref="V23:X23"/>
    <mergeCell ref="Y23:AB23"/>
    <mergeCell ref="AD24:AG24"/>
    <mergeCell ref="AL24:AO24"/>
    <mergeCell ref="AL23:AO23"/>
    <mergeCell ref="AP61:AS61"/>
    <mergeCell ref="BC11:BF11"/>
    <mergeCell ref="BC24:BF24"/>
    <mergeCell ref="AT60:AW60"/>
    <mergeCell ref="BC20:BF20"/>
    <mergeCell ref="BC22:BF22"/>
    <mergeCell ref="AT23:AW23"/>
    <mergeCell ref="AT20:AW20"/>
    <mergeCell ref="BC59:BF59"/>
    <mergeCell ref="AT59:AW59"/>
    <mergeCell ref="BC56:BF56"/>
    <mergeCell ref="AP18:AS18"/>
    <mergeCell ref="BC21:BF21"/>
    <mergeCell ref="BC23:BF23"/>
    <mergeCell ref="AP19:AS19"/>
    <mergeCell ref="AT18:AW18"/>
    <mergeCell ref="BC18:BF18"/>
    <mergeCell ref="AT19:AW19"/>
    <mergeCell ref="AP23:AS23"/>
    <mergeCell ref="AT22:AW22"/>
    <mergeCell ref="AT21:AW21"/>
    <mergeCell ref="BC10:BF10"/>
    <mergeCell ref="AD10:AG10"/>
    <mergeCell ref="AH10:AK10"/>
    <mergeCell ref="AP11:AS11"/>
    <mergeCell ref="A11:B11"/>
    <mergeCell ref="C11:U11"/>
    <mergeCell ref="Y10:AB10"/>
    <mergeCell ref="V11:X11"/>
    <mergeCell ref="Y11:AB11"/>
    <mergeCell ref="AD11:AG11"/>
    <mergeCell ref="AP10:AS10"/>
    <mergeCell ref="AP70:AS70"/>
    <mergeCell ref="AT70:AW70"/>
    <mergeCell ref="AL11:AO11"/>
    <mergeCell ref="AT11:AW11"/>
    <mergeCell ref="AP65:AS65"/>
    <mergeCell ref="AP62:AS62"/>
    <mergeCell ref="AT62:AW62"/>
    <mergeCell ref="AP55:AS55"/>
    <mergeCell ref="A9:B10"/>
    <mergeCell ref="AT10:AW10"/>
    <mergeCell ref="C9:U10"/>
    <mergeCell ref="V9:X10"/>
    <mergeCell ref="AL10:AO10"/>
    <mergeCell ref="A277:B277"/>
    <mergeCell ref="A276:B276"/>
    <mergeCell ref="A150:B150"/>
    <mergeCell ref="A149:B149"/>
    <mergeCell ref="A70:B70"/>
    <mergeCell ref="C70:U70"/>
    <mergeCell ref="A269:B269"/>
    <mergeCell ref="A267:B267"/>
    <mergeCell ref="A243:B243"/>
    <mergeCell ref="A207:B207"/>
    <mergeCell ref="A279:B279"/>
    <mergeCell ref="C93:U93"/>
    <mergeCell ref="A257:B257"/>
    <mergeCell ref="A268:B268"/>
    <mergeCell ref="A254:B254"/>
    <mergeCell ref="V97:X97"/>
    <mergeCell ref="Y97:AB97"/>
    <mergeCell ref="AD97:AG97"/>
    <mergeCell ref="AD95:AG95"/>
    <mergeCell ref="Y96:AB96"/>
    <mergeCell ref="C94:U94"/>
    <mergeCell ref="BC70:BF70"/>
    <mergeCell ref="A275:B275"/>
    <mergeCell ref="A274:B274"/>
    <mergeCell ref="A273:B273"/>
    <mergeCell ref="A272:B272"/>
    <mergeCell ref="A271:B271"/>
    <mergeCell ref="A270:B270"/>
    <mergeCell ref="C97:U97"/>
    <mergeCell ref="BC99:BF99"/>
    <mergeCell ref="V90:X90"/>
    <mergeCell ref="BC97:BF97"/>
    <mergeCell ref="A213:B213"/>
    <mergeCell ref="AL97:AO97"/>
    <mergeCell ref="A266:B266"/>
    <mergeCell ref="A265:B265"/>
    <mergeCell ref="A258:B258"/>
    <mergeCell ref="A264:B264"/>
    <mergeCell ref="AH97:AK97"/>
    <mergeCell ref="A245:B245"/>
    <mergeCell ref="A244:B244"/>
    <mergeCell ref="V92:X92"/>
    <mergeCell ref="Y94:AB94"/>
    <mergeCell ref="V96:X96"/>
    <mergeCell ref="Y95:AB95"/>
    <mergeCell ref="A255:B255"/>
    <mergeCell ref="C90:U90"/>
    <mergeCell ref="A225:B225"/>
    <mergeCell ref="A227:B227"/>
    <mergeCell ref="A226:B226"/>
    <mergeCell ref="A177:B177"/>
    <mergeCell ref="A233:B233"/>
    <mergeCell ref="A231:B231"/>
    <mergeCell ref="AP97:AS97"/>
    <mergeCell ref="AT97:AW97"/>
    <mergeCell ref="AL94:AO94"/>
    <mergeCell ref="AP94:AS94"/>
    <mergeCell ref="AT94:AW94"/>
    <mergeCell ref="AT95:AW95"/>
    <mergeCell ref="AP95:AS95"/>
    <mergeCell ref="V95:X95"/>
    <mergeCell ref="V91:X91"/>
    <mergeCell ref="Y92:AB92"/>
    <mergeCell ref="AT92:AW92"/>
    <mergeCell ref="A263:B263"/>
    <mergeCell ref="A262:B262"/>
    <mergeCell ref="A261:B261"/>
    <mergeCell ref="A260:B260"/>
    <mergeCell ref="A259:B259"/>
    <mergeCell ref="A256:B256"/>
    <mergeCell ref="A230:B230"/>
    <mergeCell ref="AT90:AW90"/>
    <mergeCell ref="BC100:BF100"/>
    <mergeCell ref="AP93:AS93"/>
    <mergeCell ref="AP91:AS91"/>
    <mergeCell ref="AT91:AW91"/>
    <mergeCell ref="AP90:AS90"/>
    <mergeCell ref="AP92:AS92"/>
    <mergeCell ref="AT96:AW96"/>
    <mergeCell ref="AP96:AS96"/>
    <mergeCell ref="BC98:BF98"/>
    <mergeCell ref="BC91:BF91"/>
    <mergeCell ref="A253:B253"/>
    <mergeCell ref="A232:B232"/>
    <mergeCell ref="BC90:BF90"/>
    <mergeCell ref="A242:B242"/>
    <mergeCell ref="BC89:BF89"/>
    <mergeCell ref="A252:B252"/>
    <mergeCell ref="A241:B241"/>
    <mergeCell ref="BC92:BF92"/>
    <mergeCell ref="BC93:BF93"/>
    <mergeCell ref="AP88:AS88"/>
    <mergeCell ref="AT88:AW88"/>
    <mergeCell ref="A251:B251"/>
    <mergeCell ref="A250:B250"/>
    <mergeCell ref="A249:B249"/>
    <mergeCell ref="A248:B248"/>
    <mergeCell ref="A247:B247"/>
    <mergeCell ref="A246:B246"/>
    <mergeCell ref="AP89:AS89"/>
    <mergeCell ref="AT89:AW89"/>
    <mergeCell ref="A199:B199"/>
    <mergeCell ref="A198:B198"/>
    <mergeCell ref="A197:B197"/>
    <mergeCell ref="AL90:AO90"/>
    <mergeCell ref="A229:B229"/>
    <mergeCell ref="A228:B228"/>
    <mergeCell ref="V94:X94"/>
    <mergeCell ref="C95:U95"/>
    <mergeCell ref="C96:U96"/>
    <mergeCell ref="A221:B221"/>
    <mergeCell ref="AT87:AW87"/>
    <mergeCell ref="A240:B240"/>
    <mergeCell ref="A239:B239"/>
    <mergeCell ref="A238:B238"/>
    <mergeCell ref="A237:B237"/>
    <mergeCell ref="A236:B236"/>
    <mergeCell ref="A235:B235"/>
    <mergeCell ref="A234:B234"/>
    <mergeCell ref="AP87:AS87"/>
    <mergeCell ref="C88:U88"/>
    <mergeCell ref="C91:U91"/>
    <mergeCell ref="A224:B224"/>
    <mergeCell ref="A223:B223"/>
    <mergeCell ref="A222:B222"/>
    <mergeCell ref="A206:B206"/>
    <mergeCell ref="A203:B203"/>
    <mergeCell ref="A151:B151"/>
    <mergeCell ref="A201:B201"/>
    <mergeCell ref="A216:B216"/>
    <mergeCell ref="A218:B218"/>
    <mergeCell ref="AH94:AK94"/>
    <mergeCell ref="AD94:AG94"/>
    <mergeCell ref="A215:B215"/>
    <mergeCell ref="A211:B211"/>
    <mergeCell ref="A208:B208"/>
    <mergeCell ref="V87:X87"/>
    <mergeCell ref="A200:B200"/>
    <mergeCell ref="V89:X89"/>
    <mergeCell ref="Y89:AB89"/>
    <mergeCell ref="AD89:AG89"/>
    <mergeCell ref="BC88:BF88"/>
    <mergeCell ref="A220:B220"/>
    <mergeCell ref="V86:X86"/>
    <mergeCell ref="Y86:AB86"/>
    <mergeCell ref="AD86:AG86"/>
    <mergeCell ref="AL86:AO86"/>
    <mergeCell ref="AL93:AO93"/>
    <mergeCell ref="AT93:AW93"/>
    <mergeCell ref="A219:B219"/>
    <mergeCell ref="A148:B148"/>
    <mergeCell ref="A278:B278"/>
    <mergeCell ref="C92:U92"/>
    <mergeCell ref="V93:X93"/>
    <mergeCell ref="Y93:AB93"/>
    <mergeCell ref="AD93:AG93"/>
    <mergeCell ref="AT86:AW86"/>
    <mergeCell ref="A146:B146"/>
    <mergeCell ref="A145:B145"/>
    <mergeCell ref="C86:U86"/>
    <mergeCell ref="A147:B147"/>
    <mergeCell ref="AP83:AS83"/>
    <mergeCell ref="AT83:AW83"/>
    <mergeCell ref="BC86:BF86"/>
    <mergeCell ref="C85:U85"/>
    <mergeCell ref="AL85:AO85"/>
    <mergeCell ref="AP85:AS85"/>
    <mergeCell ref="AT85:AW85"/>
    <mergeCell ref="AP86:AS86"/>
    <mergeCell ref="BC84:BF84"/>
    <mergeCell ref="V83:X83"/>
    <mergeCell ref="V82:X82"/>
    <mergeCell ref="Y82:AB82"/>
    <mergeCell ref="AD82:AG82"/>
    <mergeCell ref="AL82:AO82"/>
    <mergeCell ref="AP82:AS82"/>
    <mergeCell ref="C82:U82"/>
    <mergeCell ref="AH82:AK82"/>
    <mergeCell ref="BC85:BF85"/>
    <mergeCell ref="BC83:BF83"/>
    <mergeCell ref="C80:U80"/>
    <mergeCell ref="V81:X81"/>
    <mergeCell ref="Y81:AB81"/>
    <mergeCell ref="AD81:AG81"/>
    <mergeCell ref="AL81:AO81"/>
    <mergeCell ref="AP81:AS81"/>
    <mergeCell ref="AT81:AW81"/>
    <mergeCell ref="C81:U81"/>
    <mergeCell ref="BC87:BF87"/>
    <mergeCell ref="A214:B214"/>
    <mergeCell ref="C79:U79"/>
    <mergeCell ref="V80:X80"/>
    <mergeCell ref="Y80:AB80"/>
    <mergeCell ref="AD80:AG80"/>
    <mergeCell ref="AL80:AO80"/>
    <mergeCell ref="AP80:AS80"/>
    <mergeCell ref="AT80:AW80"/>
    <mergeCell ref="AT82:AW82"/>
    <mergeCell ref="AD84:AG84"/>
    <mergeCell ref="AL84:AO84"/>
    <mergeCell ref="V85:X85"/>
    <mergeCell ref="Y85:AB85"/>
    <mergeCell ref="AD85:AG85"/>
    <mergeCell ref="AT84:AW84"/>
    <mergeCell ref="A217:B217"/>
    <mergeCell ref="BC80:BF80"/>
    <mergeCell ref="A212:B212"/>
    <mergeCell ref="C77:U77"/>
    <mergeCell ref="V78:X78"/>
    <mergeCell ref="Y78:AB78"/>
    <mergeCell ref="AD78:AG78"/>
    <mergeCell ref="AL78:AO78"/>
    <mergeCell ref="AP78:AS78"/>
    <mergeCell ref="AT78:AW78"/>
    <mergeCell ref="AL92:AO92"/>
    <mergeCell ref="AL91:AO91"/>
    <mergeCell ref="Y91:AB91"/>
    <mergeCell ref="AH88:AK88"/>
    <mergeCell ref="AD91:AG91"/>
    <mergeCell ref="Y87:AB87"/>
    <mergeCell ref="Y90:AB90"/>
    <mergeCell ref="AL88:AO88"/>
    <mergeCell ref="Y88:AB88"/>
    <mergeCell ref="AD88:AG88"/>
    <mergeCell ref="AP84:AS84"/>
    <mergeCell ref="Y83:AB83"/>
    <mergeCell ref="AD83:AG83"/>
    <mergeCell ref="AL83:AO83"/>
    <mergeCell ref="BC79:BF79"/>
    <mergeCell ref="AH78:AK78"/>
    <mergeCell ref="AH79:AK79"/>
    <mergeCell ref="Y79:AB79"/>
    <mergeCell ref="BC82:BF82"/>
    <mergeCell ref="BC81:BF81"/>
    <mergeCell ref="AD77:AG77"/>
    <mergeCell ref="AL77:AO77"/>
    <mergeCell ref="AT77:AW77"/>
    <mergeCell ref="AH77:AK77"/>
    <mergeCell ref="AH76:AK76"/>
    <mergeCell ref="AP77:AS77"/>
    <mergeCell ref="AT75:AW75"/>
    <mergeCell ref="BC78:BF78"/>
    <mergeCell ref="A210:B210"/>
    <mergeCell ref="C75:U75"/>
    <mergeCell ref="V76:X76"/>
    <mergeCell ref="Y76:AB76"/>
    <mergeCell ref="AD76:AG76"/>
    <mergeCell ref="AL76:AO76"/>
    <mergeCell ref="AP76:AS76"/>
    <mergeCell ref="AT76:AW76"/>
    <mergeCell ref="AT74:AW74"/>
    <mergeCell ref="BC77:BF77"/>
    <mergeCell ref="A209:B209"/>
    <mergeCell ref="C74:U74"/>
    <mergeCell ref="V75:X75"/>
    <mergeCell ref="Y75:AB75"/>
    <mergeCell ref="AD75:AG75"/>
    <mergeCell ref="AL75:AO75"/>
    <mergeCell ref="AP75:AS75"/>
    <mergeCell ref="V74:X74"/>
    <mergeCell ref="A205:B205"/>
    <mergeCell ref="AP72:AS72"/>
    <mergeCell ref="AT72:AW72"/>
    <mergeCell ref="C78:U78"/>
    <mergeCell ref="V79:X79"/>
    <mergeCell ref="V73:X73"/>
    <mergeCell ref="A185:B185"/>
    <mergeCell ref="A153:B153"/>
    <mergeCell ref="A152:B152"/>
    <mergeCell ref="A184:B184"/>
    <mergeCell ref="BC76:BF76"/>
    <mergeCell ref="BC73:BF73"/>
    <mergeCell ref="C73:U73"/>
    <mergeCell ref="C69:U69"/>
    <mergeCell ref="A202:B202"/>
    <mergeCell ref="V69:X69"/>
    <mergeCell ref="Y69:AB69"/>
    <mergeCell ref="AD69:AG69"/>
    <mergeCell ref="AL69:AO69"/>
    <mergeCell ref="A186:B186"/>
    <mergeCell ref="BC75:BF75"/>
    <mergeCell ref="A196:B196"/>
    <mergeCell ref="BC72:BF72"/>
    <mergeCell ref="A195:B195"/>
    <mergeCell ref="A182:B182"/>
    <mergeCell ref="A181:B181"/>
    <mergeCell ref="A189:B189"/>
    <mergeCell ref="A188:B188"/>
    <mergeCell ref="A187:B187"/>
    <mergeCell ref="C72:U72"/>
    <mergeCell ref="BC71:BF71"/>
    <mergeCell ref="A194:B194"/>
    <mergeCell ref="BC69:BF69"/>
    <mergeCell ref="A193:B193"/>
    <mergeCell ref="A180:B180"/>
    <mergeCell ref="A167:B167"/>
    <mergeCell ref="A155:B155"/>
    <mergeCell ref="A154:B154"/>
    <mergeCell ref="A190:B190"/>
    <mergeCell ref="A183:B183"/>
    <mergeCell ref="BC68:BF68"/>
    <mergeCell ref="A192:B192"/>
    <mergeCell ref="C68:U68"/>
    <mergeCell ref="BC67:BF67"/>
    <mergeCell ref="A191:B191"/>
    <mergeCell ref="C67:U67"/>
    <mergeCell ref="V68:X68"/>
    <mergeCell ref="Y68:AB68"/>
    <mergeCell ref="AD68:AG68"/>
    <mergeCell ref="AL68:AO68"/>
    <mergeCell ref="V70:X70"/>
    <mergeCell ref="Y70:AB70"/>
    <mergeCell ref="AD70:AG70"/>
    <mergeCell ref="AT69:AW69"/>
    <mergeCell ref="AP79:AS79"/>
    <mergeCell ref="AT79:AW79"/>
    <mergeCell ref="V72:X72"/>
    <mergeCell ref="AL70:AO70"/>
    <mergeCell ref="AP73:AS73"/>
    <mergeCell ref="AP69:AS69"/>
    <mergeCell ref="V65:X65"/>
    <mergeCell ref="Y65:AB65"/>
    <mergeCell ref="AD65:AG65"/>
    <mergeCell ref="AL65:AO65"/>
    <mergeCell ref="AL66:AO66"/>
    <mergeCell ref="Y72:AB72"/>
    <mergeCell ref="AD72:AG72"/>
    <mergeCell ref="AH66:AK66"/>
    <mergeCell ref="AH67:AK67"/>
    <mergeCell ref="AH68:AK68"/>
    <mergeCell ref="C71:U71"/>
    <mergeCell ref="BC66:BF66"/>
    <mergeCell ref="A179:B179"/>
    <mergeCell ref="C66:U66"/>
    <mergeCell ref="BC65:BF65"/>
    <mergeCell ref="A178:B178"/>
    <mergeCell ref="C65:U65"/>
    <mergeCell ref="V66:X66"/>
    <mergeCell ref="Y66:AB66"/>
    <mergeCell ref="AD66:AG66"/>
    <mergeCell ref="A158:B158"/>
    <mergeCell ref="A157:B157"/>
    <mergeCell ref="A162:B162"/>
    <mergeCell ref="AP74:AS74"/>
    <mergeCell ref="A170:B170"/>
    <mergeCell ref="A169:B169"/>
    <mergeCell ref="A168:B168"/>
    <mergeCell ref="C76:U76"/>
    <mergeCell ref="V77:X77"/>
    <mergeCell ref="Y77:AB77"/>
    <mergeCell ref="A176:B176"/>
    <mergeCell ref="A175:B175"/>
    <mergeCell ref="A174:B174"/>
    <mergeCell ref="A173:B173"/>
    <mergeCell ref="A172:B172"/>
    <mergeCell ref="A171:B171"/>
    <mergeCell ref="BC64:BF64"/>
    <mergeCell ref="A166:B166"/>
    <mergeCell ref="C64:U64"/>
    <mergeCell ref="A165:B165"/>
    <mergeCell ref="V64:X64"/>
    <mergeCell ref="Y64:AB64"/>
    <mergeCell ref="AD64:AG64"/>
    <mergeCell ref="A164:B164"/>
    <mergeCell ref="A163:B163"/>
    <mergeCell ref="A156:B156"/>
    <mergeCell ref="A143:B143"/>
    <mergeCell ref="A142:B142"/>
    <mergeCell ref="A140:B140"/>
    <mergeCell ref="A137:B137"/>
    <mergeCell ref="A136:B136"/>
    <mergeCell ref="AD79:AG79"/>
    <mergeCell ref="AD92:AG92"/>
    <mergeCell ref="C83:U83"/>
    <mergeCell ref="V84:X84"/>
    <mergeCell ref="Y84:AB84"/>
    <mergeCell ref="BC62:BF62"/>
    <mergeCell ref="BC74:BF74"/>
    <mergeCell ref="A114:B114"/>
    <mergeCell ref="A113:B113"/>
    <mergeCell ref="A67:B67"/>
    <mergeCell ref="A161:B161"/>
    <mergeCell ref="A160:B160"/>
    <mergeCell ref="A159:B159"/>
    <mergeCell ref="A144:B144"/>
    <mergeCell ref="C62:U62"/>
    <mergeCell ref="C63:U63"/>
    <mergeCell ref="V62:X62"/>
    <mergeCell ref="AT64:AW64"/>
    <mergeCell ref="AL64:AO64"/>
    <mergeCell ref="A117:B117"/>
    <mergeCell ref="A116:B116"/>
    <mergeCell ref="AT66:AW66"/>
    <mergeCell ref="AT67:AW67"/>
    <mergeCell ref="AP67:AS67"/>
    <mergeCell ref="AT73:AW73"/>
    <mergeCell ref="AL79:AO79"/>
    <mergeCell ref="AP66:AS66"/>
    <mergeCell ref="AD60:AG60"/>
    <mergeCell ref="AL60:AO60"/>
    <mergeCell ref="V67:X67"/>
    <mergeCell ref="V59:X59"/>
    <mergeCell ref="V63:X63"/>
    <mergeCell ref="AL61:AO61"/>
    <mergeCell ref="AP68:AS68"/>
    <mergeCell ref="AL73:AO73"/>
    <mergeCell ref="A135:B135"/>
    <mergeCell ref="A134:B134"/>
    <mergeCell ref="V88:X88"/>
    <mergeCell ref="A126:B126"/>
    <mergeCell ref="A125:B125"/>
    <mergeCell ref="A124:B124"/>
    <mergeCell ref="A133:B133"/>
    <mergeCell ref="A132:B132"/>
    <mergeCell ref="A131:B131"/>
    <mergeCell ref="A120:B120"/>
    <mergeCell ref="A204:B204"/>
    <mergeCell ref="V71:X71"/>
    <mergeCell ref="Y71:AB71"/>
    <mergeCell ref="AD71:AG71"/>
    <mergeCell ref="AL71:AO71"/>
    <mergeCell ref="A130:B130"/>
    <mergeCell ref="A129:B129"/>
    <mergeCell ref="A127:B127"/>
    <mergeCell ref="A138:B138"/>
    <mergeCell ref="A141:B141"/>
    <mergeCell ref="A119:B119"/>
    <mergeCell ref="A118:B118"/>
    <mergeCell ref="A122:B122"/>
    <mergeCell ref="A121:B121"/>
    <mergeCell ref="A128:B128"/>
    <mergeCell ref="A123:B123"/>
    <mergeCell ref="V57:X57"/>
    <mergeCell ref="Y57:AB57"/>
    <mergeCell ref="A112:B112"/>
    <mergeCell ref="V60:X60"/>
    <mergeCell ref="Y60:AB60"/>
    <mergeCell ref="Y67:AB67"/>
    <mergeCell ref="A98:B98"/>
    <mergeCell ref="Y73:AB73"/>
    <mergeCell ref="C84:U84"/>
    <mergeCell ref="C59:U59"/>
    <mergeCell ref="A84:B84"/>
    <mergeCell ref="A74:B74"/>
    <mergeCell ref="A73:B73"/>
    <mergeCell ref="A72:B72"/>
    <mergeCell ref="A111:B111"/>
    <mergeCell ref="A110:B110"/>
    <mergeCell ref="A109:B109"/>
    <mergeCell ref="A108:B108"/>
    <mergeCell ref="A107:B107"/>
    <mergeCell ref="A106:B106"/>
    <mergeCell ref="AP71:AS71"/>
    <mergeCell ref="AT57:AW57"/>
    <mergeCell ref="AT58:AW58"/>
    <mergeCell ref="Y59:AB59"/>
    <mergeCell ref="AT56:AW56"/>
    <mergeCell ref="AP64:AS64"/>
    <mergeCell ref="AT65:AW65"/>
    <mergeCell ref="AT68:AW68"/>
    <mergeCell ref="AL59:AO59"/>
    <mergeCell ref="A97:B97"/>
    <mergeCell ref="A68:B68"/>
    <mergeCell ref="A92:B92"/>
    <mergeCell ref="A105:B105"/>
    <mergeCell ref="C60:U60"/>
    <mergeCell ref="C61:U61"/>
    <mergeCell ref="C87:U87"/>
    <mergeCell ref="C89:U89"/>
    <mergeCell ref="A102:B102"/>
    <mergeCell ref="A66:B66"/>
    <mergeCell ref="A100:B100"/>
    <mergeCell ref="C56:U56"/>
    <mergeCell ref="BC57:BF57"/>
    <mergeCell ref="A65:B65"/>
    <mergeCell ref="A93:B93"/>
    <mergeCell ref="A64:B64"/>
    <mergeCell ref="A59:B59"/>
    <mergeCell ref="A99:B99"/>
    <mergeCell ref="AD59:AG59"/>
    <mergeCell ref="AT71:AW71"/>
    <mergeCell ref="BC55:BF55"/>
    <mergeCell ref="BC54:BF54"/>
    <mergeCell ref="A91:B91"/>
    <mergeCell ref="A104:B104"/>
    <mergeCell ref="A103:B103"/>
    <mergeCell ref="C55:U55"/>
    <mergeCell ref="V55:X55"/>
    <mergeCell ref="Y55:AB55"/>
    <mergeCell ref="A81:B81"/>
    <mergeCell ref="A101:B101"/>
    <mergeCell ref="A80:B80"/>
    <mergeCell ref="A79:B79"/>
    <mergeCell ref="AL55:AO55"/>
    <mergeCell ref="Y62:AB62"/>
    <mergeCell ref="A77:B77"/>
    <mergeCell ref="A76:B76"/>
    <mergeCell ref="A71:B71"/>
    <mergeCell ref="AL56:AO56"/>
    <mergeCell ref="A58:B58"/>
    <mergeCell ref="A57:B57"/>
    <mergeCell ref="A86:B86"/>
    <mergeCell ref="A85:B85"/>
    <mergeCell ref="A63:B63"/>
    <mergeCell ref="A83:B83"/>
    <mergeCell ref="AD62:AG62"/>
    <mergeCell ref="C54:U54"/>
    <mergeCell ref="V54:X54"/>
    <mergeCell ref="Y54:AB54"/>
    <mergeCell ref="AD54:AG54"/>
    <mergeCell ref="A82:B82"/>
    <mergeCell ref="A75:B75"/>
    <mergeCell ref="AL57:AO57"/>
    <mergeCell ref="AL62:AO62"/>
    <mergeCell ref="AT54:AW54"/>
    <mergeCell ref="V56:X56"/>
    <mergeCell ref="Y56:AB56"/>
    <mergeCell ref="AD56:AG56"/>
    <mergeCell ref="AL54:AO54"/>
    <mergeCell ref="AT55:AW55"/>
    <mergeCell ref="C57:U57"/>
    <mergeCell ref="C50:U50"/>
    <mergeCell ref="BC52:BF52"/>
    <mergeCell ref="A78:B78"/>
    <mergeCell ref="C52:U52"/>
    <mergeCell ref="V52:X52"/>
    <mergeCell ref="Y52:AB52"/>
    <mergeCell ref="AD52:AG52"/>
    <mergeCell ref="C53:U53"/>
    <mergeCell ref="BC53:BF53"/>
    <mergeCell ref="AT52:AW52"/>
    <mergeCell ref="AH51:AK51"/>
    <mergeCell ref="A69:B69"/>
    <mergeCell ref="AT53:AW53"/>
    <mergeCell ref="BC51:BF51"/>
    <mergeCell ref="BC50:BF50"/>
    <mergeCell ref="C51:U51"/>
    <mergeCell ref="V51:X51"/>
    <mergeCell ref="Y51:AB51"/>
    <mergeCell ref="AD51:AG51"/>
    <mergeCell ref="AL51:AO51"/>
    <mergeCell ref="A62:B62"/>
    <mergeCell ref="AT48:AW48"/>
    <mergeCell ref="V50:X50"/>
    <mergeCell ref="Y50:AB50"/>
    <mergeCell ref="AD50:AG50"/>
    <mergeCell ref="AL50:AO50"/>
    <mergeCell ref="AL53:AO53"/>
    <mergeCell ref="V53:X53"/>
    <mergeCell ref="AD53:AG53"/>
    <mergeCell ref="AL52:AO52"/>
    <mergeCell ref="A139:B139"/>
    <mergeCell ref="C58:U58"/>
    <mergeCell ref="V58:X58"/>
    <mergeCell ref="Y58:AB58"/>
    <mergeCell ref="AD58:AG58"/>
    <mergeCell ref="AL58:AO58"/>
    <mergeCell ref="A90:B90"/>
    <mergeCell ref="A89:B89"/>
    <mergeCell ref="A88:B88"/>
    <mergeCell ref="A87:B87"/>
    <mergeCell ref="BC49:BF49"/>
    <mergeCell ref="AP51:AS51"/>
    <mergeCell ref="V48:X48"/>
    <mergeCell ref="Y48:AB48"/>
    <mergeCell ref="AD48:AG48"/>
    <mergeCell ref="AL48:AO48"/>
    <mergeCell ref="AT51:AW51"/>
    <mergeCell ref="AH49:AK49"/>
    <mergeCell ref="BC48:BF48"/>
    <mergeCell ref="AH50:AK50"/>
    <mergeCell ref="AP49:AS49"/>
    <mergeCell ref="A56:B56"/>
    <mergeCell ref="A55:B55"/>
    <mergeCell ref="A54:B54"/>
    <mergeCell ref="A53:B53"/>
    <mergeCell ref="A52:B52"/>
    <mergeCell ref="A51:B51"/>
    <mergeCell ref="AH52:AK52"/>
    <mergeCell ref="AP50:AS50"/>
    <mergeCell ref="AP53:AS53"/>
    <mergeCell ref="AP58:AS58"/>
    <mergeCell ref="Y53:AB53"/>
    <mergeCell ref="BC47:BF47"/>
    <mergeCell ref="BC58:BF58"/>
    <mergeCell ref="C48:U48"/>
    <mergeCell ref="AT46:AW46"/>
    <mergeCell ref="C47:U47"/>
    <mergeCell ref="V47:X47"/>
    <mergeCell ref="Y47:AB47"/>
    <mergeCell ref="AD47:AG47"/>
    <mergeCell ref="AT45:AW45"/>
    <mergeCell ref="BC46:BF46"/>
    <mergeCell ref="BC45:BF45"/>
    <mergeCell ref="C46:U46"/>
    <mergeCell ref="V46:X46"/>
    <mergeCell ref="Y46:AB46"/>
    <mergeCell ref="AT47:AW47"/>
    <mergeCell ref="A50:B50"/>
    <mergeCell ref="AT49:AW49"/>
    <mergeCell ref="AL46:AO46"/>
    <mergeCell ref="AP48:AS48"/>
    <mergeCell ref="A48:B48"/>
    <mergeCell ref="AT50:AW50"/>
    <mergeCell ref="AP47:AS47"/>
    <mergeCell ref="AD49:AG49"/>
    <mergeCell ref="AL49:AO49"/>
    <mergeCell ref="BC43:BF43"/>
    <mergeCell ref="AP45:AS45"/>
    <mergeCell ref="AT43:AW43"/>
    <mergeCell ref="BC44:BF44"/>
    <mergeCell ref="C45:U45"/>
    <mergeCell ref="V45:X45"/>
    <mergeCell ref="Y45:AB45"/>
    <mergeCell ref="AD45:AG45"/>
    <mergeCell ref="C44:U44"/>
    <mergeCell ref="V44:X44"/>
    <mergeCell ref="A60:B60"/>
    <mergeCell ref="BC42:BF42"/>
    <mergeCell ref="C43:U43"/>
    <mergeCell ref="V43:X43"/>
    <mergeCell ref="Y43:AB43"/>
    <mergeCell ref="AL47:AO47"/>
    <mergeCell ref="AD43:AG43"/>
    <mergeCell ref="AL45:AO45"/>
    <mergeCell ref="AT42:AW42"/>
    <mergeCell ref="A49:B49"/>
    <mergeCell ref="C42:U42"/>
    <mergeCell ref="V42:X42"/>
    <mergeCell ref="Y42:AB42"/>
    <mergeCell ref="AD42:AG42"/>
    <mergeCell ref="AL42:AO42"/>
    <mergeCell ref="AH47:AK47"/>
    <mergeCell ref="AL44:AO44"/>
    <mergeCell ref="AD46:AG46"/>
    <mergeCell ref="AH48:AK48"/>
    <mergeCell ref="Y44:AB44"/>
    <mergeCell ref="AD44:AG44"/>
    <mergeCell ref="AP41:AS41"/>
    <mergeCell ref="AT41:AW41"/>
    <mergeCell ref="BC41:BF41"/>
    <mergeCell ref="AP42:AS42"/>
    <mergeCell ref="AH41:AK41"/>
    <mergeCell ref="AH42:AK42"/>
    <mergeCell ref="AP46:AS46"/>
    <mergeCell ref="A46:B46"/>
    <mergeCell ref="A44:B44"/>
    <mergeCell ref="AL43:AO43"/>
    <mergeCell ref="AP43:AS43"/>
    <mergeCell ref="AP44:AS44"/>
    <mergeCell ref="AT44:AW44"/>
    <mergeCell ref="AH43:AK43"/>
    <mergeCell ref="AH44:AK44"/>
    <mergeCell ref="AH45:AK45"/>
    <mergeCell ref="AH46:AK46"/>
    <mergeCell ref="Y40:AB40"/>
    <mergeCell ref="AD40:AG40"/>
    <mergeCell ref="AL40:AO40"/>
    <mergeCell ref="BC40:BF40"/>
    <mergeCell ref="A45:B45"/>
    <mergeCell ref="C41:U41"/>
    <mergeCell ref="V41:X41"/>
    <mergeCell ref="Y41:AB41"/>
    <mergeCell ref="AD41:AG41"/>
    <mergeCell ref="AL41:AO41"/>
    <mergeCell ref="BC39:BF39"/>
    <mergeCell ref="BC38:BF38"/>
    <mergeCell ref="A43:B43"/>
    <mergeCell ref="C39:U39"/>
    <mergeCell ref="V39:X39"/>
    <mergeCell ref="Y39:AB39"/>
    <mergeCell ref="AD39:AG39"/>
    <mergeCell ref="AL39:AO39"/>
    <mergeCell ref="C40:U40"/>
    <mergeCell ref="V40:X40"/>
    <mergeCell ref="AP39:AS39"/>
    <mergeCell ref="AT39:AW39"/>
    <mergeCell ref="A42:B42"/>
    <mergeCell ref="C38:U38"/>
    <mergeCell ref="V38:X38"/>
    <mergeCell ref="Y38:AB38"/>
    <mergeCell ref="AD38:AG38"/>
    <mergeCell ref="AL38:AO38"/>
    <mergeCell ref="AP40:AS40"/>
    <mergeCell ref="AT40:AW40"/>
    <mergeCell ref="BC37:BF37"/>
    <mergeCell ref="BC36:BF36"/>
    <mergeCell ref="C37:U37"/>
    <mergeCell ref="V37:X37"/>
    <mergeCell ref="Y37:AB37"/>
    <mergeCell ref="AD37:AG37"/>
    <mergeCell ref="AL37:AO37"/>
    <mergeCell ref="AT37:AW37"/>
    <mergeCell ref="AT36:AW36"/>
    <mergeCell ref="BC35:BF35"/>
    <mergeCell ref="A41:B41"/>
    <mergeCell ref="C36:U36"/>
    <mergeCell ref="V36:X36"/>
    <mergeCell ref="Y36:AB36"/>
    <mergeCell ref="AD36:AG36"/>
    <mergeCell ref="AL36:AO36"/>
    <mergeCell ref="AP38:AS38"/>
    <mergeCell ref="AT38:AW38"/>
    <mergeCell ref="AP36:AS36"/>
    <mergeCell ref="A40:B40"/>
    <mergeCell ref="C35:U35"/>
    <mergeCell ref="V35:X35"/>
    <mergeCell ref="Y35:AB35"/>
    <mergeCell ref="AD35:AG35"/>
    <mergeCell ref="AL35:AO35"/>
    <mergeCell ref="AH37:AK37"/>
    <mergeCell ref="AH38:AK38"/>
    <mergeCell ref="AH39:AK39"/>
    <mergeCell ref="AH40:AK40"/>
    <mergeCell ref="AP35:AS35"/>
    <mergeCell ref="AP37:AS37"/>
    <mergeCell ref="AT35:AW35"/>
    <mergeCell ref="BC34:BF34"/>
    <mergeCell ref="A47:B47"/>
    <mergeCell ref="BC33:BF33"/>
    <mergeCell ref="A39:B39"/>
    <mergeCell ref="C34:U34"/>
    <mergeCell ref="V34:X34"/>
    <mergeCell ref="Y34:AB34"/>
    <mergeCell ref="A38:B38"/>
    <mergeCell ref="C33:U33"/>
    <mergeCell ref="V33:X33"/>
    <mergeCell ref="Y33:AB33"/>
    <mergeCell ref="AD33:AG33"/>
    <mergeCell ref="AL33:AO33"/>
    <mergeCell ref="A36:B36"/>
    <mergeCell ref="AH36:AK36"/>
    <mergeCell ref="BC32:BF32"/>
    <mergeCell ref="BC31:BF31"/>
    <mergeCell ref="A37:B37"/>
    <mergeCell ref="C32:U32"/>
    <mergeCell ref="V32:X32"/>
    <mergeCell ref="Y32:AB32"/>
    <mergeCell ref="AD32:AG32"/>
    <mergeCell ref="AL32:AO32"/>
    <mergeCell ref="AP34:AS34"/>
    <mergeCell ref="AT34:AW34"/>
    <mergeCell ref="V31:X31"/>
    <mergeCell ref="Y31:AB31"/>
    <mergeCell ref="AD31:AG31"/>
    <mergeCell ref="AL31:AO31"/>
    <mergeCell ref="A35:B35"/>
    <mergeCell ref="AH35:AK35"/>
    <mergeCell ref="AD34:AG34"/>
    <mergeCell ref="AL34:AO34"/>
    <mergeCell ref="C30:U30"/>
    <mergeCell ref="V30:X30"/>
    <mergeCell ref="Y30:AB30"/>
    <mergeCell ref="AD30:AG30"/>
    <mergeCell ref="AL30:AO30"/>
    <mergeCell ref="A34:B34"/>
    <mergeCell ref="A33:B33"/>
    <mergeCell ref="A32:B32"/>
    <mergeCell ref="A31:B31"/>
    <mergeCell ref="C31:U31"/>
    <mergeCell ref="AP31:AS31"/>
    <mergeCell ref="AT31:AW31"/>
    <mergeCell ref="AP32:AS32"/>
    <mergeCell ref="AT32:AW32"/>
    <mergeCell ref="AP33:AS33"/>
    <mergeCell ref="AT33:AW33"/>
    <mergeCell ref="BC27:BF27"/>
    <mergeCell ref="A30:B30"/>
    <mergeCell ref="AD27:AG27"/>
    <mergeCell ref="AL27:AO27"/>
    <mergeCell ref="A27:B27"/>
    <mergeCell ref="C27:U27"/>
    <mergeCell ref="V27:X27"/>
    <mergeCell ref="AP30:AS30"/>
    <mergeCell ref="AT30:AW30"/>
    <mergeCell ref="BC30:BF30"/>
    <mergeCell ref="BC25:BF25"/>
    <mergeCell ref="A26:B26"/>
    <mergeCell ref="C26:U26"/>
    <mergeCell ref="V26:X26"/>
    <mergeCell ref="Y26:AB26"/>
    <mergeCell ref="AD26:AG26"/>
    <mergeCell ref="AL26:AO26"/>
    <mergeCell ref="BC26:BF26"/>
    <mergeCell ref="BC28:BF28"/>
    <mergeCell ref="A25:B25"/>
    <mergeCell ref="C25:U25"/>
    <mergeCell ref="V25:X25"/>
    <mergeCell ref="Y25:AB25"/>
    <mergeCell ref="AD25:AG25"/>
    <mergeCell ref="AL25:AO25"/>
    <mergeCell ref="AP27:AS27"/>
    <mergeCell ref="AT27:AW27"/>
    <mergeCell ref="Y27:AB27"/>
    <mergeCell ref="AT28:AW28"/>
    <mergeCell ref="AP24:AS24"/>
    <mergeCell ref="AT24:AW24"/>
    <mergeCell ref="AP25:AS25"/>
    <mergeCell ref="AT25:AW25"/>
    <mergeCell ref="AP26:AS26"/>
    <mergeCell ref="AT26:AW26"/>
    <mergeCell ref="AP28:AS28"/>
    <mergeCell ref="AL22:AO22"/>
    <mergeCell ref="A23:B23"/>
    <mergeCell ref="C23:U23"/>
    <mergeCell ref="A24:B24"/>
    <mergeCell ref="C24:U24"/>
    <mergeCell ref="AP21:AS21"/>
    <mergeCell ref="AP22:AS22"/>
    <mergeCell ref="A21:B21"/>
    <mergeCell ref="V24:X24"/>
    <mergeCell ref="Y24:AB24"/>
    <mergeCell ref="A22:B22"/>
    <mergeCell ref="C22:U22"/>
    <mergeCell ref="V22:X22"/>
    <mergeCell ref="Y22:AB22"/>
    <mergeCell ref="AD22:AG22"/>
    <mergeCell ref="V21:X21"/>
    <mergeCell ref="Y21:AB21"/>
    <mergeCell ref="AD21:AG21"/>
    <mergeCell ref="C21:U21"/>
    <mergeCell ref="AL21:AO21"/>
    <mergeCell ref="AP20:AS20"/>
    <mergeCell ref="A20:B20"/>
    <mergeCell ref="C20:U20"/>
    <mergeCell ref="V20:X20"/>
    <mergeCell ref="Y20:AB20"/>
    <mergeCell ref="AD20:AG20"/>
    <mergeCell ref="AL20:AO20"/>
    <mergeCell ref="AH21:AK21"/>
    <mergeCell ref="BC19:BF19"/>
    <mergeCell ref="A19:B19"/>
    <mergeCell ref="C19:U19"/>
    <mergeCell ref="V19:X19"/>
    <mergeCell ref="Y19:AB19"/>
    <mergeCell ref="AD19:AG19"/>
    <mergeCell ref="AL19:AO19"/>
    <mergeCell ref="AL17:AO17"/>
    <mergeCell ref="A18:B18"/>
    <mergeCell ref="C18:U18"/>
    <mergeCell ref="AT16:AW16"/>
    <mergeCell ref="BC16:BF16"/>
    <mergeCell ref="V18:X18"/>
    <mergeCell ref="Y18:AB18"/>
    <mergeCell ref="AD18:AG18"/>
    <mergeCell ref="AL18:AO18"/>
    <mergeCell ref="AP17:AS17"/>
    <mergeCell ref="AP16:AS16"/>
    <mergeCell ref="AT15:AW15"/>
    <mergeCell ref="BC15:BF15"/>
    <mergeCell ref="AT17:AW17"/>
    <mergeCell ref="BC17:BF17"/>
    <mergeCell ref="A17:B17"/>
    <mergeCell ref="C17:U17"/>
    <mergeCell ref="V17:X17"/>
    <mergeCell ref="Y17:AB17"/>
    <mergeCell ref="AD17:AG17"/>
    <mergeCell ref="A16:B16"/>
    <mergeCell ref="C16:U16"/>
    <mergeCell ref="V16:X16"/>
    <mergeCell ref="Y16:AB16"/>
    <mergeCell ref="AD16:AG16"/>
    <mergeCell ref="AL16:AO16"/>
    <mergeCell ref="A15:B15"/>
    <mergeCell ref="C15:U15"/>
    <mergeCell ref="AT13:AW13"/>
    <mergeCell ref="BC13:BF13"/>
    <mergeCell ref="V15:X15"/>
    <mergeCell ref="Y15:AB15"/>
    <mergeCell ref="AD15:AG15"/>
    <mergeCell ref="AL15:AO15"/>
    <mergeCell ref="AP14:AS14"/>
    <mergeCell ref="AP15:AS15"/>
    <mergeCell ref="AT14:AW14"/>
    <mergeCell ref="BC14:BF14"/>
    <mergeCell ref="A14:B14"/>
    <mergeCell ref="C14:U14"/>
    <mergeCell ref="V14:X14"/>
    <mergeCell ref="Y14:AB14"/>
    <mergeCell ref="AD14:AG14"/>
    <mergeCell ref="AL14:AO14"/>
    <mergeCell ref="AH14:AK14"/>
    <mergeCell ref="A13:B13"/>
    <mergeCell ref="C13:U13"/>
    <mergeCell ref="V13:X13"/>
    <mergeCell ref="Y13:AB13"/>
    <mergeCell ref="AD13:AG13"/>
    <mergeCell ref="AL13:AO13"/>
    <mergeCell ref="A12:B12"/>
    <mergeCell ref="C12:U12"/>
    <mergeCell ref="V12:X12"/>
    <mergeCell ref="Y12:AB12"/>
    <mergeCell ref="AD12:AG12"/>
    <mergeCell ref="AL12:AO12"/>
    <mergeCell ref="A28:B28"/>
    <mergeCell ref="C28:U28"/>
    <mergeCell ref="V28:X28"/>
    <mergeCell ref="Y28:AB28"/>
    <mergeCell ref="AD28:AG28"/>
    <mergeCell ref="AL28:AO28"/>
    <mergeCell ref="AH28:AK28"/>
    <mergeCell ref="A115:B115"/>
    <mergeCell ref="A29:B29"/>
    <mergeCell ref="C29:U29"/>
    <mergeCell ref="V29:X29"/>
    <mergeCell ref="Y29:AB29"/>
    <mergeCell ref="AD29:AG29"/>
    <mergeCell ref="A61:B61"/>
    <mergeCell ref="C49:U49"/>
    <mergeCell ref="V49:X49"/>
    <mergeCell ref="Y49:AB49"/>
    <mergeCell ref="AY9:AZ9"/>
    <mergeCell ref="BC9:BG9"/>
    <mergeCell ref="AL29:AO29"/>
    <mergeCell ref="AP29:AS29"/>
    <mergeCell ref="AT29:AW29"/>
    <mergeCell ref="BC29:BF29"/>
    <mergeCell ref="AP12:AS12"/>
    <mergeCell ref="AP13:AS13"/>
    <mergeCell ref="AT12:AW12"/>
    <mergeCell ref="BC12:BF12"/>
    <mergeCell ref="A1:BG1"/>
    <mergeCell ref="A2:BG3"/>
    <mergeCell ref="A4:BG7"/>
    <mergeCell ref="AH12:AK12"/>
    <mergeCell ref="AH13:AK13"/>
    <mergeCell ref="Y9:AC9"/>
    <mergeCell ref="AD9:AK9"/>
    <mergeCell ref="AL9:AS9"/>
    <mergeCell ref="AT9:AX9"/>
    <mergeCell ref="O8:X8"/>
    <mergeCell ref="AH15:AK15"/>
    <mergeCell ref="AH16:AK16"/>
    <mergeCell ref="AH17:AK17"/>
    <mergeCell ref="AH18:AK18"/>
    <mergeCell ref="AH19:AK19"/>
    <mergeCell ref="AH20:AK20"/>
    <mergeCell ref="AH22:AK22"/>
    <mergeCell ref="AH23:AK23"/>
    <mergeCell ref="AH24:AK24"/>
    <mergeCell ref="AH25:AK25"/>
    <mergeCell ref="AH26:AK26"/>
    <mergeCell ref="AH27:AK27"/>
    <mergeCell ref="AH29:AK29"/>
    <mergeCell ref="AH30:AK30"/>
    <mergeCell ref="AH31:AK31"/>
    <mergeCell ref="AH32:AK32"/>
    <mergeCell ref="AH33:AK33"/>
    <mergeCell ref="AH34:AK34"/>
    <mergeCell ref="AH53:AK53"/>
    <mergeCell ref="AH54:AK54"/>
    <mergeCell ref="AH55:AK55"/>
    <mergeCell ref="AH56:AK56"/>
    <mergeCell ref="AH57:AK57"/>
    <mergeCell ref="AH58:AK58"/>
    <mergeCell ref="AH59:AK59"/>
    <mergeCell ref="AH60:AK60"/>
    <mergeCell ref="AH61:AK61"/>
    <mergeCell ref="AH62:AK62"/>
    <mergeCell ref="AH63:AK63"/>
    <mergeCell ref="AH65:AK65"/>
    <mergeCell ref="AH69:AK69"/>
    <mergeCell ref="AH70:AK70"/>
    <mergeCell ref="AH89:AK89"/>
    <mergeCell ref="AH90:AK90"/>
    <mergeCell ref="AH91:AK91"/>
    <mergeCell ref="AH71:AK71"/>
    <mergeCell ref="AH72:AK72"/>
    <mergeCell ref="AH73:AK73"/>
    <mergeCell ref="AH74:AK74"/>
    <mergeCell ref="AH75:AK75"/>
    <mergeCell ref="BA9:BB9"/>
    <mergeCell ref="AH92:AK92"/>
    <mergeCell ref="AH93:AK93"/>
    <mergeCell ref="AH83:AK83"/>
    <mergeCell ref="AH84:AK84"/>
    <mergeCell ref="AH85:AK85"/>
    <mergeCell ref="AH86:AK86"/>
    <mergeCell ref="AH87:AK87"/>
    <mergeCell ref="AH80:AK80"/>
    <mergeCell ref="AH81:AK81"/>
  </mergeCells>
  <printOptions horizontalCentered="1"/>
  <pageMargins left="0.11811023622047245" right="0.11811023622047245" top="0.1968503937007874" bottom="0.1968503937007874" header="0.5118110236220472" footer="0.5118110236220472"/>
  <pageSetup fitToHeight="0" fitToWidth="1" horizontalDpi="600" verticalDpi="600" orientation="landscape" paperSize="9" scale="57" r:id="rId1"/>
  <ignoredErrors>
    <ignoredError sqref="A12:B62 A97:B97 A64:B69 A71:B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win10</cp:lastModifiedBy>
  <cp:lastPrinted>2018-04-24T13:12:22Z</cp:lastPrinted>
  <dcterms:created xsi:type="dcterms:W3CDTF">1998-12-06T10:54:59Z</dcterms:created>
  <dcterms:modified xsi:type="dcterms:W3CDTF">2018-05-22T08:29:43Z</dcterms:modified>
  <cp:category/>
  <cp:version/>
  <cp:contentType/>
  <cp:contentStatus/>
</cp:coreProperties>
</file>