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95" windowHeight="1260" activeTab="0"/>
  </bookViews>
  <sheets>
    <sheet name="Bevételek 1.a mell" sheetId="1" r:id="rId1"/>
    <sheet name="Kiadások 1.b mell" sheetId="2" r:id="rId2"/>
  </sheets>
  <definedNames>
    <definedName name="_xlnm.Print_Titles" localSheetId="0">'Bevételek 1.a mell'!$2:$4</definedName>
    <definedName name="_xlnm.Print_Titles" localSheetId="1">'Kiadások 1.b mell'!$4:$6</definedName>
    <definedName name="_xlnm.Print_Area" localSheetId="0">'Bevételek 1.a mell'!$A$1:$S$104</definedName>
  </definedNames>
  <calcPr fullCalcOnLoad="1"/>
</workbook>
</file>

<file path=xl/sharedStrings.xml><?xml version="1.0" encoding="utf-8"?>
<sst xmlns="http://schemas.openxmlformats.org/spreadsheetml/2006/main" count="337" uniqueCount="188">
  <si>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</si>
  <si>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</si>
  <si>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</si>
  <si>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</si>
  <si>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</si>
  <si>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</si>
  <si>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</si>
  <si>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</si>
  <si>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</si>
  <si>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</si>
  <si>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</si>
  <si>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</si>
  <si>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</si>
  <si>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</si>
  <si>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</si>
  <si>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</si>
  <si>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</si>
  <si>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</si>
  <si>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</si>
  <si>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</si>
  <si>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</si>
  <si>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</si>
  <si>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Földalapú támogatás</t>
  </si>
  <si>
    <t>I. fejezet : Önkormányzat költségvetési szervei</t>
  </si>
  <si>
    <t>előirányzat csop szám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</si>
  <si>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</si>
  <si>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</si>
  <si>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</si>
  <si>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</si>
  <si>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</si>
  <si>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</si>
  <si>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</si>
  <si>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</si>
  <si>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</si>
  <si>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</si>
  <si>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</si>
  <si>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</si>
  <si>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</si>
  <si>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</si>
  <si>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</si>
  <si>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</si>
  <si>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</si>
  <si>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</si>
  <si>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</si>
  <si>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</si>
  <si>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</si>
  <si>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</si>
  <si>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</si>
  <si>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</si>
  <si>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</si>
  <si>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</si>
  <si>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</si>
  <si>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</si>
  <si>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</si>
  <si>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</si>
  <si>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</si>
  <si>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</si>
  <si>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</si>
  <si>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</si>
  <si>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</si>
  <si>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</si>
  <si>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</si>
  <si>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</si>
  <si>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</si>
  <si>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</si>
  <si>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</si>
  <si>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</si>
  <si>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</si>
  <si>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</si>
  <si>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</si>
  <si>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</si>
  <si>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</si>
  <si>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</si>
  <si>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</si>
  <si>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</si>
  <si>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</si>
  <si>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</si>
  <si>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</si>
  <si>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</si>
  <si>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</si>
  <si>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</si>
  <si>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</si>
  <si>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</si>
  <si>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</si>
  <si>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</si>
  <si>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</si>
  <si>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</si>
  <si>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</si>
  <si>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</si>
  <si>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</si>
  <si>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</si>
  <si>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</si>
  <si>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082092 Közművelődés-hagyom. közösségi kultur.értékek gond.</t>
  </si>
  <si>
    <t>084031 Civil szervezetek működési támogatása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</si>
  <si>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</si>
  <si>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</si>
  <si>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</si>
  <si>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</si>
  <si>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</si>
  <si>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</si>
  <si>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</si>
  <si>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</si>
  <si>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</si>
  <si>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</si>
  <si>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</si>
  <si>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</si>
  <si>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>III. fejezet 011220 Adó-vám és jövedéki igazgatás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</si>
  <si>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</si>
  <si>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</si>
  <si>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</si>
  <si>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 xml:space="preserve">III. fejezet 011220 Adó-vám és jövedéki igazgatás összesen: </t>
  </si>
  <si>
    <t>Maradvány felhasználás</t>
  </si>
  <si>
    <t xml:space="preserve">V. fejezet  Támogatások </t>
  </si>
  <si>
    <t>1 fő</t>
  </si>
  <si>
    <t>Személyi juttatások (Pm)</t>
  </si>
  <si>
    <t>Dologi kiadások (16 fő)+ szünidei</t>
  </si>
  <si>
    <t>1 fő tiszteletdíjas</t>
  </si>
  <si>
    <t>1 fő megbízás</t>
  </si>
  <si>
    <t>1,7 fő</t>
  </si>
  <si>
    <t>13 fő</t>
  </si>
  <si>
    <t xml:space="preserve">Polgármesteri illetmény támogatása </t>
  </si>
  <si>
    <t xml:space="preserve">VIS MAIOR támogatás </t>
  </si>
  <si>
    <t xml:space="preserve">Vis Maior  útfelújítás </t>
  </si>
  <si>
    <t>041232-Start munka program-</t>
  </si>
  <si>
    <t xml:space="preserve">Kisösszegű  kistelepülési támogatás </t>
  </si>
  <si>
    <t xml:space="preserve">Átadás feladatelltáshoz </t>
  </si>
  <si>
    <t xml:space="preserve">Fejlesztési támogatás </t>
  </si>
  <si>
    <t>0,88 fő</t>
  </si>
  <si>
    <t>2.3 fő</t>
  </si>
  <si>
    <t>3,3 fő</t>
  </si>
  <si>
    <t>104037 Intézményen kívüli gyermekétkeztetés</t>
  </si>
  <si>
    <t>Engedélyezett létszám 2019 évre</t>
  </si>
  <si>
    <t>Útfelújítás</t>
  </si>
  <si>
    <t>Közös hivatalhoz átadás</t>
  </si>
  <si>
    <t xml:space="preserve">tartalék  / ebből:  Leader önerő:  1 000 E </t>
  </si>
  <si>
    <t xml:space="preserve">lakásfenntartási támogatás,                               BURSA,                                                                       eseti segélyek ,                                                              /téli rezsicsökkentés  1476 000,-                              átadás feladatellátáshoz 1 562 678,- </t>
  </si>
  <si>
    <t xml:space="preserve">II fejezet összesen: </t>
  </si>
  <si>
    <t xml:space="preserve">Ebből: </t>
  </si>
  <si>
    <t>Rendkívüli önkormányzati támogatás 1 069 254,-</t>
  </si>
  <si>
    <t xml:space="preserve">Téli rezsicsökkentés :       1 476 000,- </t>
  </si>
  <si>
    <t xml:space="preserve">0. havi finanszírozás: 1 690 570,- </t>
  </si>
  <si>
    <t xml:space="preserve">                          2019 évben felhasználható : 7 916 555,- </t>
  </si>
  <si>
    <t>091110 Óvodai nevelés ellátás szakmai feladat</t>
  </si>
  <si>
    <t xml:space="preserve">Működési célú támogatás államháztartáson belülről </t>
  </si>
  <si>
    <t>091140 Óvodai nevelés elllátás működtetési feladatai</t>
  </si>
  <si>
    <t>Rendkivüli támogatás felhasználása (dologi)</t>
  </si>
  <si>
    <t>Központi, irányító szervi támogatás folyósítása</t>
  </si>
  <si>
    <t>Leader önerő (dologi kiadás)</t>
  </si>
  <si>
    <t>2019. eredeti előirányzat</t>
  </si>
  <si>
    <t>2019.
eredeti
előirányzat</t>
  </si>
  <si>
    <t>2018.</t>
  </si>
  <si>
    <t>Módosítás</t>
  </si>
  <si>
    <t>Százalék</t>
  </si>
  <si>
    <t>011130 Önkormányzatok és önkormányzati hivatalok jogalkotó és általános igazgatási tevékenysége</t>
  </si>
  <si>
    <t xml:space="preserve"> 2018. évi mutató szám</t>
  </si>
  <si>
    <t xml:space="preserve">2019 évi mutató
szám </t>
  </si>
  <si>
    <t>Elszámolásból származó bevételek</t>
  </si>
  <si>
    <t>Működési bevételek</t>
  </si>
  <si>
    <t>Finanszírozási bevételek</t>
  </si>
  <si>
    <t>041237 Közfoglalkoztatási mintaprogram</t>
  </si>
  <si>
    <t>066020 Város-, községgazdálkodási egyéb szolgáltatások</t>
  </si>
  <si>
    <t>Egyéb közhatalmi bevételek</t>
  </si>
  <si>
    <t>Hevesaranyos Községi Önkormányzat</t>
  </si>
  <si>
    <t>-</t>
  </si>
  <si>
    <t>Beruházások</t>
  </si>
  <si>
    <t>Felújítások</t>
  </si>
  <si>
    <t>018010 Önkormányzatok elszámolásai a központi költségvetéssel</t>
  </si>
  <si>
    <t>Egyéb működési célú kiadások</t>
  </si>
  <si>
    <t>082091 Közművelődés - közösségi és társadalmi részvétel fejlesztése</t>
  </si>
  <si>
    <t>Dologi kiadások</t>
  </si>
  <si>
    <t>104051 Gyermekvédelmi pénzbeli és természetbeni ellátások</t>
  </si>
  <si>
    <t>Ellátottak pénzbeli juttatásai</t>
  </si>
  <si>
    <t>107051 Szociális étkeztetés szocális konyhán</t>
  </si>
  <si>
    <t>107060 Egyéb szociális pénzbeli és természetbeni ellátások, támogatások</t>
  </si>
  <si>
    <t>Finanszírozási bevétek</t>
  </si>
  <si>
    <t>091120 Sajátos nevelési igényű gyermekek óvodai nevelésének,
ellátásának szakmai feladatai</t>
  </si>
  <si>
    <t>096015 Gyermekétkeztetés köznevelési intézményben</t>
  </si>
  <si>
    <t>Módosított előirányzat II.</t>
  </si>
  <si>
    <t>Teljesítés
09.30.</t>
  </si>
  <si>
    <t>Működési célú költségvetési támogatások és kiegészítő támogatások</t>
  </si>
  <si>
    <t>HEVEARANYOS KÖZSÉGI ÖNKORMÁNYZAT ÖSSZESEN:</t>
  </si>
  <si>
    <t>072111 Háziorvosi alapellátás</t>
  </si>
  <si>
    <t>Módosított
előirányzat II.</t>
  </si>
  <si>
    <t>Módosított előirányzat III.</t>
  </si>
  <si>
    <t>Felhalmozási célú támogatások áh. belülről</t>
  </si>
  <si>
    <t>062020 Településfejlesztési projektek és támogatásuk</t>
  </si>
  <si>
    <t>Felhalmozási célú támogatás áh. belülről</t>
  </si>
  <si>
    <t>Áh. belüli megelőlegezések visszafizetése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</si>
</sst>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.0"/>
    <numFmt numFmtId="170" formatCode="#,##0\ &quot;Ft&quot;"/>
    <numFmt numFmtId="171" formatCode="[$-40E]yyyy\.\ mmmm\ d\."/>
    <numFmt numFmtId="172" formatCode="#,##0.00\ &quot;Ft&quot;"/>
    <numFmt numFmtId="173" formatCode="#,##0.0\ &quot;Ft&quot;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[$-40E]yyyy\.\ mmmm\ d\.\,\ dddd"/>
    <numFmt numFmtId="177" formatCode="0.0%"/>
    <numFmt numFmtId="178" formatCode="0.000%"/>
    <numFmt numFmtId="179" formatCode="#,##0_ ;\-#,##0\ "/>
    <numFmt numFmtId="180" formatCode="0.0000%"/>
    <numFmt numFmtId="181" formatCode="#,##0\ _F_t"/>
  </numFmts>
  <fonts count="87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name val="MS Sans Serif"/>
      <family val="2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 CE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55"/>
      <name val="Times New Roman CE"/>
      <family val="1"/>
    </font>
    <font>
      <b/>
      <sz val="20"/>
      <name val="Times New Roman CE"/>
      <family val="1"/>
    </font>
    <font>
      <b/>
      <sz val="20"/>
      <name val="MS Sans Serif"/>
      <family val="2"/>
    </font>
    <font>
      <sz val="14"/>
      <name val="Times New Roman"/>
      <family val="1"/>
    </font>
    <font>
      <b/>
      <sz val="11"/>
      <name val="Times New Roman CE"/>
      <family val="0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5"/>
      <name val="Times New Roman CE"/>
      <family val="1"/>
    </font>
    <font>
      <sz val="15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 CE"/>
      <family val="1"/>
    </font>
    <font>
      <sz val="14"/>
      <color indexed="10"/>
      <name val="Times New Roman CE"/>
      <family val="1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  <font>
      <sz val="14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3" fillId="0" borderId="10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 wrapText="1"/>
    </xf>
    <xf numFmtId="170" fontId="23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/>
    </xf>
    <xf numFmtId="3" fontId="25" fillId="0" borderId="10" xfId="57" applyFont="1" applyBorder="1" applyAlignment="1">
      <alignment horizontal="center" vertical="center" wrapText="1"/>
      <protection/>
    </xf>
    <xf numFmtId="3" fontId="24" fillId="0" borderId="10" xfId="57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/>
    </xf>
    <xf numFmtId="3" fontId="24" fillId="0" borderId="10" xfId="57" applyFont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/>
      <protection/>
    </xf>
    <xf numFmtId="3" fontId="25" fillId="0" borderId="10" xfId="57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3" fontId="25" fillId="33" borderId="13" xfId="57" applyFont="1" applyFill="1" applyBorder="1" applyAlignment="1">
      <alignment horizontal="center" vertical="center" wrapText="1"/>
      <protection/>
    </xf>
    <xf numFmtId="3" fontId="25" fillId="0" borderId="10" xfId="57" applyFont="1" applyBorder="1" applyAlignment="1">
      <alignment horizontal="left" vertical="center" wrapText="1"/>
      <protection/>
    </xf>
    <xf numFmtId="3" fontId="24" fillId="0" borderId="10" xfId="57" applyFont="1" applyFill="1" applyBorder="1" applyAlignment="1">
      <alignment horizontal="centerContinuous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0" xfId="57" applyFont="1" applyFill="1" applyBorder="1" applyAlignment="1">
      <alignment vertical="center"/>
      <protection/>
    </xf>
    <xf numFmtId="3" fontId="25" fillId="0" borderId="11" xfId="57" applyFont="1" applyFill="1" applyBorder="1" applyAlignment="1">
      <alignment horizontal="center" vertical="center"/>
      <protection/>
    </xf>
    <xf numFmtId="3" fontId="25" fillId="0" borderId="10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center" vertical="center"/>
      <protection/>
    </xf>
    <xf numFmtId="3" fontId="25" fillId="33" borderId="10" xfId="57" applyFont="1" applyFill="1" applyBorder="1" applyAlignment="1">
      <alignment horizontal="center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 vertical="center"/>
    </xf>
    <xf numFmtId="3" fontId="25" fillId="0" borderId="13" xfId="57" applyFont="1" applyBorder="1" applyAlignment="1">
      <alignment horizontal="center" vertical="center"/>
      <protection/>
    </xf>
    <xf numFmtId="3" fontId="24" fillId="0" borderId="10" xfId="57" applyFont="1" applyBorder="1" applyAlignment="1">
      <alignment horizontal="left" vertical="center"/>
      <protection/>
    </xf>
    <xf numFmtId="3" fontId="24" fillId="0" borderId="11" xfId="57" applyFont="1" applyFill="1" applyBorder="1" applyAlignment="1">
      <alignment horizontal="centerContinuous" vertical="center"/>
      <protection/>
    </xf>
    <xf numFmtId="3" fontId="24" fillId="0" borderId="12" xfId="57" applyFont="1" applyFill="1" applyBorder="1" applyAlignment="1">
      <alignment horizontal="centerContinuous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3" fontId="21" fillId="0" borderId="13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170" fontId="2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0" fontId="23" fillId="0" borderId="10" xfId="0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/>
    </xf>
    <xf numFmtId="0" fontId="25" fillId="0" borderId="12" xfId="0" applyFont="1" applyBorder="1" applyAlignment="1">
      <alignment vertical="center"/>
    </xf>
    <xf numFmtId="3" fontId="25" fillId="0" borderId="12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1" xfId="0" applyNumberFormat="1" applyFont="1" applyBorder="1" applyAlignment="1">
      <alignment horizontal="right" vertical="center"/>
    </xf>
    <xf numFmtId="170" fontId="25" fillId="0" borderId="11" xfId="0" applyNumberFormat="1" applyFont="1" applyBorder="1" applyAlignment="1">
      <alignment horizontal="right" vertical="center" wrapText="1"/>
    </xf>
    <xf numFmtId="170" fontId="25" fillId="0" borderId="11" xfId="57" applyNumberFormat="1" applyFont="1" applyBorder="1" applyAlignment="1">
      <alignment horizontal="right" vertical="center"/>
      <protection/>
    </xf>
    <xf numFmtId="3" fontId="25" fillId="0" borderId="11" xfId="57" applyNumberFormat="1" applyFont="1" applyBorder="1" applyAlignment="1">
      <alignment horizontal="right" vertical="center"/>
      <protection/>
    </xf>
    <xf numFmtId="170" fontId="24" fillId="0" borderId="11" xfId="57" applyNumberFormat="1" applyFont="1" applyBorder="1" applyAlignment="1">
      <alignment horizontal="right" vertical="center"/>
      <protection/>
    </xf>
    <xf numFmtId="170" fontId="25" fillId="0" borderId="14" xfId="57" applyNumberFormat="1" applyFont="1" applyBorder="1" applyAlignment="1">
      <alignment horizontal="right" vertical="center"/>
      <protection/>
    </xf>
    <xf numFmtId="170" fontId="25" fillId="33" borderId="11" xfId="57" applyNumberFormat="1" applyFont="1" applyFill="1" applyBorder="1" applyAlignment="1">
      <alignment horizontal="right" vertical="center"/>
      <protection/>
    </xf>
    <xf numFmtId="170" fontId="24" fillId="0" borderId="11" xfId="57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7" fillId="0" borderId="10" xfId="0" applyNumberFormat="1" applyFont="1" applyBorder="1" applyAlignment="1">
      <alignment vertical="center"/>
    </xf>
    <xf numFmtId="3" fontId="25" fillId="0" borderId="12" xfId="57" applyFont="1" applyFill="1" applyBorder="1" applyAlignment="1">
      <alignment horizontal="left" vertical="center"/>
      <protection/>
    </xf>
    <xf numFmtId="3" fontId="21" fillId="0" borderId="10" xfId="0" applyNumberFormat="1" applyFont="1" applyBorder="1" applyAlignment="1">
      <alignment vertical="top" wrapText="1"/>
    </xf>
    <xf numFmtId="0" fontId="25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175" fontId="5" fillId="0" borderId="13" xfId="0" applyNumberFormat="1" applyFont="1" applyBorder="1" applyAlignment="1">
      <alignment vertical="center"/>
    </xf>
    <xf numFmtId="175" fontId="7" fillId="0" borderId="13" xfId="0" applyNumberFormat="1" applyFont="1" applyBorder="1" applyAlignment="1">
      <alignment vertical="center"/>
    </xf>
    <xf numFmtId="170" fontId="5" fillId="0" borderId="13" xfId="0" applyNumberFormat="1" applyFont="1" applyBorder="1" applyAlignment="1">
      <alignment vertical="center"/>
    </xf>
    <xf numFmtId="170" fontId="85" fillId="0" borderId="13" xfId="0" applyNumberFormat="1" applyFont="1" applyBorder="1" applyAlignment="1">
      <alignment vertical="center"/>
    </xf>
    <xf numFmtId="3" fontId="24" fillId="0" borderId="10" xfId="57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3" fontId="25" fillId="0" borderId="11" xfId="57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/>
    </xf>
    <xf numFmtId="3" fontId="24" fillId="0" borderId="10" xfId="57" applyFont="1" applyFill="1" applyBorder="1" applyAlignment="1">
      <alignment horizontal="left" vertical="center"/>
      <protection/>
    </xf>
    <xf numFmtId="175" fontId="25" fillId="0" borderId="10" xfId="0" applyNumberFormat="1" applyFont="1" applyBorder="1" applyAlignment="1">
      <alignment vertical="center"/>
    </xf>
    <xf numFmtId="170" fontId="25" fillId="0" borderId="11" xfId="57" applyNumberFormat="1" applyFont="1" applyBorder="1" applyAlignment="1">
      <alignment horizontal="right"/>
      <protection/>
    </xf>
    <xf numFmtId="170" fontId="25" fillId="0" borderId="10" xfId="0" applyNumberFormat="1" applyFont="1" applyBorder="1" applyAlignment="1">
      <alignment vertical="center"/>
    </xf>
    <xf numFmtId="170" fontId="86" fillId="0" borderId="10" xfId="0" applyNumberFormat="1" applyFont="1" applyBorder="1" applyAlignment="1">
      <alignment vertical="center"/>
    </xf>
    <xf numFmtId="3" fontId="24" fillId="33" borderId="13" xfId="57" applyFont="1" applyFill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/>
      <protection/>
    </xf>
    <xf numFmtId="0" fontId="24" fillId="33" borderId="13" xfId="0" applyFont="1" applyFill="1" applyBorder="1" applyAlignment="1">
      <alignment horizontal="center" vertical="center"/>
    </xf>
    <xf numFmtId="3" fontId="24" fillId="0" borderId="13" xfId="57" applyFont="1" applyFill="1" applyBorder="1" applyAlignment="1">
      <alignment horizontal="center" vertical="center"/>
      <protection/>
    </xf>
    <xf numFmtId="3" fontId="25" fillId="0" borderId="13" xfId="57" applyFont="1" applyFill="1" applyBorder="1" applyAlignment="1">
      <alignment horizontal="center" vertical="center"/>
      <protection/>
    </xf>
    <xf numFmtId="0" fontId="24" fillId="33" borderId="13" xfId="0" applyFont="1" applyFill="1" applyBorder="1" applyAlignment="1">
      <alignment horizontal="center" vertical="center"/>
    </xf>
    <xf numFmtId="3" fontId="25" fillId="0" borderId="13" xfId="57" applyFont="1" applyBorder="1" applyAlignment="1">
      <alignment horizontal="center" vertical="center" wrapText="1"/>
      <protection/>
    </xf>
    <xf numFmtId="3" fontId="25" fillId="0" borderId="13" xfId="57" applyFont="1" applyFill="1" applyBorder="1" applyAlignment="1">
      <alignment horizontal="center" vertical="center"/>
      <protection/>
    </xf>
    <xf numFmtId="3" fontId="25" fillId="0" borderId="13" xfId="57" applyFont="1" applyBorder="1" applyAlignment="1">
      <alignment horizontal="center" vertical="center"/>
      <protection/>
    </xf>
    <xf numFmtId="4" fontId="25" fillId="0" borderId="13" xfId="57" applyNumberFormat="1" applyFont="1" applyBorder="1" applyAlignment="1">
      <alignment horizontal="center" vertical="center"/>
      <protection/>
    </xf>
    <xf numFmtId="3" fontId="25" fillId="0" borderId="13" xfId="57" applyFont="1" applyFill="1" applyBorder="1" applyAlignment="1">
      <alignment horizontal="center" vertical="center" wrapText="1"/>
      <protection/>
    </xf>
    <xf numFmtId="169" fontId="4" fillId="0" borderId="13" xfId="57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3" fontId="4" fillId="0" borderId="13" xfId="57" applyFont="1" applyBorder="1" applyAlignment="1">
      <alignment horizontal="center" vertical="center"/>
      <protection/>
    </xf>
    <xf numFmtId="3" fontId="4" fillId="0" borderId="13" xfId="57" applyFont="1" applyBorder="1" applyAlignment="1">
      <alignment horizontal="center" vertical="center" wrapText="1"/>
      <protection/>
    </xf>
    <xf numFmtId="3" fontId="24" fillId="0" borderId="13" xfId="57" applyFont="1" applyBorder="1" applyAlignment="1">
      <alignment horizontal="center" vertical="center" wrapText="1"/>
      <protection/>
    </xf>
    <xf numFmtId="2" fontId="25" fillId="0" borderId="13" xfId="57" applyNumberFormat="1" applyFont="1" applyFill="1" applyBorder="1" applyAlignment="1">
      <alignment horizontal="center" vertical="center" wrapText="1"/>
      <protection/>
    </xf>
    <xf numFmtId="3" fontId="25" fillId="0" borderId="13" xfId="57" applyFont="1" applyFill="1" applyBorder="1" applyAlignment="1">
      <alignment horizontal="center" vertical="center" wrapText="1"/>
      <protection/>
    </xf>
    <xf numFmtId="44" fontId="25" fillId="0" borderId="13" xfId="57" applyNumberFormat="1" applyFont="1" applyFill="1" applyBorder="1" applyAlignment="1">
      <alignment horizontal="center" vertical="center" wrapText="1"/>
      <protection/>
    </xf>
    <xf numFmtId="3" fontId="24" fillId="0" borderId="13" xfId="57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3" fontId="25" fillId="33" borderId="10" xfId="57" applyFont="1" applyFill="1" applyBorder="1" applyAlignment="1">
      <alignment horizontal="center" vertical="center" wrapText="1"/>
      <protection/>
    </xf>
    <xf numFmtId="3" fontId="24" fillId="33" borderId="10" xfId="57" applyFont="1" applyFill="1" applyBorder="1" applyAlignment="1">
      <alignment horizontal="center" vertical="center" wrapText="1"/>
      <protection/>
    </xf>
    <xf numFmtId="3" fontId="24" fillId="33" borderId="13" xfId="57" applyFont="1" applyFill="1" applyBorder="1" applyAlignment="1">
      <alignment horizontal="center" vertical="center" wrapText="1"/>
      <protection/>
    </xf>
    <xf numFmtId="164" fontId="24" fillId="0" borderId="13" xfId="57" applyNumberFormat="1" applyFont="1" applyFill="1" applyBorder="1" applyAlignment="1">
      <alignment horizontal="center" vertical="center"/>
      <protection/>
    </xf>
    <xf numFmtId="5" fontId="25" fillId="0" borderId="10" xfId="0" applyNumberFormat="1" applyFont="1" applyBorder="1" applyAlignment="1">
      <alignment vertical="center"/>
    </xf>
    <xf numFmtId="175" fontId="25" fillId="0" borderId="13" xfId="0" applyNumberFormat="1" applyFont="1" applyBorder="1" applyAlignment="1">
      <alignment vertical="center"/>
    </xf>
    <xf numFmtId="10" fontId="25" fillId="0" borderId="13" xfId="64" applyNumberFormat="1" applyFont="1" applyBorder="1" applyAlignment="1">
      <alignment vertical="center"/>
    </xf>
    <xf numFmtId="5" fontId="24" fillId="0" borderId="10" xfId="0" applyNumberFormat="1" applyFont="1" applyBorder="1" applyAlignment="1">
      <alignment vertical="center"/>
    </xf>
    <xf numFmtId="175" fontId="24" fillId="0" borderId="13" xfId="0" applyNumberFormat="1" applyFont="1" applyBorder="1" applyAlignment="1">
      <alignment vertical="center"/>
    </xf>
    <xf numFmtId="10" fontId="24" fillId="0" borderId="13" xfId="64" applyNumberFormat="1" applyFont="1" applyBorder="1" applyAlignment="1">
      <alignment vertical="center"/>
    </xf>
    <xf numFmtId="170" fontId="25" fillId="0" borderId="10" xfId="57" applyNumberFormat="1" applyFont="1" applyBorder="1" applyAlignment="1">
      <alignment horizontal="right"/>
      <protection/>
    </xf>
    <xf numFmtId="0" fontId="25" fillId="0" borderId="10" xfId="0" applyFont="1" applyBorder="1" applyAlignment="1">
      <alignment horizontal="center" vertical="center"/>
    </xf>
    <xf numFmtId="170" fontId="24" fillId="33" borderId="10" xfId="57" applyNumberFormat="1" applyFont="1" applyFill="1" applyBorder="1" applyAlignment="1">
      <alignment horizontal="right" vertical="center"/>
      <protection/>
    </xf>
    <xf numFmtId="0" fontId="24" fillId="33" borderId="10" xfId="0" applyFont="1" applyFill="1" applyBorder="1" applyAlignment="1">
      <alignment horizontal="center" vertical="center"/>
    </xf>
    <xf numFmtId="170" fontId="25" fillId="0" borderId="15" xfId="57" applyNumberFormat="1" applyFont="1" applyBorder="1" applyAlignment="1">
      <alignment horizontal="right"/>
      <protection/>
    </xf>
    <xf numFmtId="2" fontId="25" fillId="0" borderId="16" xfId="0" applyNumberFormat="1" applyFont="1" applyBorder="1" applyAlignment="1">
      <alignment horizontal="center" vertical="center"/>
    </xf>
    <xf numFmtId="170" fontId="25" fillId="0" borderId="14" xfId="57" applyNumberFormat="1" applyFont="1" applyBorder="1" applyAlignment="1">
      <alignment horizontal="right"/>
      <protection/>
    </xf>
    <xf numFmtId="0" fontId="25" fillId="0" borderId="17" xfId="0" applyFont="1" applyBorder="1" applyAlignment="1">
      <alignment horizontal="center" vertical="center"/>
    </xf>
    <xf numFmtId="170" fontId="24" fillId="0" borderId="10" xfId="57" applyNumberFormat="1" applyFont="1" applyBorder="1" applyAlignment="1">
      <alignment horizontal="right" vertical="center"/>
      <protection/>
    </xf>
    <xf numFmtId="164" fontId="24" fillId="33" borderId="10" xfId="57" applyNumberFormat="1" applyFont="1" applyFill="1" applyBorder="1" applyAlignment="1">
      <alignment horizontal="center" vertical="center"/>
      <protection/>
    </xf>
    <xf numFmtId="3" fontId="24" fillId="34" borderId="13" xfId="57" applyFont="1" applyFill="1" applyBorder="1" applyAlignment="1">
      <alignment horizontal="center" vertical="center"/>
      <protection/>
    </xf>
    <xf numFmtId="170" fontId="24" fillId="34" borderId="10" xfId="57" applyNumberFormat="1" applyFont="1" applyFill="1" applyBorder="1" applyAlignment="1">
      <alignment horizontal="right" vertical="center"/>
      <protection/>
    </xf>
    <xf numFmtId="170" fontId="24" fillId="34" borderId="10" xfId="57" applyNumberFormat="1" applyFont="1" applyFill="1" applyBorder="1" applyAlignment="1">
      <alignment horizontal="right" vertical="center"/>
      <protection/>
    </xf>
    <xf numFmtId="10" fontId="24" fillId="34" borderId="10" xfId="64" applyNumberFormat="1" applyFont="1" applyFill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 wrapText="1"/>
    </xf>
    <xf numFmtId="170" fontId="24" fillId="34" borderId="11" xfId="57" applyNumberFormat="1" applyFont="1" applyFill="1" applyBorder="1" applyAlignment="1">
      <alignment horizontal="right" vertical="center"/>
      <protection/>
    </xf>
    <xf numFmtId="3" fontId="24" fillId="34" borderId="13" xfId="57" applyFont="1" applyFill="1" applyBorder="1" applyAlignment="1">
      <alignment horizontal="center" vertical="center" wrapText="1"/>
      <protection/>
    </xf>
    <xf numFmtId="175" fontId="24" fillId="34" borderId="10" xfId="57" applyNumberFormat="1" applyFont="1" applyFill="1" applyBorder="1" applyAlignment="1">
      <alignment horizontal="right" vertical="center"/>
      <protection/>
    </xf>
    <xf numFmtId="3" fontId="25" fillId="0" borderId="10" xfId="57" applyFont="1" applyFill="1" applyBorder="1" applyAlignment="1">
      <alignment horizontal="center" vertical="center" wrapText="1"/>
      <protection/>
    </xf>
    <xf numFmtId="170" fontId="25" fillId="0" borderId="13" xfId="0" applyNumberFormat="1" applyFont="1" applyBorder="1" applyAlignment="1">
      <alignment vertical="center"/>
    </xf>
    <xf numFmtId="3" fontId="25" fillId="33" borderId="13" xfId="57" applyFont="1" applyFill="1" applyBorder="1" applyAlignment="1">
      <alignment horizontal="center" vertical="center"/>
      <protection/>
    </xf>
    <xf numFmtId="3" fontId="25" fillId="0" borderId="12" xfId="57" applyFont="1" applyFill="1" applyBorder="1" applyAlignment="1">
      <alignment horizontal="left" vertical="center"/>
      <protection/>
    </xf>
    <xf numFmtId="175" fontId="24" fillId="34" borderId="13" xfId="0" applyNumberFormat="1" applyFont="1" applyFill="1" applyBorder="1" applyAlignment="1">
      <alignment vertical="center"/>
    </xf>
    <xf numFmtId="5" fontId="24" fillId="34" borderId="10" xfId="0" applyNumberFormat="1" applyFont="1" applyFill="1" applyBorder="1" applyAlignment="1">
      <alignment vertical="center"/>
    </xf>
    <xf numFmtId="10" fontId="24" fillId="34" borderId="13" xfId="64" applyNumberFormat="1" applyFont="1" applyFill="1" applyBorder="1" applyAlignment="1">
      <alignment vertical="center"/>
    </xf>
    <xf numFmtId="170" fontId="31" fillId="0" borderId="11" xfId="0" applyNumberFormat="1" applyFont="1" applyBorder="1" applyAlignment="1">
      <alignment/>
    </xf>
    <xf numFmtId="170" fontId="29" fillId="0" borderId="11" xfId="57" applyNumberFormat="1" applyFont="1" applyBorder="1" applyAlignment="1">
      <alignment vertical="center"/>
      <protection/>
    </xf>
    <xf numFmtId="5" fontId="24" fillId="34" borderId="10" xfId="57" applyNumberFormat="1" applyFont="1" applyFill="1" applyBorder="1" applyAlignment="1">
      <alignment horizontal="right" vertical="center"/>
      <protection/>
    </xf>
    <xf numFmtId="170" fontId="24" fillId="34" borderId="10" xfId="0" applyNumberFormat="1" applyFont="1" applyFill="1" applyBorder="1" applyAlignment="1">
      <alignment vertical="center"/>
    </xf>
    <xf numFmtId="170" fontId="24" fillId="34" borderId="13" xfId="0" applyNumberFormat="1" applyFont="1" applyFill="1" applyBorder="1" applyAlignment="1">
      <alignment vertical="center"/>
    </xf>
    <xf numFmtId="170" fontId="15" fillId="34" borderId="10" xfId="0" applyNumberFormat="1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right"/>
    </xf>
    <xf numFmtId="3" fontId="21" fillId="0" borderId="13" xfId="0" applyNumberFormat="1" applyFont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 wrapText="1"/>
    </xf>
    <xf numFmtId="170" fontId="23" fillId="33" borderId="10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170" fontId="29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10" fontId="15" fillId="34" borderId="10" xfId="64" applyNumberFormat="1" applyFont="1" applyFill="1" applyBorder="1" applyAlignment="1">
      <alignment horizontal="right" vertical="center"/>
    </xf>
    <xf numFmtId="3" fontId="24" fillId="0" borderId="10" xfId="57" applyFont="1" applyFill="1" applyBorder="1" applyAlignment="1">
      <alignment horizontal="left" vertical="center" wrapText="1"/>
      <protection/>
    </xf>
    <xf numFmtId="170" fontId="25" fillId="0" borderId="11" xfId="0" applyNumberFormat="1" applyFont="1" applyBorder="1" applyAlignment="1">
      <alignment horizontal="right" vertical="center"/>
    </xf>
    <xf numFmtId="170" fontId="24" fillId="0" borderId="11" xfId="0" applyNumberFormat="1" applyFont="1" applyBorder="1" applyAlignment="1">
      <alignment horizontal="right" vertical="center"/>
    </xf>
    <xf numFmtId="170" fontId="24" fillId="0" borderId="10" xfId="0" applyNumberFormat="1" applyFont="1" applyBorder="1" applyAlignment="1">
      <alignment vertical="center"/>
    </xf>
    <xf numFmtId="170" fontId="24" fillId="0" borderId="13" xfId="0" applyNumberFormat="1" applyFont="1" applyBorder="1" applyAlignment="1">
      <alignment vertical="center"/>
    </xf>
    <xf numFmtId="170" fontId="15" fillId="0" borderId="10" xfId="0" applyNumberFormat="1" applyFont="1" applyBorder="1" applyAlignment="1">
      <alignment vertical="center"/>
    </xf>
    <xf numFmtId="3" fontId="17" fillId="0" borderId="10" xfId="57" applyFont="1" applyBorder="1" applyAlignment="1">
      <alignment horizontal="center" vertical="center" wrapText="1"/>
      <protection/>
    </xf>
    <xf numFmtId="3" fontId="24" fillId="0" borderId="18" xfId="57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0" fontId="34" fillId="34" borderId="10" xfId="0" applyNumberFormat="1" applyFont="1" applyFill="1" applyBorder="1" applyAlignment="1">
      <alignment horizontal="right" vertical="center"/>
    </xf>
    <xf numFmtId="10" fontId="34" fillId="34" borderId="10" xfId="64" applyNumberFormat="1" applyFont="1" applyFill="1" applyBorder="1" applyAlignment="1">
      <alignment horizontal="right" vertical="center"/>
    </xf>
    <xf numFmtId="0" fontId="35" fillId="34" borderId="10" xfId="0" applyFont="1" applyFill="1" applyBorder="1" applyAlignment="1">
      <alignment/>
    </xf>
    <xf numFmtId="0" fontId="35" fillId="0" borderId="0" xfId="0" applyFont="1" applyAlignment="1">
      <alignment/>
    </xf>
    <xf numFmtId="3" fontId="36" fillId="0" borderId="10" xfId="57" applyFont="1" applyBorder="1" applyAlignment="1">
      <alignment horizontal="center" vertical="center" wrapText="1"/>
      <protection/>
    </xf>
    <xf numFmtId="3" fontId="37" fillId="0" borderId="10" xfId="57" applyFont="1" applyBorder="1" applyAlignment="1">
      <alignment horizontal="center" vertical="center" wrapText="1"/>
      <protection/>
    </xf>
    <xf numFmtId="3" fontId="36" fillId="34" borderId="13" xfId="57" applyFont="1" applyFill="1" applyBorder="1" applyAlignment="1">
      <alignment horizontal="center" vertical="center"/>
      <protection/>
    </xf>
    <xf numFmtId="170" fontId="36" fillId="34" borderId="11" xfId="57" applyNumberFormat="1" applyFont="1" applyFill="1" applyBorder="1" applyAlignment="1">
      <alignment horizontal="right" vertical="center"/>
      <protection/>
    </xf>
    <xf numFmtId="175" fontId="36" fillId="34" borderId="10" xfId="0" applyNumberFormat="1" applyFont="1" applyFill="1" applyBorder="1" applyAlignment="1">
      <alignment vertical="center"/>
    </xf>
    <xf numFmtId="175" fontId="36" fillId="34" borderId="13" xfId="0" applyNumberFormat="1" applyFont="1" applyFill="1" applyBorder="1" applyAlignment="1">
      <alignment vertical="center"/>
    </xf>
    <xf numFmtId="10" fontId="36" fillId="34" borderId="13" xfId="64" applyNumberFormat="1" applyFont="1" applyFill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8" fillId="0" borderId="10" xfId="56" applyFont="1" applyBorder="1" applyAlignment="1">
      <alignment horizontal="center" vertical="center"/>
      <protection/>
    </xf>
    <xf numFmtId="0" fontId="39" fillId="0" borderId="10" xfId="56" applyFont="1" applyBorder="1" applyAlignment="1">
      <alignment horizontal="center" vertical="center"/>
      <protection/>
    </xf>
    <xf numFmtId="170" fontId="38" fillId="34" borderId="10" xfId="56" applyNumberFormat="1" applyFont="1" applyFill="1" applyBorder="1" applyAlignment="1">
      <alignment horizontal="right" vertical="center"/>
      <protection/>
    </xf>
    <xf numFmtId="10" fontId="38" fillId="34" borderId="10" xfId="64" applyNumberFormat="1" applyFont="1" applyFill="1" applyBorder="1" applyAlignment="1">
      <alignment horizontal="right" vertical="center"/>
    </xf>
    <xf numFmtId="165" fontId="38" fillId="34" borderId="10" xfId="56" applyNumberFormat="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3" fontId="17" fillId="0" borderId="10" xfId="57" applyFont="1" applyBorder="1" applyAlignment="1">
      <alignment horizontal="left" vertical="center"/>
      <protection/>
    </xf>
    <xf numFmtId="166" fontId="17" fillId="34" borderId="10" xfId="57" applyNumberFormat="1" applyFont="1" applyFill="1" applyBorder="1" applyAlignment="1">
      <alignment horizontal="center" vertical="center" wrapText="1"/>
      <protection/>
    </xf>
    <xf numFmtId="170" fontId="17" fillId="34" borderId="11" xfId="57" applyNumberFormat="1" applyFont="1" applyFill="1" applyBorder="1" applyAlignment="1">
      <alignment horizontal="right" vertical="center"/>
      <protection/>
    </xf>
    <xf numFmtId="10" fontId="17" fillId="34" borderId="11" xfId="64" applyNumberFormat="1" applyFont="1" applyFill="1" applyBorder="1" applyAlignment="1">
      <alignment horizontal="right" vertical="center"/>
    </xf>
    <xf numFmtId="164" fontId="17" fillId="0" borderId="10" xfId="57" applyNumberFormat="1" applyFont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3" fontId="24" fillId="0" borderId="0" xfId="57" applyFont="1" applyBorder="1" applyAlignment="1">
      <alignment horizontal="center" vertical="center" wrapText="1"/>
      <protection/>
    </xf>
    <xf numFmtId="3" fontId="25" fillId="0" borderId="0" xfId="57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10" fontId="24" fillId="34" borderId="10" xfId="64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170" fontId="24" fillId="0" borderId="11" xfId="57" applyNumberFormat="1" applyFont="1" applyFill="1" applyBorder="1" applyAlignment="1">
      <alignment horizontal="right" vertical="center"/>
      <protection/>
    </xf>
    <xf numFmtId="170" fontId="24" fillId="0" borderId="10" xfId="0" applyNumberFormat="1" applyFont="1" applyFill="1" applyBorder="1" applyAlignment="1">
      <alignment vertical="center"/>
    </xf>
    <xf numFmtId="170" fontId="24" fillId="0" borderId="13" xfId="0" applyNumberFormat="1" applyFont="1" applyFill="1" applyBorder="1" applyAlignment="1">
      <alignment vertical="center"/>
    </xf>
    <xf numFmtId="10" fontId="24" fillId="0" borderId="13" xfId="64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70" fontId="24" fillId="0" borderId="0" xfId="57" applyNumberFormat="1" applyFont="1" applyFill="1" applyBorder="1" applyAlignment="1">
      <alignment horizontal="right" vertical="center"/>
      <protection/>
    </xf>
    <xf numFmtId="170" fontId="24" fillId="0" borderId="0" xfId="0" applyNumberFormat="1" applyFont="1" applyFill="1" applyBorder="1" applyAlignment="1">
      <alignment vertical="center"/>
    </xf>
    <xf numFmtId="10" fontId="24" fillId="0" borderId="0" xfId="64" applyNumberFormat="1" applyFont="1" applyFill="1" applyBorder="1" applyAlignment="1">
      <alignment vertical="center"/>
    </xf>
    <xf numFmtId="5" fontId="24" fillId="0" borderId="10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 vertical="center"/>
    </xf>
    <xf numFmtId="5" fontId="25" fillId="0" borderId="10" xfId="0" applyNumberFormat="1" applyFont="1" applyFill="1" applyBorder="1" applyAlignment="1">
      <alignment vertical="center"/>
    </xf>
    <xf numFmtId="175" fontId="25" fillId="0" borderId="13" xfId="0" applyNumberFormat="1" applyFont="1" applyFill="1" applyBorder="1" applyAlignment="1">
      <alignment vertical="center"/>
    </xf>
    <xf numFmtId="10" fontId="25" fillId="0" borderId="13" xfId="64" applyNumberFormat="1" applyFont="1" applyFill="1" applyBorder="1" applyAlignment="1">
      <alignment vertical="center"/>
    </xf>
    <xf numFmtId="5" fontId="24" fillId="0" borderId="13" xfId="0" applyNumberFormat="1" applyFont="1" applyFill="1" applyBorder="1" applyAlignment="1">
      <alignment vertical="center"/>
    </xf>
    <xf numFmtId="9" fontId="24" fillId="0" borderId="13" xfId="64" applyNumberFormat="1" applyFont="1" applyFill="1" applyBorder="1" applyAlignment="1">
      <alignment vertical="center"/>
    </xf>
    <xf numFmtId="5" fontId="25" fillId="0" borderId="10" xfId="0" applyNumberFormat="1" applyFont="1" applyFill="1" applyBorder="1" applyAlignment="1">
      <alignment horizontal="right" vertical="center"/>
    </xf>
    <xf numFmtId="175" fontId="25" fillId="0" borderId="13" xfId="0" applyNumberFormat="1" applyFont="1" applyFill="1" applyBorder="1" applyAlignment="1">
      <alignment horizontal="right" vertical="center"/>
    </xf>
    <xf numFmtId="5" fontId="25" fillId="0" borderId="13" xfId="0" applyNumberFormat="1" applyFont="1" applyFill="1" applyBorder="1" applyAlignment="1">
      <alignment horizontal="right" vertical="center"/>
    </xf>
    <xf numFmtId="9" fontId="25" fillId="0" borderId="13" xfId="64" applyFont="1" applyFill="1" applyBorder="1" applyAlignment="1">
      <alignment horizontal="right" vertical="center"/>
    </xf>
    <xf numFmtId="5" fontId="24" fillId="0" borderId="10" xfId="0" applyNumberFormat="1" applyFont="1" applyFill="1" applyBorder="1" applyAlignment="1">
      <alignment horizontal="right" vertical="center"/>
    </xf>
    <xf numFmtId="175" fontId="24" fillId="0" borderId="13" xfId="0" applyNumberFormat="1" applyFont="1" applyFill="1" applyBorder="1" applyAlignment="1">
      <alignment horizontal="right" vertical="center"/>
    </xf>
    <xf numFmtId="5" fontId="24" fillId="0" borderId="13" xfId="0" applyNumberFormat="1" applyFont="1" applyFill="1" applyBorder="1" applyAlignment="1">
      <alignment horizontal="right" vertical="center"/>
    </xf>
    <xf numFmtId="9" fontId="24" fillId="0" borderId="13" xfId="64" applyFont="1" applyFill="1" applyBorder="1" applyAlignment="1">
      <alignment horizontal="right" vertical="center"/>
    </xf>
    <xf numFmtId="10" fontId="24" fillId="0" borderId="13" xfId="64" applyNumberFormat="1" applyFont="1" applyFill="1" applyBorder="1" applyAlignment="1">
      <alignment horizontal="right" vertical="center"/>
    </xf>
    <xf numFmtId="10" fontId="25" fillId="0" borderId="13" xfId="64" applyNumberFormat="1" applyFont="1" applyFill="1" applyBorder="1" applyAlignment="1">
      <alignment horizontal="right" vertical="center"/>
    </xf>
    <xf numFmtId="175" fontId="31" fillId="0" borderId="10" xfId="0" applyNumberFormat="1" applyFont="1" applyFill="1" applyBorder="1" applyAlignment="1">
      <alignment/>
    </xf>
    <xf numFmtId="5" fontId="31" fillId="0" borderId="10" xfId="0" applyNumberFormat="1" applyFont="1" applyFill="1" applyBorder="1" applyAlignment="1">
      <alignment/>
    </xf>
    <xf numFmtId="10" fontId="31" fillId="0" borderId="10" xfId="64" applyNumberFormat="1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175" fontId="29" fillId="0" borderId="13" xfId="0" applyNumberFormat="1" applyFont="1" applyFill="1" applyBorder="1" applyAlignment="1">
      <alignment vertical="center"/>
    </xf>
    <xf numFmtId="5" fontId="29" fillId="0" borderId="13" xfId="0" applyNumberFormat="1" applyFont="1" applyFill="1" applyBorder="1" applyAlignment="1">
      <alignment vertical="center"/>
    </xf>
    <xf numFmtId="170" fontId="24" fillId="0" borderId="10" xfId="57" applyNumberFormat="1" applyFont="1" applyFill="1" applyBorder="1" applyAlignment="1">
      <alignment horizontal="right" vertical="center"/>
      <protection/>
    </xf>
    <xf numFmtId="10" fontId="24" fillId="0" borderId="10" xfId="64" applyNumberFormat="1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vertical="center"/>
    </xf>
    <xf numFmtId="175" fontId="25" fillId="0" borderId="19" xfId="0" applyNumberFormat="1" applyFont="1" applyFill="1" applyBorder="1" applyAlignment="1">
      <alignment vertical="center"/>
    </xf>
    <xf numFmtId="170" fontId="25" fillId="0" borderId="10" xfId="57" applyNumberFormat="1" applyFont="1" applyFill="1" applyBorder="1" applyAlignment="1">
      <alignment horizontal="right"/>
      <protection/>
    </xf>
    <xf numFmtId="175" fontId="25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175" fontId="25" fillId="0" borderId="20" xfId="0" applyNumberFormat="1" applyFont="1" applyFill="1" applyBorder="1" applyAlignment="1">
      <alignment vertical="center"/>
    </xf>
    <xf numFmtId="170" fontId="24" fillId="0" borderId="10" xfId="57" applyNumberFormat="1" applyFont="1" applyFill="1" applyBorder="1" applyAlignment="1">
      <alignment horizontal="right" vertical="center"/>
      <protection/>
    </xf>
    <xf numFmtId="170" fontId="24" fillId="0" borderId="10" xfId="57" applyNumberFormat="1" applyFont="1" applyFill="1" applyBorder="1" applyAlignment="1">
      <alignment vertical="center"/>
      <protection/>
    </xf>
    <xf numFmtId="5" fontId="25" fillId="0" borderId="13" xfId="0" applyNumberFormat="1" applyFont="1" applyFill="1" applyBorder="1" applyAlignment="1">
      <alignment vertical="center"/>
    </xf>
    <xf numFmtId="175" fontId="24" fillId="0" borderId="13" xfId="0" applyNumberFormat="1" applyFont="1" applyFill="1" applyBorder="1" applyAlignment="1">
      <alignment/>
    </xf>
    <xf numFmtId="170" fontId="25" fillId="0" borderId="10" xfId="0" applyNumberFormat="1" applyFont="1" applyFill="1" applyBorder="1" applyAlignment="1">
      <alignment vertical="center"/>
    </xf>
    <xf numFmtId="170" fontId="25" fillId="0" borderId="13" xfId="0" applyNumberFormat="1" applyFont="1" applyFill="1" applyBorder="1" applyAlignment="1">
      <alignment vertical="center"/>
    </xf>
    <xf numFmtId="170" fontId="5" fillId="0" borderId="13" xfId="0" applyNumberFormat="1" applyFont="1" applyFill="1" applyBorder="1" applyAlignment="1">
      <alignment vertical="center"/>
    </xf>
    <xf numFmtId="9" fontId="25" fillId="0" borderId="13" xfId="64" applyFont="1" applyFill="1" applyBorder="1" applyAlignment="1">
      <alignment vertical="center"/>
    </xf>
    <xf numFmtId="170" fontId="6" fillId="0" borderId="10" xfId="0" applyNumberFormat="1" applyFont="1" applyFill="1" applyBorder="1" applyAlignment="1">
      <alignment horizontal="right" vertical="center" wrapText="1"/>
    </xf>
    <xf numFmtId="10" fontId="6" fillId="0" borderId="10" xfId="64" applyNumberFormat="1" applyFont="1" applyFill="1" applyBorder="1" applyAlignment="1">
      <alignment horizontal="right" vertical="center" wrapText="1"/>
    </xf>
    <xf numFmtId="170" fontId="23" fillId="0" borderId="10" xfId="0" applyNumberFormat="1" applyFont="1" applyFill="1" applyBorder="1" applyAlignment="1">
      <alignment horizontal="right" vertical="center" wrapText="1"/>
    </xf>
    <xf numFmtId="10" fontId="23" fillId="0" borderId="10" xfId="64" applyNumberFormat="1" applyFont="1" applyFill="1" applyBorder="1" applyAlignment="1">
      <alignment horizontal="right" vertical="center" wrapText="1"/>
    </xf>
    <xf numFmtId="170" fontId="23" fillId="0" borderId="10" xfId="0" applyNumberFormat="1" applyFont="1" applyFill="1" applyBorder="1" applyAlignment="1">
      <alignment/>
    </xf>
    <xf numFmtId="10" fontId="23" fillId="0" borderId="10" xfId="64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 vertical="center"/>
    </xf>
    <xf numFmtId="10" fontId="15" fillId="0" borderId="10" xfId="64" applyNumberFormat="1" applyFont="1" applyFill="1" applyBorder="1" applyAlignment="1">
      <alignment vertical="center"/>
    </xf>
    <xf numFmtId="170" fontId="15" fillId="0" borderId="10" xfId="0" applyNumberFormat="1" applyFont="1" applyFill="1" applyBorder="1" applyAlignment="1">
      <alignment horizontal="right" vertical="center"/>
    </xf>
    <xf numFmtId="10" fontId="15" fillId="0" borderId="10" xfId="64" applyNumberFormat="1" applyFont="1" applyFill="1" applyBorder="1" applyAlignment="1">
      <alignment horizontal="right" vertical="center"/>
    </xf>
    <xf numFmtId="9" fontId="23" fillId="0" borderId="10" xfId="64" applyFont="1" applyFill="1" applyBorder="1" applyAlignment="1">
      <alignment horizontal="right"/>
    </xf>
    <xf numFmtId="170" fontId="23" fillId="0" borderId="10" xfId="0" applyNumberFormat="1" applyFont="1" applyFill="1" applyBorder="1" applyAlignment="1">
      <alignment horizontal="right" vertical="center"/>
    </xf>
    <xf numFmtId="170" fontId="15" fillId="0" borderId="10" xfId="0" applyNumberFormat="1" applyFont="1" applyFill="1" applyBorder="1" applyAlignment="1">
      <alignment/>
    </xf>
    <xf numFmtId="10" fontId="15" fillId="0" borderId="10" xfId="64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170" fontId="23" fillId="0" borderId="10" xfId="0" applyNumberFormat="1" applyFont="1" applyFill="1" applyBorder="1" applyAlignment="1">
      <alignment vertical="center"/>
    </xf>
    <xf numFmtId="170" fontId="15" fillId="0" borderId="10" xfId="0" applyNumberFormat="1" applyFont="1" applyFill="1" applyBorder="1" applyAlignment="1">
      <alignment horizontal="right"/>
    </xf>
    <xf numFmtId="10" fontId="15" fillId="0" borderId="10" xfId="64" applyNumberFormat="1" applyFont="1" applyFill="1" applyBorder="1" applyAlignment="1">
      <alignment horizontal="right"/>
    </xf>
    <xf numFmtId="10" fontId="23" fillId="0" borderId="10" xfId="64" applyNumberFormat="1" applyFont="1" applyFill="1" applyBorder="1" applyAlignment="1">
      <alignment horizontal="right" vertical="center"/>
    </xf>
    <xf numFmtId="10" fontId="23" fillId="0" borderId="10" xfId="64" applyNumberFormat="1" applyFont="1" applyFill="1" applyBorder="1" applyAlignment="1">
      <alignment vertical="center"/>
    </xf>
    <xf numFmtId="3" fontId="24" fillId="0" borderId="10" xfId="57" applyFont="1" applyFill="1" applyBorder="1" applyAlignment="1">
      <alignment vertical="center"/>
      <protection/>
    </xf>
    <xf numFmtId="3" fontId="24" fillId="0" borderId="11" xfId="57" applyFont="1" applyFill="1" applyBorder="1" applyAlignment="1">
      <alignment horizontal="left" vertical="center"/>
      <protection/>
    </xf>
    <xf numFmtId="3" fontId="24" fillId="0" borderId="12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2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175" fontId="25" fillId="0" borderId="19" xfId="0" applyNumberFormat="1" applyFont="1" applyFill="1" applyBorder="1" applyAlignment="1">
      <alignment horizontal="center" vertical="center"/>
    </xf>
    <xf numFmtId="175" fontId="25" fillId="0" borderId="21" xfId="0" applyNumberFormat="1" applyFont="1" applyFill="1" applyBorder="1" applyAlignment="1">
      <alignment horizontal="center" vertical="center"/>
    </xf>
    <xf numFmtId="175" fontId="25" fillId="0" borderId="20" xfId="0" applyNumberFormat="1" applyFont="1" applyFill="1" applyBorder="1" applyAlignment="1">
      <alignment horizontal="center" vertical="center"/>
    </xf>
    <xf numFmtId="175" fontId="25" fillId="0" borderId="19" xfId="0" applyNumberFormat="1" applyFont="1" applyFill="1" applyBorder="1" applyAlignment="1">
      <alignment vertical="center"/>
    </xf>
    <xf numFmtId="5" fontId="25" fillId="0" borderId="21" xfId="0" applyNumberFormat="1" applyFont="1" applyFill="1" applyBorder="1" applyAlignment="1">
      <alignment vertical="center"/>
    </xf>
    <xf numFmtId="5" fontId="25" fillId="0" borderId="20" xfId="0" applyNumberFormat="1" applyFont="1" applyFill="1" applyBorder="1" applyAlignment="1">
      <alignment vertical="center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175" fontId="25" fillId="0" borderId="21" xfId="0" applyNumberFormat="1" applyFont="1" applyFill="1" applyBorder="1" applyAlignment="1">
      <alignment vertical="center"/>
    </xf>
    <xf numFmtId="175" fontId="25" fillId="0" borderId="20" xfId="0" applyNumberFormat="1" applyFont="1" applyFill="1" applyBorder="1" applyAlignment="1">
      <alignment vertical="center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5" fontId="25" fillId="0" borderId="19" xfId="0" applyNumberFormat="1" applyFont="1" applyFill="1" applyBorder="1" applyAlignment="1">
      <alignment vertical="center"/>
    </xf>
    <xf numFmtId="3" fontId="24" fillId="0" borderId="11" xfId="57" applyFont="1" applyFill="1" applyBorder="1" applyAlignment="1">
      <alignment horizontal="left" vertical="center" wrapText="1"/>
      <protection/>
    </xf>
    <xf numFmtId="3" fontId="24" fillId="0" borderId="12" xfId="57" applyFont="1" applyFill="1" applyBorder="1" applyAlignment="1">
      <alignment horizontal="left" vertical="center" wrapText="1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10" fontId="25" fillId="0" borderId="19" xfId="64" applyNumberFormat="1" applyFont="1" applyFill="1" applyBorder="1" applyAlignment="1">
      <alignment horizontal="right" vertical="center"/>
    </xf>
    <xf numFmtId="10" fontId="25" fillId="0" borderId="21" xfId="64" applyNumberFormat="1" applyFont="1" applyFill="1" applyBorder="1" applyAlignment="1">
      <alignment horizontal="right" vertical="center"/>
    </xf>
    <xf numFmtId="10" fontId="25" fillId="0" borderId="20" xfId="64" applyNumberFormat="1" applyFont="1" applyFill="1" applyBorder="1" applyAlignment="1">
      <alignment horizontal="right" vertical="center"/>
    </xf>
    <xf numFmtId="175" fontId="25" fillId="0" borderId="19" xfId="0" applyNumberFormat="1" applyFont="1" applyFill="1" applyBorder="1" applyAlignment="1">
      <alignment horizontal="right" vertical="center"/>
    </xf>
    <xf numFmtId="175" fontId="25" fillId="0" borderId="21" xfId="0" applyNumberFormat="1" applyFont="1" applyFill="1" applyBorder="1" applyAlignment="1">
      <alignment horizontal="right" vertical="center"/>
    </xf>
    <xf numFmtId="175" fontId="25" fillId="0" borderId="20" xfId="0" applyNumberFormat="1" applyFont="1" applyFill="1" applyBorder="1" applyAlignment="1">
      <alignment horizontal="right" vertical="center"/>
    </xf>
    <xf numFmtId="5" fontId="25" fillId="0" borderId="19" xfId="0" applyNumberFormat="1" applyFont="1" applyFill="1" applyBorder="1" applyAlignment="1">
      <alignment horizontal="right" vertical="center"/>
    </xf>
    <xf numFmtId="5" fontId="25" fillId="0" borderId="21" xfId="0" applyNumberFormat="1" applyFont="1" applyFill="1" applyBorder="1" applyAlignment="1">
      <alignment horizontal="right" vertical="center"/>
    </xf>
    <xf numFmtId="5" fontId="25" fillId="0" borderId="20" xfId="0" applyNumberFormat="1" applyFont="1" applyFill="1" applyBorder="1" applyAlignment="1">
      <alignment horizontal="right" vertical="center"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3" fontId="24" fillId="34" borderId="11" xfId="57" applyFont="1" applyFill="1" applyBorder="1" applyAlignment="1">
      <alignment horizontal="left" vertical="center"/>
      <protection/>
    </xf>
    <xf numFmtId="3" fontId="24" fillId="34" borderId="12" xfId="57" applyFont="1" applyFill="1" applyBorder="1" applyAlignment="1">
      <alignment horizontal="left" vertical="center"/>
      <protection/>
    </xf>
    <xf numFmtId="3" fontId="24" fillId="34" borderId="13" xfId="57" applyFont="1" applyFill="1" applyBorder="1" applyAlignment="1">
      <alignment horizontal="left" vertical="center"/>
      <protection/>
    </xf>
    <xf numFmtId="0" fontId="24" fillId="34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10" fontId="25" fillId="0" borderId="19" xfId="64" applyNumberFormat="1" applyFont="1" applyFill="1" applyBorder="1" applyAlignment="1">
      <alignment vertical="center"/>
    </xf>
    <xf numFmtId="10" fontId="25" fillId="0" borderId="21" xfId="64" applyNumberFormat="1" applyFont="1" applyFill="1" applyBorder="1" applyAlignment="1">
      <alignment vertical="center"/>
    </xf>
    <xf numFmtId="10" fontId="25" fillId="0" borderId="20" xfId="64" applyNumberFormat="1" applyFont="1" applyFill="1" applyBorder="1" applyAlignment="1">
      <alignment vertical="center"/>
    </xf>
    <xf numFmtId="1" fontId="27" fillId="0" borderId="19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3" fontId="24" fillId="0" borderId="18" xfId="57" applyFont="1" applyBorder="1" applyAlignment="1">
      <alignment horizontal="center" vertical="center" wrapText="1"/>
      <protection/>
    </xf>
    <xf numFmtId="3" fontId="24" fillId="0" borderId="0" xfId="57" applyFont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3" fontId="25" fillId="0" borderId="11" xfId="57" applyFont="1" applyBorder="1" applyAlignment="1">
      <alignment horizontal="left" vertical="center" wrapText="1"/>
      <protection/>
    </xf>
    <xf numFmtId="3" fontId="25" fillId="0" borderId="12" xfId="57" applyFont="1" applyBorder="1" applyAlignment="1">
      <alignment horizontal="left" vertical="center" wrapText="1"/>
      <protection/>
    </xf>
    <xf numFmtId="3" fontId="25" fillId="0" borderId="13" xfId="57" applyFont="1" applyBorder="1" applyAlignment="1">
      <alignment horizontal="left" vertical="center" wrapText="1"/>
      <protection/>
    </xf>
    <xf numFmtId="3" fontId="25" fillId="0" borderId="12" xfId="57" applyFont="1" applyFill="1" applyBorder="1" applyAlignment="1">
      <alignment horizontal="left" vertical="center"/>
      <protection/>
    </xf>
    <xf numFmtId="0" fontId="25" fillId="0" borderId="11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horizontal="left" vertical="center"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3" fontId="4" fillId="0" borderId="19" xfId="57" applyFont="1" applyBorder="1" applyAlignment="1">
      <alignment horizontal="center" vertical="center" wrapText="1"/>
      <protection/>
    </xf>
    <xf numFmtId="3" fontId="4" fillId="0" borderId="20" xfId="57" applyFont="1" applyBorder="1" applyAlignment="1">
      <alignment horizontal="center" vertical="center" wrapText="1"/>
      <protection/>
    </xf>
    <xf numFmtId="3" fontId="24" fillId="0" borderId="11" xfId="57" applyFont="1" applyFill="1" applyBorder="1" applyAlignment="1">
      <alignment horizontal="left" vertical="center"/>
      <protection/>
    </xf>
    <xf numFmtId="3" fontId="24" fillId="0" borderId="12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3" fontId="24" fillId="0" borderId="11" xfId="57" applyFont="1" applyBorder="1" applyAlignment="1">
      <alignment horizontal="left" vertical="center"/>
      <protection/>
    </xf>
    <xf numFmtId="3" fontId="24" fillId="0" borderId="12" xfId="57" applyFont="1" applyBorder="1" applyAlignment="1">
      <alignment horizontal="left" vertical="center"/>
      <protection/>
    </xf>
    <xf numFmtId="3" fontId="24" fillId="0" borderId="13" xfId="57" applyFont="1" applyBorder="1" applyAlignment="1">
      <alignment horizontal="left" vertical="center"/>
      <protection/>
    </xf>
    <xf numFmtId="3" fontId="36" fillId="34" borderId="11" xfId="57" applyFont="1" applyFill="1" applyBorder="1" applyAlignment="1">
      <alignment horizontal="left" vertical="center"/>
      <protection/>
    </xf>
    <xf numFmtId="3" fontId="36" fillId="34" borderId="12" xfId="57" applyFont="1" applyFill="1" applyBorder="1" applyAlignment="1">
      <alignment horizontal="left" vertical="center"/>
      <protection/>
    </xf>
    <xf numFmtId="3" fontId="36" fillId="34" borderId="13" xfId="57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3" fontId="11" fillId="0" borderId="19" xfId="57" applyFont="1" applyBorder="1" applyAlignment="1">
      <alignment horizontal="center" vertical="center" wrapText="1"/>
      <protection/>
    </xf>
    <xf numFmtId="3" fontId="11" fillId="0" borderId="20" xfId="57" applyFont="1" applyBorder="1" applyAlignment="1">
      <alignment horizontal="center" vertical="center" wrapText="1"/>
      <protection/>
    </xf>
    <xf numFmtId="1" fontId="27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3" fontId="24" fillId="34" borderId="11" xfId="57" applyFont="1" applyFill="1" applyBorder="1" applyAlignment="1">
      <alignment horizontal="left" vertical="center" wrapText="1"/>
      <protection/>
    </xf>
    <xf numFmtId="3" fontId="24" fillId="34" borderId="12" xfId="57" applyFont="1" applyFill="1" applyBorder="1" applyAlignment="1">
      <alignment horizontal="left" vertical="center" wrapText="1"/>
      <protection/>
    </xf>
    <xf numFmtId="3" fontId="24" fillId="34" borderId="13" xfId="57" applyFont="1" applyFill="1" applyBorder="1" applyAlignment="1">
      <alignment horizontal="left" vertical="center" wrapText="1"/>
      <protection/>
    </xf>
    <xf numFmtId="3" fontId="16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17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24" fillId="34" borderId="11" xfId="57" applyFont="1" applyFill="1" applyBorder="1" applyAlignment="1">
      <alignment horizontal="left" vertical="center"/>
      <protection/>
    </xf>
    <xf numFmtId="3" fontId="24" fillId="34" borderId="12" xfId="57" applyFont="1" applyFill="1" applyBorder="1" applyAlignment="1">
      <alignment horizontal="left" vertical="center"/>
      <protection/>
    </xf>
    <xf numFmtId="3" fontId="24" fillId="34" borderId="13" xfId="57" applyFont="1" applyFill="1" applyBorder="1" applyAlignment="1">
      <alignment horizontal="left" vertical="center"/>
      <protection/>
    </xf>
    <xf numFmtId="3" fontId="24" fillId="0" borderId="10" xfId="57" applyFont="1" applyFill="1" applyBorder="1" applyAlignment="1">
      <alignment horizontal="left" vertical="center" wrapText="1"/>
      <protection/>
    </xf>
    <xf numFmtId="166" fontId="17" fillId="34" borderId="11" xfId="57" applyNumberFormat="1" applyFont="1" applyFill="1" applyBorder="1" applyAlignment="1">
      <alignment horizontal="left" vertical="center"/>
      <protection/>
    </xf>
    <xf numFmtId="166" fontId="17" fillId="34" borderId="12" xfId="57" applyNumberFormat="1" applyFont="1" applyFill="1" applyBorder="1" applyAlignment="1">
      <alignment horizontal="left" vertical="center"/>
      <protection/>
    </xf>
    <xf numFmtId="166" fontId="17" fillId="34" borderId="13" xfId="57" applyNumberFormat="1" applyFont="1" applyFill="1" applyBorder="1" applyAlignment="1">
      <alignment horizontal="left" vertical="center"/>
      <protection/>
    </xf>
    <xf numFmtId="3" fontId="24" fillId="0" borderId="11" xfId="57" applyFont="1" applyBorder="1" applyAlignment="1">
      <alignment horizontal="left" vertical="center" wrapText="1"/>
      <protection/>
    </xf>
    <xf numFmtId="3" fontId="24" fillId="0" borderId="12" xfId="57" applyFont="1" applyBorder="1" applyAlignment="1">
      <alignment horizontal="left" vertical="center" wrapText="1"/>
      <protection/>
    </xf>
    <xf numFmtId="3" fontId="24" fillId="0" borderId="13" xfId="57" applyFont="1" applyBorder="1" applyAlignment="1">
      <alignment horizontal="left" vertical="center" wrapText="1"/>
      <protection/>
    </xf>
    <xf numFmtId="3" fontId="24" fillId="0" borderId="11" xfId="57" applyFont="1" applyFill="1" applyBorder="1" applyAlignment="1">
      <alignment horizontal="left" vertical="center" wrapText="1"/>
      <protection/>
    </xf>
    <xf numFmtId="3" fontId="24" fillId="0" borderId="12" xfId="57" applyFont="1" applyFill="1" applyBorder="1" applyAlignment="1">
      <alignment horizontal="left" vertical="center" wrapText="1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170" fontId="23" fillId="0" borderId="19" xfId="0" applyNumberFormat="1" applyFont="1" applyFill="1" applyBorder="1" applyAlignment="1">
      <alignment horizontal="right" vertical="center"/>
    </xf>
    <xf numFmtId="170" fontId="23" fillId="0" borderId="21" xfId="0" applyNumberFormat="1" applyFont="1" applyFill="1" applyBorder="1" applyAlignment="1">
      <alignment horizontal="right" vertical="center"/>
    </xf>
    <xf numFmtId="170" fontId="23" fillId="0" borderId="20" xfId="0" applyNumberFormat="1" applyFont="1" applyFill="1" applyBorder="1" applyAlignment="1">
      <alignment horizontal="right" vertical="center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0" fontId="23" fillId="0" borderId="19" xfId="64" applyNumberFormat="1" applyFont="1" applyFill="1" applyBorder="1" applyAlignment="1">
      <alignment horizontal="right" vertical="center"/>
    </xf>
    <xf numFmtId="10" fontId="23" fillId="0" borderId="20" xfId="64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5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38" fillId="34" borderId="10" xfId="56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3" fontId="6" fillId="34" borderId="11" xfId="57" applyFont="1" applyFill="1" applyBorder="1" applyAlignment="1">
      <alignment horizontal="left" vertical="center" wrapText="1"/>
      <protection/>
    </xf>
    <xf numFmtId="3" fontId="6" fillId="34" borderId="12" xfId="57" applyFont="1" applyFill="1" applyBorder="1" applyAlignment="1">
      <alignment horizontal="left" vertical="center" wrapText="1"/>
      <protection/>
    </xf>
    <xf numFmtId="3" fontId="6" fillId="34" borderId="13" xfId="57" applyFont="1" applyFill="1" applyBorder="1" applyAlignment="1">
      <alignment horizontal="left" vertical="center" wrapText="1"/>
      <protection/>
    </xf>
    <xf numFmtId="3" fontId="6" fillId="0" borderId="11" xfId="57" applyFont="1" applyBorder="1" applyAlignment="1">
      <alignment horizontal="left" vertical="center"/>
      <protection/>
    </xf>
    <xf numFmtId="3" fontId="6" fillId="0" borderId="12" xfId="57" applyFont="1" applyBorder="1" applyAlignment="1">
      <alignment horizontal="left" vertical="center"/>
      <protection/>
    </xf>
    <xf numFmtId="3" fontId="6" fillId="0" borderId="13" xfId="57" applyFont="1" applyBorder="1" applyAlignment="1">
      <alignment horizontal="left" vertical="center"/>
      <protection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34" fillId="34" borderId="11" xfId="0" applyFont="1" applyFill="1" applyBorder="1" applyAlignment="1">
      <alignment horizontal="left" vertical="center"/>
    </xf>
    <xf numFmtId="0" fontId="34" fillId="34" borderId="12" xfId="0" applyFont="1" applyFill="1" applyBorder="1" applyAlignment="1">
      <alignment horizontal="left" vertical="center"/>
    </xf>
    <xf numFmtId="0" fontId="34" fillId="34" borderId="13" xfId="0" applyFont="1" applyFill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MELL" xfId="56"/>
    <cellStyle name="Normál_2MELL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495550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495550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124075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2495550" y="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400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124075" y="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04"/>
  <sheetViews>
    <sheetView showGridLines="0" tabSelected="1" view="pageBreakPreview" zoomScale="55" zoomScaleSheetLayoutView="55" zoomScalePageLayoutView="0" workbookViewId="0" topLeftCell="A1">
      <pane xSplit="19" ySplit="1" topLeftCell="T6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O85" sqref="O85"/>
    </sheetView>
  </sheetViews>
  <sheetFormatPr defaultColWidth="9.140625" defaultRowHeight="12.75"/>
  <cols>
    <col min="1" max="1" width="4.140625" style="3" customWidth="1"/>
    <col min="2" max="2" width="4.00390625" style="4" customWidth="1"/>
    <col min="3" max="3" width="4.140625" style="4" customWidth="1"/>
    <col min="4" max="4" width="3.421875" style="3" customWidth="1"/>
    <col min="5" max="5" width="3.7109375" style="3" customWidth="1"/>
    <col min="6" max="6" width="4.00390625" style="3" customWidth="1"/>
    <col min="7" max="7" width="8.421875" style="3" customWidth="1"/>
    <col min="8" max="8" width="18.57421875" style="3" customWidth="1"/>
    <col min="9" max="9" width="60.57421875" style="3" customWidth="1"/>
    <col min="10" max="10" width="8.7109375" style="22" hidden="1" customWidth="1"/>
    <col min="11" max="11" width="21.8515625" style="22" hidden="1" customWidth="1"/>
    <col min="12" max="12" width="20.8515625" style="75" customWidth="1"/>
    <col min="13" max="13" width="20.8515625" style="75" hidden="1" customWidth="1"/>
    <col min="14" max="16" width="20.8515625" style="75" customWidth="1"/>
    <col min="17" max="18" width="20.8515625" style="75" hidden="1" customWidth="1"/>
    <col min="19" max="19" width="11.00390625" style="22" bestFit="1" customWidth="1"/>
    <col min="20" max="16384" width="9.140625" style="3" customWidth="1"/>
  </cols>
  <sheetData>
    <row r="1" spans="1:19" s="1" customFormat="1" ht="24.75" customHeight="1">
      <c r="A1" s="383" t="s">
        <v>162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19" ht="21.75" customHeight="1">
      <c r="A2" s="394" t="s">
        <v>2</v>
      </c>
      <c r="B2" s="397" t="s">
        <v>9</v>
      </c>
      <c r="C2" s="387" t="s">
        <v>24</v>
      </c>
      <c r="D2" s="395" t="s">
        <v>3</v>
      </c>
      <c r="E2" s="395" t="s">
        <v>19</v>
      </c>
      <c r="F2" s="396" t="s">
        <v>15</v>
      </c>
      <c r="G2" s="396"/>
      <c r="H2" s="396"/>
      <c r="I2" s="396"/>
      <c r="J2" s="372" t="s">
        <v>154</v>
      </c>
      <c r="K2" s="389" t="s">
        <v>150</v>
      </c>
      <c r="L2" s="370" t="s">
        <v>149</v>
      </c>
      <c r="M2" s="350" t="s">
        <v>151</v>
      </c>
      <c r="N2" s="323" t="s">
        <v>182</v>
      </c>
      <c r="O2" s="323" t="s">
        <v>151</v>
      </c>
      <c r="P2" s="323" t="s">
        <v>183</v>
      </c>
      <c r="Q2" s="323" t="s">
        <v>178</v>
      </c>
      <c r="R2" s="350" t="s">
        <v>152</v>
      </c>
      <c r="S2" s="369" t="s">
        <v>155</v>
      </c>
    </row>
    <row r="3" spans="1:19" ht="60" customHeight="1">
      <c r="A3" s="394"/>
      <c r="B3" s="397"/>
      <c r="C3" s="388"/>
      <c r="D3" s="395"/>
      <c r="E3" s="395"/>
      <c r="F3" s="15" t="s">
        <v>10</v>
      </c>
      <c r="G3" s="15" t="s">
        <v>11</v>
      </c>
      <c r="H3" s="15" t="s">
        <v>12</v>
      </c>
      <c r="I3" s="15" t="s">
        <v>1</v>
      </c>
      <c r="J3" s="373"/>
      <c r="K3" s="390"/>
      <c r="L3" s="371"/>
      <c r="M3" s="351"/>
      <c r="N3" s="351"/>
      <c r="O3" s="324"/>
      <c r="P3" s="324"/>
      <c r="Q3" s="324"/>
      <c r="R3" s="351"/>
      <c r="S3" s="369"/>
    </row>
    <row r="4" spans="1:19" ht="18.75" customHeight="1">
      <c r="A4" s="32"/>
      <c r="B4" s="33"/>
      <c r="C4" s="33"/>
      <c r="D4" s="32"/>
      <c r="E4" s="32"/>
      <c r="F4" s="391" t="s">
        <v>23</v>
      </c>
      <c r="G4" s="392"/>
      <c r="H4" s="392"/>
      <c r="I4" s="393"/>
      <c r="J4" s="116"/>
      <c r="K4" s="87"/>
      <c r="L4" s="95"/>
      <c r="M4" s="102"/>
      <c r="N4" s="102"/>
      <c r="O4" s="102"/>
      <c r="P4" s="102"/>
      <c r="Q4" s="102"/>
      <c r="R4" s="102"/>
      <c r="S4" s="101"/>
    </row>
    <row r="5" spans="1:19" ht="18.75" customHeight="1">
      <c r="A5" s="32"/>
      <c r="B5" s="33"/>
      <c r="C5" s="33"/>
      <c r="D5" s="32"/>
      <c r="E5" s="32"/>
      <c r="F5" s="326" t="s">
        <v>109</v>
      </c>
      <c r="G5" s="327"/>
      <c r="H5" s="327"/>
      <c r="I5" s="328"/>
      <c r="J5" s="116"/>
      <c r="K5" s="189">
        <f>K6</f>
        <v>0</v>
      </c>
      <c r="L5" s="190">
        <f>L6</f>
        <v>19666856</v>
      </c>
      <c r="M5" s="191">
        <f>M6</f>
        <v>75525</v>
      </c>
      <c r="N5" s="191">
        <f>L5+M5</f>
        <v>19742381</v>
      </c>
      <c r="O5" s="191">
        <f>O6</f>
        <v>0</v>
      </c>
      <c r="P5" s="191">
        <f>P6</f>
        <v>19742381</v>
      </c>
      <c r="Q5" s="191">
        <f>Q6</f>
        <v>11921226</v>
      </c>
      <c r="R5" s="146">
        <f>Q5/P5</f>
        <v>0.6038393241423109</v>
      </c>
      <c r="S5" s="101"/>
    </row>
    <row r="6" spans="1:19" ht="18.75" customHeight="1">
      <c r="A6" s="32"/>
      <c r="B6" s="33"/>
      <c r="C6" s="33"/>
      <c r="D6" s="32"/>
      <c r="E6" s="32"/>
      <c r="F6" s="187"/>
      <c r="G6" s="187"/>
      <c r="H6" s="309" t="s">
        <v>174</v>
      </c>
      <c r="I6" s="311"/>
      <c r="J6" s="116"/>
      <c r="K6" s="188">
        <v>0</v>
      </c>
      <c r="L6" s="114">
        <v>19666856</v>
      </c>
      <c r="M6" s="166">
        <v>75525</v>
      </c>
      <c r="N6" s="166">
        <f>L6+M6</f>
        <v>19742381</v>
      </c>
      <c r="O6" s="166">
        <v>0</v>
      </c>
      <c r="P6" s="166">
        <f>N6+O6</f>
        <v>19742381</v>
      </c>
      <c r="Q6" s="166">
        <v>11921226</v>
      </c>
      <c r="R6" s="143">
        <f>Q6/P6</f>
        <v>0.6038393241423109</v>
      </c>
      <c r="S6" s="101"/>
    </row>
    <row r="7" spans="1:19" s="2" customFormat="1" ht="18.75" hidden="1">
      <c r="A7" s="35">
        <v>1</v>
      </c>
      <c r="B7" s="33"/>
      <c r="C7" s="33"/>
      <c r="D7" s="32"/>
      <c r="E7" s="32"/>
      <c r="F7" s="377" t="s">
        <v>142</v>
      </c>
      <c r="G7" s="378"/>
      <c r="H7" s="378"/>
      <c r="I7" s="379"/>
      <c r="J7" s="36"/>
      <c r="K7" s="88"/>
      <c r="L7" s="97"/>
      <c r="M7" s="103"/>
      <c r="N7" s="103"/>
      <c r="O7" s="103"/>
      <c r="P7" s="103"/>
      <c r="Q7" s="103"/>
      <c r="R7" s="103"/>
      <c r="S7" s="101"/>
    </row>
    <row r="8" spans="1:19" s="2" customFormat="1" ht="18.75" hidden="1">
      <c r="A8" s="35"/>
      <c r="B8" s="33"/>
      <c r="C8" s="33"/>
      <c r="D8" s="32">
        <v>1</v>
      </c>
      <c r="E8" s="32"/>
      <c r="F8" s="37"/>
      <c r="G8" s="37"/>
      <c r="H8" s="357" t="s">
        <v>143</v>
      </c>
      <c r="I8" s="358"/>
      <c r="J8" s="39"/>
      <c r="K8" s="89">
        <v>0</v>
      </c>
      <c r="L8" s="141">
        <v>0</v>
      </c>
      <c r="M8" s="103"/>
      <c r="N8" s="103"/>
      <c r="O8" s="103"/>
      <c r="P8" s="103"/>
      <c r="Q8" s="103"/>
      <c r="R8" s="103"/>
      <c r="S8" s="101"/>
    </row>
    <row r="9" spans="1:19" s="2" customFormat="1" ht="18.75">
      <c r="A9" s="35">
        <v>2</v>
      </c>
      <c r="B9" s="33"/>
      <c r="C9" s="33"/>
      <c r="D9" s="32"/>
      <c r="E9" s="32"/>
      <c r="F9" s="377" t="s">
        <v>144</v>
      </c>
      <c r="G9" s="378"/>
      <c r="H9" s="378"/>
      <c r="I9" s="379"/>
      <c r="J9" s="39"/>
      <c r="K9" s="91">
        <f aca="true" t="shared" si="0" ref="K9:Q9">K10</f>
        <v>0</v>
      </c>
      <c r="L9" s="144">
        <f t="shared" si="0"/>
        <v>0</v>
      </c>
      <c r="M9" s="145">
        <f t="shared" si="0"/>
        <v>19</v>
      </c>
      <c r="N9" s="145">
        <f t="shared" si="0"/>
        <v>41832</v>
      </c>
      <c r="O9" s="145">
        <f t="shared" si="0"/>
        <v>12</v>
      </c>
      <c r="P9" s="145">
        <f t="shared" si="0"/>
        <v>41844</v>
      </c>
      <c r="Q9" s="145">
        <f t="shared" si="0"/>
        <v>41832</v>
      </c>
      <c r="R9" s="146">
        <f>Q9/P9</f>
        <v>0.9997132205334098</v>
      </c>
      <c r="S9" s="101"/>
    </row>
    <row r="10" spans="1:19" s="2" customFormat="1" ht="18.75">
      <c r="A10" s="35"/>
      <c r="B10" s="33"/>
      <c r="C10" s="33"/>
      <c r="D10" s="32">
        <v>1</v>
      </c>
      <c r="E10" s="32"/>
      <c r="F10" s="37"/>
      <c r="G10" s="37"/>
      <c r="H10" s="357" t="s">
        <v>157</v>
      </c>
      <c r="I10" s="359"/>
      <c r="J10" s="39"/>
      <c r="K10" s="89">
        <v>0</v>
      </c>
      <c r="L10" s="141">
        <v>0</v>
      </c>
      <c r="M10" s="142">
        <v>19</v>
      </c>
      <c r="N10" s="142">
        <v>41832</v>
      </c>
      <c r="O10" s="142">
        <v>12</v>
      </c>
      <c r="P10" s="142">
        <f>N10+O10</f>
        <v>41844</v>
      </c>
      <c r="Q10" s="142">
        <v>41832</v>
      </c>
      <c r="R10" s="143">
        <f>Q10/P10</f>
        <v>0.9997132205334098</v>
      </c>
      <c r="S10" s="101"/>
    </row>
    <row r="11" spans="1:19" s="2" customFormat="1" ht="18.75" hidden="1">
      <c r="A11" s="35">
        <v>3</v>
      </c>
      <c r="B11" s="33"/>
      <c r="C11" s="33"/>
      <c r="D11" s="32"/>
      <c r="E11" s="32"/>
      <c r="F11" s="374" t="s">
        <v>78</v>
      </c>
      <c r="G11" s="375"/>
      <c r="H11" s="375"/>
      <c r="I11" s="376"/>
      <c r="J11" s="117"/>
      <c r="K11" s="89"/>
      <c r="L11" s="141"/>
      <c r="M11" s="103"/>
      <c r="N11" s="103"/>
      <c r="O11" s="103"/>
      <c r="P11" s="103"/>
      <c r="Q11" s="103"/>
      <c r="R11" s="103"/>
      <c r="S11" s="101"/>
    </row>
    <row r="12" spans="1:19" s="2" customFormat="1" ht="18.75" hidden="1">
      <c r="A12" s="35"/>
      <c r="B12" s="33"/>
      <c r="C12" s="33"/>
      <c r="D12" s="32">
        <v>1</v>
      </c>
      <c r="E12" s="109"/>
      <c r="F12" s="111"/>
      <c r="G12" s="111"/>
      <c r="H12" s="360" t="s">
        <v>143</v>
      </c>
      <c r="I12" s="307"/>
      <c r="J12" s="117"/>
      <c r="K12" s="89">
        <v>0</v>
      </c>
      <c r="L12" s="141">
        <v>0</v>
      </c>
      <c r="M12" s="103"/>
      <c r="N12" s="103"/>
      <c r="O12" s="103"/>
      <c r="P12" s="103"/>
      <c r="Q12" s="103"/>
      <c r="R12" s="103"/>
      <c r="S12" s="101"/>
    </row>
    <row r="13" spans="1:19" s="209" customFormat="1" ht="19.5">
      <c r="A13" s="201"/>
      <c r="B13" s="201"/>
      <c r="C13" s="201"/>
      <c r="D13" s="202"/>
      <c r="E13" s="202"/>
      <c r="F13" s="380" t="s">
        <v>27</v>
      </c>
      <c r="G13" s="381"/>
      <c r="H13" s="381"/>
      <c r="I13" s="382"/>
      <c r="J13" s="203"/>
      <c r="K13" s="204">
        <f>SUM(K11)</f>
        <v>0</v>
      </c>
      <c r="L13" s="205">
        <f aca="true" t="shared" si="1" ref="L13:Q13">L5+L9</f>
        <v>19666856</v>
      </c>
      <c r="M13" s="206">
        <f t="shared" si="1"/>
        <v>75544</v>
      </c>
      <c r="N13" s="206">
        <f t="shared" si="1"/>
        <v>19784213</v>
      </c>
      <c r="O13" s="206">
        <f t="shared" si="1"/>
        <v>12</v>
      </c>
      <c r="P13" s="206">
        <f t="shared" si="1"/>
        <v>19784225</v>
      </c>
      <c r="Q13" s="206">
        <f t="shared" si="1"/>
        <v>11963058</v>
      </c>
      <c r="R13" s="207">
        <f>Q13/P13</f>
        <v>0.6046766047191638</v>
      </c>
      <c r="S13" s="208"/>
    </row>
    <row r="14" spans="1:19" s="2" customFormat="1" ht="18.75">
      <c r="A14" s="35"/>
      <c r="B14" s="33"/>
      <c r="C14" s="33"/>
      <c r="D14" s="32"/>
      <c r="E14" s="32"/>
      <c r="F14" s="363" t="s">
        <v>28</v>
      </c>
      <c r="G14" s="364"/>
      <c r="H14" s="364"/>
      <c r="I14" s="365"/>
      <c r="J14" s="118"/>
      <c r="K14" s="89"/>
      <c r="L14" s="97"/>
      <c r="M14" s="103"/>
      <c r="N14" s="103"/>
      <c r="O14" s="103"/>
      <c r="P14" s="103"/>
      <c r="Q14" s="103"/>
      <c r="R14" s="103"/>
      <c r="S14" s="101"/>
    </row>
    <row r="15" spans="1:19" s="2" customFormat="1" ht="18.75">
      <c r="A15" s="35"/>
      <c r="B15" s="33"/>
      <c r="C15" s="33"/>
      <c r="D15" s="32"/>
      <c r="E15" s="32"/>
      <c r="F15" s="354" t="s">
        <v>153</v>
      </c>
      <c r="G15" s="355"/>
      <c r="H15" s="355"/>
      <c r="I15" s="356"/>
      <c r="J15" s="118"/>
      <c r="K15" s="89"/>
      <c r="L15" s="241">
        <f aca="true" t="shared" si="2" ref="L15:Q15">L16</f>
        <v>0</v>
      </c>
      <c r="M15" s="242">
        <f t="shared" si="2"/>
        <v>41320</v>
      </c>
      <c r="N15" s="242">
        <f t="shared" si="2"/>
        <v>43536</v>
      </c>
      <c r="O15" s="242">
        <f t="shared" si="2"/>
        <v>22149</v>
      </c>
      <c r="P15" s="242">
        <f t="shared" si="2"/>
        <v>65685</v>
      </c>
      <c r="Q15" s="242">
        <f t="shared" si="2"/>
        <v>43536</v>
      </c>
      <c r="R15" s="235">
        <f>Q15/P15</f>
        <v>0.6627997259648322</v>
      </c>
      <c r="S15" s="101"/>
    </row>
    <row r="16" spans="1:19" s="2" customFormat="1" ht="18.75">
      <c r="A16" s="35"/>
      <c r="B16" s="33"/>
      <c r="C16" s="33"/>
      <c r="D16" s="32"/>
      <c r="E16" s="109"/>
      <c r="F16" s="110"/>
      <c r="G16" s="110"/>
      <c r="H16" s="361" t="s">
        <v>157</v>
      </c>
      <c r="I16" s="362"/>
      <c r="J16" s="118"/>
      <c r="K16" s="89"/>
      <c r="L16" s="243">
        <v>0</v>
      </c>
      <c r="M16" s="244">
        <v>41320</v>
      </c>
      <c r="N16" s="244">
        <v>43536</v>
      </c>
      <c r="O16" s="244">
        <f>P16-N16</f>
        <v>22149</v>
      </c>
      <c r="P16" s="244">
        <v>65685</v>
      </c>
      <c r="Q16" s="244">
        <v>43536</v>
      </c>
      <c r="R16" s="245">
        <f>Q16/P16</f>
        <v>0.6627997259648322</v>
      </c>
      <c r="S16" s="101"/>
    </row>
    <row r="17" spans="1:19" s="5" customFormat="1" ht="18.75">
      <c r="A17" s="35">
        <v>4</v>
      </c>
      <c r="B17" s="33"/>
      <c r="C17" s="33"/>
      <c r="D17" s="32"/>
      <c r="E17" s="32"/>
      <c r="F17" s="301" t="s">
        <v>107</v>
      </c>
      <c r="G17" s="302"/>
      <c r="H17" s="302"/>
      <c r="I17" s="303"/>
      <c r="J17" s="119"/>
      <c r="K17" s="91">
        <f>SUM(K18)</f>
        <v>50000</v>
      </c>
      <c r="L17" s="241">
        <f aca="true" t="shared" si="3" ref="L17:Q17">L18</f>
        <v>0</v>
      </c>
      <c r="M17" s="242">
        <f t="shared" si="3"/>
        <v>967998</v>
      </c>
      <c r="N17" s="242">
        <f t="shared" si="3"/>
        <v>4565098</v>
      </c>
      <c r="O17" s="242">
        <f t="shared" si="3"/>
        <v>63845</v>
      </c>
      <c r="P17" s="242">
        <f t="shared" si="3"/>
        <v>4628943</v>
      </c>
      <c r="Q17" s="242">
        <f t="shared" si="3"/>
        <v>4565098</v>
      </c>
      <c r="R17" s="235">
        <f>Q17/P17</f>
        <v>0.9862074343970103</v>
      </c>
      <c r="S17" s="101"/>
    </row>
    <row r="18" spans="1:19" s="5" customFormat="1" ht="18.75">
      <c r="A18" s="35"/>
      <c r="B18" s="33"/>
      <c r="C18" s="33">
        <v>1</v>
      </c>
      <c r="D18" s="32"/>
      <c r="E18" s="32"/>
      <c r="F18" s="41"/>
      <c r="G18" s="41"/>
      <c r="H18" s="304" t="s">
        <v>29</v>
      </c>
      <c r="I18" s="305"/>
      <c r="J18" s="120"/>
      <c r="K18" s="89">
        <f>SUM(K19:K20)</f>
        <v>50000</v>
      </c>
      <c r="L18" s="243">
        <v>0</v>
      </c>
      <c r="M18" s="244">
        <v>967998</v>
      </c>
      <c r="N18" s="244">
        <v>4565098</v>
      </c>
      <c r="O18" s="244">
        <f>P18-N18</f>
        <v>63845</v>
      </c>
      <c r="P18" s="244">
        <v>4628943</v>
      </c>
      <c r="Q18" s="244">
        <v>4565098</v>
      </c>
      <c r="R18" s="245">
        <f>Q18/P18</f>
        <v>0.9862074343970103</v>
      </c>
      <c r="S18" s="101"/>
    </row>
    <row r="19" spans="1:19" s="5" customFormat="1" ht="18.75" hidden="1">
      <c r="A19" s="35"/>
      <c r="B19" s="33"/>
      <c r="C19" s="33"/>
      <c r="D19" s="32"/>
      <c r="E19" s="32"/>
      <c r="F19" s="41"/>
      <c r="G19" s="41"/>
      <c r="H19" s="43"/>
      <c r="I19" s="44" t="s">
        <v>102</v>
      </c>
      <c r="J19" s="49"/>
      <c r="K19" s="89">
        <v>0</v>
      </c>
      <c r="L19" s="98"/>
      <c r="M19" s="104"/>
      <c r="N19" s="104"/>
      <c r="O19" s="104"/>
      <c r="P19" s="104"/>
      <c r="Q19" s="104"/>
      <c r="R19" s="104"/>
      <c r="S19" s="101"/>
    </row>
    <row r="20" spans="1:19" s="5" customFormat="1" ht="18.75" hidden="1">
      <c r="A20" s="35"/>
      <c r="B20" s="33"/>
      <c r="C20" s="33"/>
      <c r="D20" s="32"/>
      <c r="E20" s="32"/>
      <c r="F20" s="41"/>
      <c r="G20" s="41"/>
      <c r="H20" s="43"/>
      <c r="I20" s="46" t="s">
        <v>103</v>
      </c>
      <c r="J20" s="49"/>
      <c r="K20" s="89">
        <v>50000</v>
      </c>
      <c r="L20" s="98"/>
      <c r="M20" s="104"/>
      <c r="N20" s="104"/>
      <c r="O20" s="104"/>
      <c r="P20" s="104"/>
      <c r="Q20" s="104"/>
      <c r="R20" s="104"/>
      <c r="S20" s="101"/>
    </row>
    <row r="21" spans="1:19" s="5" customFormat="1" ht="18.75" hidden="1">
      <c r="A21" s="35"/>
      <c r="B21" s="33"/>
      <c r="C21" s="33">
        <v>2</v>
      </c>
      <c r="D21" s="32"/>
      <c r="E21" s="32"/>
      <c r="F21" s="41"/>
      <c r="G21" s="41"/>
      <c r="H21" s="44"/>
      <c r="I21" s="45"/>
      <c r="J21" s="120"/>
      <c r="K21" s="89"/>
      <c r="L21" s="98"/>
      <c r="M21" s="104"/>
      <c r="N21" s="104"/>
      <c r="O21" s="104"/>
      <c r="P21" s="104"/>
      <c r="Q21" s="104"/>
      <c r="R21" s="104"/>
      <c r="S21" s="101"/>
    </row>
    <row r="22" spans="1:19" s="5" customFormat="1" ht="18.75" hidden="1">
      <c r="A22" s="35"/>
      <c r="B22" s="33"/>
      <c r="C22" s="33"/>
      <c r="D22" s="33">
        <v>1</v>
      </c>
      <c r="E22" s="32"/>
      <c r="F22" s="41"/>
      <c r="G22" s="41"/>
      <c r="H22" s="47"/>
      <c r="I22" s="48" t="s">
        <v>59</v>
      </c>
      <c r="J22" s="49"/>
      <c r="K22" s="89"/>
      <c r="L22" s="98"/>
      <c r="M22" s="104"/>
      <c r="N22" s="104"/>
      <c r="O22" s="104"/>
      <c r="P22" s="104"/>
      <c r="Q22" s="104"/>
      <c r="R22" s="104"/>
      <c r="S22" s="101"/>
    </row>
    <row r="23" spans="1:19" s="5" customFormat="1" ht="18.75" hidden="1">
      <c r="A23" s="35"/>
      <c r="B23" s="33"/>
      <c r="C23" s="33"/>
      <c r="D23" s="33">
        <v>2</v>
      </c>
      <c r="E23" s="32"/>
      <c r="F23" s="41"/>
      <c r="G23" s="41"/>
      <c r="H23" s="47"/>
      <c r="I23" s="40" t="s">
        <v>22</v>
      </c>
      <c r="J23" s="32"/>
      <c r="K23" s="90"/>
      <c r="L23" s="98"/>
      <c r="M23" s="104"/>
      <c r="N23" s="104"/>
      <c r="O23" s="104"/>
      <c r="P23" s="104"/>
      <c r="Q23" s="104"/>
      <c r="R23" s="104"/>
      <c r="S23" s="101"/>
    </row>
    <row r="24" spans="1:19" s="5" customFormat="1" ht="18.75" hidden="1">
      <c r="A24" s="35"/>
      <c r="B24" s="33"/>
      <c r="C24" s="33"/>
      <c r="D24" s="33">
        <v>3</v>
      </c>
      <c r="E24" s="32"/>
      <c r="F24" s="41"/>
      <c r="G24" s="41"/>
      <c r="H24" s="47"/>
      <c r="I24" s="48" t="s">
        <v>31</v>
      </c>
      <c r="J24" s="49"/>
      <c r="K24" s="90"/>
      <c r="L24" s="98"/>
      <c r="M24" s="104"/>
      <c r="N24" s="104"/>
      <c r="O24" s="104"/>
      <c r="P24" s="104"/>
      <c r="Q24" s="104"/>
      <c r="R24" s="104"/>
      <c r="S24" s="101"/>
    </row>
    <row r="25" spans="1:19" s="5" customFormat="1" ht="18.75" hidden="1">
      <c r="A25" s="35"/>
      <c r="B25" s="33"/>
      <c r="C25" s="33"/>
      <c r="D25" s="33">
        <v>4</v>
      </c>
      <c r="E25" s="32"/>
      <c r="F25" s="41"/>
      <c r="G25" s="41"/>
      <c r="H25" s="49"/>
      <c r="I25" s="48" t="s">
        <v>66</v>
      </c>
      <c r="J25" s="50"/>
      <c r="K25" s="89"/>
      <c r="L25" s="98"/>
      <c r="M25" s="104"/>
      <c r="N25" s="104"/>
      <c r="O25" s="104"/>
      <c r="P25" s="104"/>
      <c r="Q25" s="104"/>
      <c r="R25" s="104"/>
      <c r="S25" s="101"/>
    </row>
    <row r="26" spans="1:19" s="5" customFormat="1" ht="18.75">
      <c r="A26" s="35"/>
      <c r="B26" s="33"/>
      <c r="C26" s="33"/>
      <c r="D26" s="33"/>
      <c r="E26" s="32"/>
      <c r="F26" s="301" t="s">
        <v>159</v>
      </c>
      <c r="G26" s="302"/>
      <c r="H26" s="302"/>
      <c r="I26" s="303"/>
      <c r="J26" s="167"/>
      <c r="K26" s="89"/>
      <c r="L26" s="241">
        <f>L27</f>
        <v>0</v>
      </c>
      <c r="M26" s="242">
        <f>M27</f>
        <v>35700</v>
      </c>
      <c r="N26" s="242">
        <f>L26+M26</f>
        <v>35700</v>
      </c>
      <c r="O26" s="246">
        <f>O27</f>
        <v>0</v>
      </c>
      <c r="P26" s="242">
        <f>P27</f>
        <v>35700</v>
      </c>
      <c r="Q26" s="242">
        <f>Q27</f>
        <v>35700</v>
      </c>
      <c r="R26" s="247">
        <f aca="true" t="shared" si="4" ref="R26:R38">Q26/P26</f>
        <v>1</v>
      </c>
      <c r="S26" s="101"/>
    </row>
    <row r="27" spans="1:19" s="5" customFormat="1" ht="18.75">
      <c r="A27" s="35"/>
      <c r="B27" s="33"/>
      <c r="C27" s="33"/>
      <c r="D27" s="33"/>
      <c r="E27" s="109"/>
      <c r="F27" s="41"/>
      <c r="G27" s="41"/>
      <c r="H27" s="304" t="s">
        <v>157</v>
      </c>
      <c r="I27" s="305"/>
      <c r="J27" s="167"/>
      <c r="K27" s="89"/>
      <c r="L27" s="248">
        <v>0</v>
      </c>
      <c r="M27" s="249">
        <v>35700</v>
      </c>
      <c r="N27" s="249">
        <f>L27+M27</f>
        <v>35700</v>
      </c>
      <c r="O27" s="250">
        <v>0</v>
      </c>
      <c r="P27" s="249">
        <v>35700</v>
      </c>
      <c r="Q27" s="249">
        <v>35700</v>
      </c>
      <c r="R27" s="251">
        <f t="shared" si="4"/>
        <v>1</v>
      </c>
      <c r="S27" s="101"/>
    </row>
    <row r="28" spans="1:19" s="5" customFormat="1" ht="18.75">
      <c r="A28" s="35"/>
      <c r="B28" s="33"/>
      <c r="C28" s="33"/>
      <c r="D28" s="33"/>
      <c r="E28" s="109"/>
      <c r="F28" s="301" t="s">
        <v>88</v>
      </c>
      <c r="G28" s="302"/>
      <c r="H28" s="302"/>
      <c r="I28" s="303"/>
      <c r="J28" s="167"/>
      <c r="K28" s="89"/>
      <c r="L28" s="252">
        <f>L29</f>
        <v>0</v>
      </c>
      <c r="M28" s="252">
        <f aca="true" t="shared" si="5" ref="M28:R28">M29</f>
        <v>0</v>
      </c>
      <c r="N28" s="252">
        <f t="shared" si="5"/>
        <v>0</v>
      </c>
      <c r="O28" s="252">
        <f t="shared" si="5"/>
        <v>2</v>
      </c>
      <c r="P28" s="252">
        <f t="shared" si="5"/>
        <v>2</v>
      </c>
      <c r="Q28" s="252">
        <f t="shared" si="5"/>
        <v>0</v>
      </c>
      <c r="R28" s="252">
        <f t="shared" si="5"/>
        <v>0</v>
      </c>
      <c r="S28" s="101"/>
    </row>
    <row r="29" spans="1:19" s="5" customFormat="1" ht="18.75">
      <c r="A29" s="35"/>
      <c r="B29" s="33"/>
      <c r="C29" s="33"/>
      <c r="D29" s="33"/>
      <c r="E29" s="109"/>
      <c r="F29" s="41"/>
      <c r="G29" s="41"/>
      <c r="H29" s="304" t="s">
        <v>157</v>
      </c>
      <c r="I29" s="305"/>
      <c r="J29" s="167"/>
      <c r="K29" s="89"/>
      <c r="L29" s="248">
        <v>0</v>
      </c>
      <c r="M29" s="249"/>
      <c r="N29" s="250">
        <v>0</v>
      </c>
      <c r="O29" s="250">
        <v>2</v>
      </c>
      <c r="P29" s="249">
        <v>2</v>
      </c>
      <c r="Q29" s="249"/>
      <c r="R29" s="251"/>
      <c r="S29" s="101"/>
    </row>
    <row r="30" spans="1:19" s="5" customFormat="1" ht="18.75">
      <c r="A30" s="35"/>
      <c r="B30" s="33"/>
      <c r="C30" s="33"/>
      <c r="D30" s="33"/>
      <c r="E30" s="109"/>
      <c r="F30" s="301" t="s">
        <v>185</v>
      </c>
      <c r="G30" s="302"/>
      <c r="H30" s="302"/>
      <c r="I30" s="303"/>
      <c r="J30" s="167"/>
      <c r="K30" s="89"/>
      <c r="L30" s="252">
        <f>L31</f>
        <v>0</v>
      </c>
      <c r="M30" s="252">
        <f>M31</f>
        <v>0</v>
      </c>
      <c r="N30" s="252">
        <f>N31</f>
        <v>0</v>
      </c>
      <c r="O30" s="252">
        <f>O31</f>
        <v>19999997</v>
      </c>
      <c r="P30" s="252">
        <f>P31</f>
        <v>19999997</v>
      </c>
      <c r="Q30" s="249"/>
      <c r="R30" s="251"/>
      <c r="S30" s="101"/>
    </row>
    <row r="31" spans="1:19" s="5" customFormat="1" ht="18.75">
      <c r="A31" s="35"/>
      <c r="B31" s="33"/>
      <c r="C31" s="33"/>
      <c r="D31" s="33"/>
      <c r="E31" s="109"/>
      <c r="F31" s="41"/>
      <c r="G31" s="41"/>
      <c r="H31" s="304" t="s">
        <v>186</v>
      </c>
      <c r="I31" s="305"/>
      <c r="J31" s="167"/>
      <c r="K31" s="89"/>
      <c r="L31" s="248">
        <v>0</v>
      </c>
      <c r="M31" s="249"/>
      <c r="N31" s="250">
        <v>0</v>
      </c>
      <c r="O31" s="250">
        <v>19999997</v>
      </c>
      <c r="P31" s="249">
        <v>19999997</v>
      </c>
      <c r="Q31" s="249"/>
      <c r="R31" s="251"/>
      <c r="S31" s="101"/>
    </row>
    <row r="32" spans="1:19" s="5" customFormat="1" ht="18.75">
      <c r="A32" s="35"/>
      <c r="B32" s="33"/>
      <c r="C32" s="33"/>
      <c r="D32" s="33"/>
      <c r="E32" s="109"/>
      <c r="F32" s="301" t="s">
        <v>89</v>
      </c>
      <c r="G32" s="302"/>
      <c r="H32" s="302"/>
      <c r="I32" s="303"/>
      <c r="J32" s="167"/>
      <c r="K32" s="89"/>
      <c r="L32" s="252">
        <f>L33</f>
        <v>0</v>
      </c>
      <c r="M32" s="253"/>
      <c r="N32" s="254">
        <f>N33</f>
        <v>2</v>
      </c>
      <c r="O32" s="254">
        <f>O33</f>
        <v>0</v>
      </c>
      <c r="P32" s="253">
        <f>P33</f>
        <v>2</v>
      </c>
      <c r="Q32" s="253">
        <f>Q33</f>
        <v>2</v>
      </c>
      <c r="R32" s="255">
        <f t="shared" si="4"/>
        <v>1</v>
      </c>
      <c r="S32" s="101"/>
    </row>
    <row r="33" spans="1:19" s="5" customFormat="1" ht="18.75">
      <c r="A33" s="35"/>
      <c r="B33" s="33"/>
      <c r="C33" s="33"/>
      <c r="D33" s="33"/>
      <c r="E33" s="109"/>
      <c r="F33" s="41"/>
      <c r="G33" s="41"/>
      <c r="H33" s="304" t="s">
        <v>157</v>
      </c>
      <c r="I33" s="305"/>
      <c r="J33" s="167"/>
      <c r="K33" s="89"/>
      <c r="L33" s="248">
        <v>0</v>
      </c>
      <c r="M33" s="249"/>
      <c r="N33" s="250">
        <v>2</v>
      </c>
      <c r="O33" s="250">
        <v>0</v>
      </c>
      <c r="P33" s="249">
        <v>2</v>
      </c>
      <c r="Q33" s="249">
        <v>2</v>
      </c>
      <c r="R33" s="251">
        <f t="shared" si="4"/>
        <v>1</v>
      </c>
      <c r="S33" s="101"/>
    </row>
    <row r="34" spans="1:19" s="5" customFormat="1" ht="18.75">
      <c r="A34" s="35"/>
      <c r="B34" s="33"/>
      <c r="C34" s="33"/>
      <c r="D34" s="33"/>
      <c r="E34" s="109"/>
      <c r="F34" s="301" t="s">
        <v>160</v>
      </c>
      <c r="G34" s="302"/>
      <c r="H34" s="302"/>
      <c r="I34" s="303"/>
      <c r="J34" s="167"/>
      <c r="K34" s="89"/>
      <c r="L34" s="252">
        <f aca="true" t="shared" si="6" ref="L34:Q34">L35</f>
        <v>0</v>
      </c>
      <c r="M34" s="253">
        <f t="shared" si="6"/>
        <v>199057</v>
      </c>
      <c r="N34" s="253">
        <f t="shared" si="6"/>
        <v>199063</v>
      </c>
      <c r="O34" s="254">
        <f t="shared" si="6"/>
        <v>0</v>
      </c>
      <c r="P34" s="253">
        <f t="shared" si="6"/>
        <v>199063</v>
      </c>
      <c r="Q34" s="253">
        <f t="shared" si="6"/>
        <v>199063</v>
      </c>
      <c r="R34" s="256">
        <f t="shared" si="4"/>
        <v>1</v>
      </c>
      <c r="S34" s="101"/>
    </row>
    <row r="35" spans="1:19" s="5" customFormat="1" ht="18.75">
      <c r="A35" s="35"/>
      <c r="B35" s="33"/>
      <c r="C35" s="33"/>
      <c r="D35" s="33"/>
      <c r="E35" s="109"/>
      <c r="F35" s="41"/>
      <c r="G35" s="41"/>
      <c r="H35" s="168" t="s">
        <v>157</v>
      </c>
      <c r="I35" s="42"/>
      <c r="J35" s="167"/>
      <c r="K35" s="89"/>
      <c r="L35" s="248">
        <v>0</v>
      </c>
      <c r="M35" s="249">
        <v>199057</v>
      </c>
      <c r="N35" s="249">
        <v>199063</v>
      </c>
      <c r="O35" s="250">
        <v>0</v>
      </c>
      <c r="P35" s="249">
        <v>199063</v>
      </c>
      <c r="Q35" s="249">
        <v>199063</v>
      </c>
      <c r="R35" s="257">
        <f t="shared" si="4"/>
        <v>1</v>
      </c>
      <c r="S35" s="101"/>
    </row>
    <row r="36" spans="1:19" s="5" customFormat="1" ht="18.75">
      <c r="A36" s="35"/>
      <c r="B36" s="33"/>
      <c r="C36" s="33"/>
      <c r="D36" s="33"/>
      <c r="E36" s="109"/>
      <c r="F36" s="301" t="s">
        <v>168</v>
      </c>
      <c r="G36" s="302"/>
      <c r="H36" s="302"/>
      <c r="I36" s="303"/>
      <c r="J36" s="167"/>
      <c r="K36" s="89"/>
      <c r="L36" s="252">
        <f>L37</f>
        <v>0</v>
      </c>
      <c r="M36" s="252">
        <f>M37</f>
        <v>0</v>
      </c>
      <c r="N36" s="252">
        <f>N37</f>
        <v>0</v>
      </c>
      <c r="O36" s="252">
        <f>O37</f>
        <v>2</v>
      </c>
      <c r="P36" s="252">
        <f>P37</f>
        <v>2</v>
      </c>
      <c r="Q36" s="249"/>
      <c r="R36" s="257"/>
      <c r="S36" s="101"/>
    </row>
    <row r="37" spans="1:19" s="5" customFormat="1" ht="18.75">
      <c r="A37" s="35"/>
      <c r="B37" s="33"/>
      <c r="C37" s="33"/>
      <c r="D37" s="33"/>
      <c r="E37" s="109"/>
      <c r="F37" s="300"/>
      <c r="G37" s="300"/>
      <c r="H37" s="306" t="s">
        <v>157</v>
      </c>
      <c r="I37" s="307"/>
      <c r="J37" s="167"/>
      <c r="K37" s="89"/>
      <c r="L37" s="248">
        <v>0</v>
      </c>
      <c r="M37" s="249"/>
      <c r="N37" s="250">
        <v>0</v>
      </c>
      <c r="O37" s="250">
        <v>2</v>
      </c>
      <c r="P37" s="249">
        <v>2</v>
      </c>
      <c r="Q37" s="249"/>
      <c r="R37" s="257"/>
      <c r="S37" s="101"/>
    </row>
    <row r="38" spans="1:19" s="5" customFormat="1" ht="18.75">
      <c r="A38" s="35"/>
      <c r="B38" s="33"/>
      <c r="C38" s="33"/>
      <c r="D38" s="32"/>
      <c r="E38" s="32"/>
      <c r="F38" s="341" t="s">
        <v>30</v>
      </c>
      <c r="G38" s="342"/>
      <c r="H38" s="342"/>
      <c r="I38" s="343"/>
      <c r="J38" s="157"/>
      <c r="K38" s="162">
        <f>SUM(K18,K22,K23,K24,)</f>
        <v>50000</v>
      </c>
      <c r="L38" s="170">
        <f>L15+L17+L26+L32+L34</f>
        <v>0</v>
      </c>
      <c r="M38" s="169">
        <f>M15+M17+M26+M34</f>
        <v>1244075</v>
      </c>
      <c r="N38" s="169">
        <f>N15+N17+N26+N32+N34</f>
        <v>4843399</v>
      </c>
      <c r="O38" s="169">
        <f>O15+O17+O26+O28+O30+O32+O34+O36</f>
        <v>20085995</v>
      </c>
      <c r="P38" s="169">
        <f>P15+P17+P26+P28+P30+P32+P34+P36</f>
        <v>24929394</v>
      </c>
      <c r="Q38" s="169">
        <f>Q15+Q17+Q26+Q32+Q34</f>
        <v>4843399</v>
      </c>
      <c r="R38" s="171">
        <f t="shared" si="4"/>
        <v>0.19428466652659107</v>
      </c>
      <c r="S38" s="101"/>
    </row>
    <row r="39" spans="1:19" s="2" customFormat="1" ht="18.75">
      <c r="A39" s="35">
        <v>1</v>
      </c>
      <c r="B39" s="33"/>
      <c r="C39" s="33"/>
      <c r="D39" s="32"/>
      <c r="E39" s="32"/>
      <c r="F39" s="344" t="s">
        <v>106</v>
      </c>
      <c r="G39" s="345"/>
      <c r="H39" s="345"/>
      <c r="I39" s="346"/>
      <c r="J39" s="121"/>
      <c r="K39" s="91"/>
      <c r="L39" s="97"/>
      <c r="M39" s="103"/>
      <c r="N39" s="103"/>
      <c r="O39" s="103"/>
      <c r="P39" s="103"/>
      <c r="Q39" s="103"/>
      <c r="R39" s="103"/>
      <c r="S39" s="101"/>
    </row>
    <row r="40" spans="1:19" s="2" customFormat="1" ht="18.75">
      <c r="A40" s="34"/>
      <c r="B40" s="35">
        <v>1</v>
      </c>
      <c r="C40" s="34"/>
      <c r="D40" s="32"/>
      <c r="E40" s="32"/>
      <c r="F40" s="34"/>
      <c r="G40" s="357" t="s">
        <v>8</v>
      </c>
      <c r="H40" s="358"/>
      <c r="I40" s="359"/>
      <c r="J40" s="122"/>
      <c r="K40" s="172">
        <v>900000</v>
      </c>
      <c r="L40" s="258">
        <v>900000</v>
      </c>
      <c r="M40" s="258">
        <v>0</v>
      </c>
      <c r="N40" s="258">
        <f>M40+L40</f>
        <v>900000</v>
      </c>
      <c r="O40" s="259">
        <v>0</v>
      </c>
      <c r="P40" s="258">
        <v>900000</v>
      </c>
      <c r="Q40" s="258">
        <v>566863</v>
      </c>
      <c r="R40" s="260">
        <f>Q40/P40</f>
        <v>0.6298477777777778</v>
      </c>
      <c r="S40" s="101"/>
    </row>
    <row r="41" spans="1:19" s="2" customFormat="1" ht="18.75">
      <c r="A41" s="34"/>
      <c r="B41" s="35">
        <v>2</v>
      </c>
      <c r="C41" s="34"/>
      <c r="D41" s="32"/>
      <c r="E41" s="32"/>
      <c r="F41" s="34"/>
      <c r="G41" s="306" t="s">
        <v>32</v>
      </c>
      <c r="H41" s="360"/>
      <c r="I41" s="307"/>
      <c r="J41" s="123"/>
      <c r="K41" s="172"/>
      <c r="L41" s="261"/>
      <c r="M41" s="262"/>
      <c r="N41" s="262"/>
      <c r="O41" s="263"/>
      <c r="P41" s="262"/>
      <c r="Q41" s="262"/>
      <c r="R41" s="262"/>
      <c r="S41" s="101"/>
    </row>
    <row r="42" spans="1:19" s="5" customFormat="1" ht="18.75">
      <c r="A42" s="52"/>
      <c r="B42" s="35">
        <v>3</v>
      </c>
      <c r="C42" s="52"/>
      <c r="D42" s="32"/>
      <c r="E42" s="32"/>
      <c r="F42" s="52"/>
      <c r="G42" s="306" t="s">
        <v>33</v>
      </c>
      <c r="H42" s="360"/>
      <c r="I42" s="307"/>
      <c r="J42" s="123"/>
      <c r="K42" s="172">
        <v>2000000</v>
      </c>
      <c r="L42" s="258">
        <v>2000000</v>
      </c>
      <c r="M42" s="258">
        <v>0</v>
      </c>
      <c r="N42" s="258">
        <f>M42+L42</f>
        <v>2000000</v>
      </c>
      <c r="O42" s="259">
        <v>1434592</v>
      </c>
      <c r="P42" s="258">
        <f>N42+O42</f>
        <v>3434592</v>
      </c>
      <c r="Q42" s="258">
        <v>1811843</v>
      </c>
      <c r="R42" s="260">
        <f>Q42/P42</f>
        <v>0.5275278693946763</v>
      </c>
      <c r="S42" s="101"/>
    </row>
    <row r="43" spans="1:19" s="2" customFormat="1" ht="18.75">
      <c r="A43" s="34"/>
      <c r="B43" s="35">
        <v>4</v>
      </c>
      <c r="C43" s="34"/>
      <c r="D43" s="32"/>
      <c r="E43" s="32"/>
      <c r="F43" s="34"/>
      <c r="G43" s="366" t="s">
        <v>34</v>
      </c>
      <c r="H43" s="367"/>
      <c r="I43" s="368"/>
      <c r="J43" s="124"/>
      <c r="K43" s="173"/>
      <c r="L43" s="261"/>
      <c r="M43" s="262"/>
      <c r="N43" s="262"/>
      <c r="O43" s="263"/>
      <c r="P43" s="262"/>
      <c r="Q43" s="262"/>
      <c r="R43" s="262"/>
      <c r="S43" s="101"/>
    </row>
    <row r="44" spans="1:19" s="2" customFormat="1" ht="18.75">
      <c r="A44" s="34"/>
      <c r="B44" s="35">
        <v>5</v>
      </c>
      <c r="C44" s="34"/>
      <c r="D44" s="32"/>
      <c r="E44" s="32"/>
      <c r="F44" s="34"/>
      <c r="G44" s="357" t="s">
        <v>0</v>
      </c>
      <c r="H44" s="358"/>
      <c r="I44" s="359"/>
      <c r="J44" s="122"/>
      <c r="K44" s="173"/>
      <c r="L44" s="261"/>
      <c r="M44" s="262"/>
      <c r="N44" s="262"/>
      <c r="O44" s="263"/>
      <c r="P44" s="262"/>
      <c r="Q44" s="262"/>
      <c r="R44" s="262"/>
      <c r="S44" s="101"/>
    </row>
    <row r="45" spans="1:19" s="2" customFormat="1" ht="18.75">
      <c r="A45" s="34"/>
      <c r="B45" s="35">
        <v>6</v>
      </c>
      <c r="C45" s="34"/>
      <c r="D45" s="32"/>
      <c r="E45" s="32"/>
      <c r="F45" s="34"/>
      <c r="G45" s="357" t="s">
        <v>6</v>
      </c>
      <c r="H45" s="358"/>
      <c r="I45" s="359"/>
      <c r="J45" s="122"/>
      <c r="K45" s="173"/>
      <c r="L45" s="261"/>
      <c r="M45" s="262"/>
      <c r="N45" s="262"/>
      <c r="O45" s="263"/>
      <c r="P45" s="262"/>
      <c r="Q45" s="262"/>
      <c r="R45" s="262"/>
      <c r="S45" s="101"/>
    </row>
    <row r="46" spans="1:19" s="2" customFormat="1" ht="18.75">
      <c r="A46" s="34"/>
      <c r="B46" s="35">
        <v>7</v>
      </c>
      <c r="C46" s="34"/>
      <c r="D46" s="32"/>
      <c r="E46" s="32"/>
      <c r="F46" s="34"/>
      <c r="G46" s="338" t="s">
        <v>35</v>
      </c>
      <c r="H46" s="339"/>
      <c r="I46" s="340"/>
      <c r="J46" s="53"/>
      <c r="K46" s="173"/>
      <c r="L46" s="261"/>
      <c r="M46" s="262"/>
      <c r="N46" s="262"/>
      <c r="O46" s="263"/>
      <c r="P46" s="262"/>
      <c r="Q46" s="262"/>
      <c r="R46" s="262"/>
      <c r="S46" s="101"/>
    </row>
    <row r="47" spans="1:19" s="2" customFormat="1" ht="18.75">
      <c r="A47" s="34"/>
      <c r="B47" s="35">
        <v>8</v>
      </c>
      <c r="C47" s="34"/>
      <c r="D47" s="32"/>
      <c r="E47" s="32"/>
      <c r="F47" s="34"/>
      <c r="G47" s="338" t="s">
        <v>161</v>
      </c>
      <c r="H47" s="339"/>
      <c r="I47" s="340"/>
      <c r="J47" s="53"/>
      <c r="K47" s="172">
        <v>200000</v>
      </c>
      <c r="L47" s="258">
        <v>200000</v>
      </c>
      <c r="M47" s="258">
        <v>0</v>
      </c>
      <c r="N47" s="258">
        <f>L47+M47</f>
        <v>200000</v>
      </c>
      <c r="O47" s="259">
        <v>23400</v>
      </c>
      <c r="P47" s="258">
        <f>N47+O47</f>
        <v>223400</v>
      </c>
      <c r="Q47" s="258">
        <v>45769</v>
      </c>
      <c r="R47" s="260">
        <f>Q47/P47</f>
        <v>0.2048746642793196</v>
      </c>
      <c r="S47" s="101"/>
    </row>
    <row r="48" spans="1:19" s="2" customFormat="1" ht="18.75">
      <c r="A48" s="34"/>
      <c r="B48" s="35">
        <v>9</v>
      </c>
      <c r="C48" s="34"/>
      <c r="D48" s="32"/>
      <c r="E48" s="32"/>
      <c r="F48" s="34"/>
      <c r="G48" s="338" t="s">
        <v>100</v>
      </c>
      <c r="H48" s="339"/>
      <c r="I48" s="340"/>
      <c r="J48" s="53"/>
      <c r="K48" s="92"/>
      <c r="L48" s="97"/>
      <c r="M48" s="103"/>
      <c r="N48" s="103"/>
      <c r="O48" s="103"/>
      <c r="P48" s="103"/>
      <c r="Q48" s="103"/>
      <c r="R48" s="103"/>
      <c r="S48" s="101"/>
    </row>
    <row r="49" spans="1:19" s="5" customFormat="1" ht="18.75">
      <c r="A49" s="52"/>
      <c r="B49" s="35">
        <v>10</v>
      </c>
      <c r="C49" s="52"/>
      <c r="D49" s="32"/>
      <c r="E49" s="32"/>
      <c r="F49" s="52"/>
      <c r="G49" s="306" t="s">
        <v>36</v>
      </c>
      <c r="H49" s="360"/>
      <c r="I49" s="307"/>
      <c r="J49" s="123"/>
      <c r="K49" s="91"/>
      <c r="L49" s="98"/>
      <c r="M49" s="104"/>
      <c r="N49" s="104"/>
      <c r="O49" s="104"/>
      <c r="P49" s="104"/>
      <c r="Q49" s="104"/>
      <c r="R49" s="104"/>
      <c r="S49" s="108"/>
    </row>
    <row r="50" spans="1:19" s="2" customFormat="1" ht="18.75">
      <c r="A50" s="35"/>
      <c r="B50" s="33"/>
      <c r="C50" s="33"/>
      <c r="D50" s="32"/>
      <c r="E50" s="32"/>
      <c r="F50" s="344" t="s">
        <v>110</v>
      </c>
      <c r="G50" s="345"/>
      <c r="H50" s="345"/>
      <c r="I50" s="346"/>
      <c r="J50" s="163"/>
      <c r="K50" s="159">
        <f>SUM(K40:K49)</f>
        <v>3100000</v>
      </c>
      <c r="L50" s="164">
        <f>SUM(L40:L49)</f>
        <v>3100000</v>
      </c>
      <c r="M50" s="174">
        <f>M40+M42+M47</f>
        <v>0</v>
      </c>
      <c r="N50" s="164">
        <f>N40+N42+N47</f>
        <v>3100000</v>
      </c>
      <c r="O50" s="174">
        <f>O40+O42+O47</f>
        <v>1457992</v>
      </c>
      <c r="P50" s="164">
        <f>P40+P42+P47</f>
        <v>4557992</v>
      </c>
      <c r="Q50" s="164">
        <f>Q40+Q42+Q47</f>
        <v>2424475</v>
      </c>
      <c r="R50" s="160">
        <f>Q50/P50</f>
        <v>0.5319173443042463</v>
      </c>
      <c r="S50" s="101"/>
    </row>
    <row r="51" spans="1:19" s="2" customFormat="1" ht="18.75">
      <c r="A51" s="35"/>
      <c r="B51" s="33"/>
      <c r="C51" s="33"/>
      <c r="D51" s="32"/>
      <c r="E51" s="32"/>
      <c r="F51" s="398" t="s">
        <v>108</v>
      </c>
      <c r="G51" s="399"/>
      <c r="H51" s="399"/>
      <c r="I51" s="400"/>
      <c r="J51" s="117"/>
      <c r="K51" s="89"/>
      <c r="L51" s="97"/>
      <c r="M51" s="103"/>
      <c r="N51" s="103"/>
      <c r="O51" s="103"/>
      <c r="P51" s="103"/>
      <c r="Q51" s="103"/>
      <c r="R51" s="103"/>
      <c r="S51" s="101"/>
    </row>
    <row r="52" spans="1:19" s="5" customFormat="1" ht="18.75">
      <c r="A52" s="35">
        <v>1</v>
      </c>
      <c r="B52" s="33"/>
      <c r="C52" s="33"/>
      <c r="D52" s="32"/>
      <c r="E52" s="32"/>
      <c r="F52" s="301" t="s">
        <v>37</v>
      </c>
      <c r="G52" s="302"/>
      <c r="H52" s="302"/>
      <c r="I52" s="303"/>
      <c r="J52" s="119"/>
      <c r="K52" s="91">
        <f>SUM(K53:K62)</f>
        <v>15462824</v>
      </c>
      <c r="L52" s="264">
        <f>SUM(L53:L62)</f>
        <v>15803170</v>
      </c>
      <c r="M52" s="264">
        <f>M53</f>
        <v>0</v>
      </c>
      <c r="N52" s="264">
        <f>L52+M52</f>
        <v>15803170</v>
      </c>
      <c r="O52" s="264">
        <v>0</v>
      </c>
      <c r="P52" s="264">
        <f>P53</f>
        <v>15803170</v>
      </c>
      <c r="Q52" s="264">
        <f>Q53</f>
        <v>12010413</v>
      </c>
      <c r="R52" s="265">
        <f>Q52/P52</f>
        <v>0.7600002404580853</v>
      </c>
      <c r="S52" s="148"/>
    </row>
    <row r="53" spans="1:19" s="2" customFormat="1" ht="18.75">
      <c r="A53" s="35"/>
      <c r="B53" s="33">
        <v>1</v>
      </c>
      <c r="C53" s="33"/>
      <c r="D53" s="32"/>
      <c r="E53" s="32"/>
      <c r="F53" s="37"/>
      <c r="G53" s="338" t="s">
        <v>38</v>
      </c>
      <c r="H53" s="339"/>
      <c r="I53" s="340"/>
      <c r="J53" s="125"/>
      <c r="K53" s="89"/>
      <c r="L53" s="266"/>
      <c r="M53" s="325">
        <v>0</v>
      </c>
      <c r="N53" s="315">
        <f>L55+L56+L58+L59+L60+L61+M53</f>
        <v>15803170</v>
      </c>
      <c r="O53" s="325">
        <v>0</v>
      </c>
      <c r="P53" s="312">
        <v>15803170</v>
      </c>
      <c r="Q53" s="315">
        <v>12010413</v>
      </c>
      <c r="R53" s="347">
        <f>Q53/P53</f>
        <v>0.7600002404580853</v>
      </c>
      <c r="S53" s="101"/>
    </row>
    <row r="54" spans="1:19" s="2" customFormat="1" ht="18.75">
      <c r="A54" s="35"/>
      <c r="B54" s="33">
        <v>2</v>
      </c>
      <c r="C54" s="33"/>
      <c r="D54" s="32"/>
      <c r="E54" s="32"/>
      <c r="F54" s="37"/>
      <c r="G54" s="338" t="s">
        <v>39</v>
      </c>
      <c r="H54" s="339"/>
      <c r="I54" s="340"/>
      <c r="J54" s="53"/>
      <c r="K54" s="89"/>
      <c r="L54" s="266"/>
      <c r="M54" s="316"/>
      <c r="N54" s="321"/>
      <c r="O54" s="316"/>
      <c r="P54" s="313"/>
      <c r="Q54" s="321"/>
      <c r="R54" s="348"/>
      <c r="S54" s="101"/>
    </row>
    <row r="55" spans="1:19" s="2" customFormat="1" ht="18.75">
      <c r="A55" s="35"/>
      <c r="B55" s="33">
        <v>3</v>
      </c>
      <c r="C55" s="33"/>
      <c r="D55" s="32"/>
      <c r="E55" s="32"/>
      <c r="F55" s="37"/>
      <c r="G55" s="338" t="s">
        <v>40</v>
      </c>
      <c r="H55" s="339"/>
      <c r="I55" s="340"/>
      <c r="J55" s="53"/>
      <c r="K55" s="113">
        <v>1893270</v>
      </c>
      <c r="L55" s="268">
        <v>1893270</v>
      </c>
      <c r="M55" s="316"/>
      <c r="N55" s="321"/>
      <c r="O55" s="316"/>
      <c r="P55" s="313"/>
      <c r="Q55" s="321"/>
      <c r="R55" s="348"/>
      <c r="S55" s="148"/>
    </row>
    <row r="56" spans="1:19" s="2" customFormat="1" ht="18.75">
      <c r="A56" s="35"/>
      <c r="B56" s="33">
        <v>4</v>
      </c>
      <c r="C56" s="33"/>
      <c r="D56" s="32"/>
      <c r="E56" s="32"/>
      <c r="F56" s="37"/>
      <c r="G56" s="338" t="s">
        <v>41</v>
      </c>
      <c r="H56" s="339"/>
      <c r="I56" s="340"/>
      <c r="J56" s="53"/>
      <c r="K56" s="113">
        <v>1760000</v>
      </c>
      <c r="L56" s="268">
        <v>1760000</v>
      </c>
      <c r="M56" s="316"/>
      <c r="N56" s="321"/>
      <c r="O56" s="316"/>
      <c r="P56" s="313"/>
      <c r="Q56" s="321"/>
      <c r="R56" s="348"/>
      <c r="S56" s="148"/>
    </row>
    <row r="57" spans="1:19" s="2" customFormat="1" ht="18.75">
      <c r="A57" s="35"/>
      <c r="B57" s="33">
        <v>5</v>
      </c>
      <c r="C57" s="33"/>
      <c r="D57" s="32"/>
      <c r="E57" s="32"/>
      <c r="F57" s="37"/>
      <c r="G57" s="366" t="s">
        <v>42</v>
      </c>
      <c r="H57" s="367"/>
      <c r="I57" s="368"/>
      <c r="J57" s="124"/>
      <c r="K57" s="113"/>
      <c r="L57" s="269"/>
      <c r="M57" s="316"/>
      <c r="N57" s="321"/>
      <c r="O57" s="316"/>
      <c r="P57" s="313"/>
      <c r="Q57" s="321"/>
      <c r="R57" s="348"/>
      <c r="S57" s="101"/>
    </row>
    <row r="58" spans="1:19" s="5" customFormat="1" ht="18.75">
      <c r="A58" s="35"/>
      <c r="B58" s="33">
        <v>6</v>
      </c>
      <c r="C58" s="33"/>
      <c r="D58" s="32"/>
      <c r="E58" s="32"/>
      <c r="F58" s="41"/>
      <c r="G58" s="306" t="s">
        <v>43</v>
      </c>
      <c r="H58" s="360"/>
      <c r="I58" s="307"/>
      <c r="J58" s="123"/>
      <c r="K58" s="113">
        <v>1607160</v>
      </c>
      <c r="L58" s="269">
        <v>1643480</v>
      </c>
      <c r="M58" s="316"/>
      <c r="N58" s="321"/>
      <c r="O58" s="316"/>
      <c r="P58" s="313"/>
      <c r="Q58" s="321"/>
      <c r="R58" s="348"/>
      <c r="S58" s="101"/>
    </row>
    <row r="59" spans="1:19" s="5" customFormat="1" ht="18.75">
      <c r="A59" s="35"/>
      <c r="B59" s="33">
        <v>7</v>
      </c>
      <c r="C59" s="33"/>
      <c r="D59" s="32"/>
      <c r="E59" s="32"/>
      <c r="F59" s="41"/>
      <c r="G59" s="306" t="s">
        <v>44</v>
      </c>
      <c r="H59" s="360"/>
      <c r="I59" s="307"/>
      <c r="J59" s="123"/>
      <c r="K59" s="113">
        <v>4617194</v>
      </c>
      <c r="L59" s="269">
        <v>4946120</v>
      </c>
      <c r="M59" s="316"/>
      <c r="N59" s="321"/>
      <c r="O59" s="316"/>
      <c r="P59" s="313"/>
      <c r="Q59" s="321"/>
      <c r="R59" s="348"/>
      <c r="S59" s="101"/>
    </row>
    <row r="60" spans="1:19" s="5" customFormat="1" ht="18.75">
      <c r="A60" s="35"/>
      <c r="B60" s="33"/>
      <c r="C60" s="33"/>
      <c r="D60" s="32"/>
      <c r="E60" s="32"/>
      <c r="F60" s="41"/>
      <c r="G60" s="306" t="s">
        <v>95</v>
      </c>
      <c r="H60" s="360"/>
      <c r="I60" s="307"/>
      <c r="J60" s="123"/>
      <c r="K60" s="113">
        <v>5000000</v>
      </c>
      <c r="L60" s="268">
        <v>5000000</v>
      </c>
      <c r="M60" s="316"/>
      <c r="N60" s="321"/>
      <c r="O60" s="316"/>
      <c r="P60" s="313"/>
      <c r="Q60" s="321"/>
      <c r="R60" s="348"/>
      <c r="S60" s="148"/>
    </row>
    <row r="61" spans="1:19" s="5" customFormat="1" ht="18.75">
      <c r="A61" s="35"/>
      <c r="B61" s="33">
        <v>8</v>
      </c>
      <c r="C61" s="33"/>
      <c r="D61" s="32"/>
      <c r="E61" s="32"/>
      <c r="F61" s="41"/>
      <c r="G61" s="309" t="s">
        <v>120</v>
      </c>
      <c r="H61" s="310"/>
      <c r="I61" s="311"/>
      <c r="J61" s="126"/>
      <c r="K61" s="89">
        <v>585200</v>
      </c>
      <c r="L61" s="269">
        <v>560300</v>
      </c>
      <c r="M61" s="316"/>
      <c r="N61" s="321"/>
      <c r="O61" s="316"/>
      <c r="P61" s="313"/>
      <c r="Q61" s="321"/>
      <c r="R61" s="348"/>
      <c r="S61" s="101"/>
    </row>
    <row r="62" spans="1:19" s="5" customFormat="1" ht="18.75">
      <c r="A62" s="35"/>
      <c r="B62" s="33">
        <v>9</v>
      </c>
      <c r="C62" s="33"/>
      <c r="D62" s="32"/>
      <c r="E62" s="32"/>
      <c r="F62" s="41"/>
      <c r="G62" s="309" t="s">
        <v>67</v>
      </c>
      <c r="H62" s="310"/>
      <c r="I62" s="311"/>
      <c r="J62" s="126"/>
      <c r="K62" s="89"/>
      <c r="L62" s="270"/>
      <c r="M62" s="317"/>
      <c r="N62" s="322"/>
      <c r="O62" s="317"/>
      <c r="P62" s="314"/>
      <c r="Q62" s="322"/>
      <c r="R62" s="349"/>
      <c r="S62" s="101"/>
    </row>
    <row r="63" spans="1:19" s="2" customFormat="1" ht="18.75">
      <c r="A63" s="35">
        <v>2</v>
      </c>
      <c r="B63" s="33"/>
      <c r="C63" s="33"/>
      <c r="D63" s="32"/>
      <c r="E63" s="32"/>
      <c r="F63" s="401" t="s">
        <v>101</v>
      </c>
      <c r="G63" s="401"/>
      <c r="H63" s="401"/>
      <c r="I63" s="401"/>
      <c r="J63" s="107"/>
      <c r="K63" s="149">
        <f>SUM(K64:K68)</f>
        <v>12390400</v>
      </c>
      <c r="L63" s="272">
        <f>SUM(L64:L68)</f>
        <v>15801150</v>
      </c>
      <c r="M63" s="264">
        <f>M64</f>
        <v>0</v>
      </c>
      <c r="N63" s="264">
        <f>L63+M63</f>
        <v>15801150</v>
      </c>
      <c r="O63" s="264">
        <f>O64</f>
        <v>195000</v>
      </c>
      <c r="P63" s="264">
        <f>P64</f>
        <v>15996150</v>
      </c>
      <c r="Q63" s="264">
        <f>Q64</f>
        <v>12045860</v>
      </c>
      <c r="R63" s="265">
        <f>Q63/P63</f>
        <v>0.7530474520431479</v>
      </c>
      <c r="S63" s="150"/>
    </row>
    <row r="64" spans="1:19" s="2" customFormat="1" ht="18.75">
      <c r="A64" s="35"/>
      <c r="B64" s="33">
        <v>1</v>
      </c>
      <c r="C64" s="33"/>
      <c r="D64" s="32"/>
      <c r="E64" s="32"/>
      <c r="F64" s="37"/>
      <c r="G64" s="338" t="s">
        <v>49</v>
      </c>
      <c r="H64" s="339" t="s">
        <v>45</v>
      </c>
      <c r="I64" s="340" t="s">
        <v>45</v>
      </c>
      <c r="J64" s="127" t="s">
        <v>118</v>
      </c>
      <c r="K64" s="151">
        <v>7512300</v>
      </c>
      <c r="L64" s="267">
        <v>10054450</v>
      </c>
      <c r="M64" s="335">
        <v>0</v>
      </c>
      <c r="N64" s="332">
        <f>L64+L65+L67+L68+M64</f>
        <v>15801150</v>
      </c>
      <c r="O64" s="315">
        <f>P64-N64</f>
        <v>195000</v>
      </c>
      <c r="P64" s="312">
        <v>15996150</v>
      </c>
      <c r="Q64" s="332">
        <v>12045860</v>
      </c>
      <c r="R64" s="329">
        <f>Q64/P64</f>
        <v>0.7530474520431479</v>
      </c>
      <c r="S64" s="152" t="s">
        <v>128</v>
      </c>
    </row>
    <row r="65" spans="1:20" s="2" customFormat="1" ht="18.75">
      <c r="A65" s="35"/>
      <c r="B65" s="33">
        <v>2</v>
      </c>
      <c r="C65" s="33"/>
      <c r="D65" s="32"/>
      <c r="E65" s="32"/>
      <c r="F65" s="54"/>
      <c r="G65" s="384" t="s">
        <v>50</v>
      </c>
      <c r="H65" s="385" t="s">
        <v>46</v>
      </c>
      <c r="I65" s="386" t="s">
        <v>46</v>
      </c>
      <c r="J65" s="128" t="s">
        <v>113</v>
      </c>
      <c r="K65" s="147">
        <v>2205000</v>
      </c>
      <c r="L65" s="268">
        <v>2205000</v>
      </c>
      <c r="M65" s="336"/>
      <c r="N65" s="333"/>
      <c r="O65" s="316"/>
      <c r="P65" s="313"/>
      <c r="Q65" s="333"/>
      <c r="R65" s="330"/>
      <c r="S65" s="148">
        <v>1</v>
      </c>
      <c r="T65" s="96"/>
    </row>
    <row r="66" spans="1:19" s="2" customFormat="1" ht="18.75">
      <c r="A66" s="35"/>
      <c r="B66" s="33"/>
      <c r="C66" s="33"/>
      <c r="D66" s="32"/>
      <c r="E66" s="32"/>
      <c r="F66" s="54"/>
      <c r="G66" s="384" t="s">
        <v>96</v>
      </c>
      <c r="H66" s="385"/>
      <c r="I66" s="386"/>
      <c r="J66" s="128"/>
      <c r="K66" s="153"/>
      <c r="L66" s="271"/>
      <c r="M66" s="336"/>
      <c r="N66" s="333"/>
      <c r="O66" s="316"/>
      <c r="P66" s="313"/>
      <c r="Q66" s="333"/>
      <c r="R66" s="330"/>
      <c r="S66" s="154"/>
    </row>
    <row r="67" spans="1:19" s="2" customFormat="1" ht="18.75">
      <c r="A67" s="35"/>
      <c r="B67" s="33">
        <v>3</v>
      </c>
      <c r="C67" s="33"/>
      <c r="D67" s="32"/>
      <c r="E67" s="32"/>
      <c r="F67" s="37"/>
      <c r="G67" s="338" t="s">
        <v>51</v>
      </c>
      <c r="H67" s="339" t="s">
        <v>47</v>
      </c>
      <c r="I67" s="340" t="s">
        <v>47</v>
      </c>
      <c r="J67" s="129" t="s">
        <v>119</v>
      </c>
      <c r="K67" s="113">
        <v>1062100</v>
      </c>
      <c r="L67" s="269">
        <v>1948000</v>
      </c>
      <c r="M67" s="336"/>
      <c r="N67" s="333"/>
      <c r="O67" s="316"/>
      <c r="P67" s="313"/>
      <c r="Q67" s="333"/>
      <c r="R67" s="330"/>
      <c r="S67" s="101">
        <v>20</v>
      </c>
    </row>
    <row r="68" spans="1:19" s="2" customFormat="1" ht="18.75">
      <c r="A68" s="35"/>
      <c r="B68" s="33">
        <v>4</v>
      </c>
      <c r="C68" s="33"/>
      <c r="D68" s="32"/>
      <c r="E68" s="32"/>
      <c r="F68" s="37"/>
      <c r="G68" s="357" t="s">
        <v>52</v>
      </c>
      <c r="H68" s="358" t="s">
        <v>48</v>
      </c>
      <c r="I68" s="359" t="s">
        <v>48</v>
      </c>
      <c r="J68" s="130" t="s">
        <v>113</v>
      </c>
      <c r="K68" s="113">
        <v>1611000</v>
      </c>
      <c r="L68" s="269">
        <v>1593700</v>
      </c>
      <c r="M68" s="337"/>
      <c r="N68" s="334"/>
      <c r="O68" s="317"/>
      <c r="P68" s="314"/>
      <c r="Q68" s="334"/>
      <c r="R68" s="331"/>
      <c r="S68" s="101">
        <v>1</v>
      </c>
    </row>
    <row r="69" spans="1:19" s="2" customFormat="1" ht="18.75">
      <c r="A69" s="35">
        <v>3</v>
      </c>
      <c r="B69" s="33"/>
      <c r="C69" s="33"/>
      <c r="D69" s="32"/>
      <c r="E69" s="32"/>
      <c r="F69" s="405" t="s">
        <v>68</v>
      </c>
      <c r="G69" s="406"/>
      <c r="H69" s="406"/>
      <c r="I69" s="407"/>
      <c r="J69" s="131"/>
      <c r="K69" s="155">
        <f>SUM(K70:K75)</f>
        <v>10176988</v>
      </c>
      <c r="L69" s="272">
        <f>SUM(L70:L75)</f>
        <v>15189438</v>
      </c>
      <c r="M69" s="264">
        <f>M70</f>
        <v>0</v>
      </c>
      <c r="N69" s="264">
        <f>L69+M69</f>
        <v>15189438</v>
      </c>
      <c r="O69" s="264">
        <f>O70</f>
        <v>291530</v>
      </c>
      <c r="P69" s="264">
        <f>P70</f>
        <v>15480968</v>
      </c>
      <c r="Q69" s="264">
        <f>Q70</f>
        <v>11647973</v>
      </c>
      <c r="R69" s="265">
        <f>Q69/P69</f>
        <v>0.7524059864990355</v>
      </c>
      <c r="S69" s="148"/>
    </row>
    <row r="70" spans="1:19" s="2" customFormat="1" ht="18.75">
      <c r="A70" s="35"/>
      <c r="B70" s="33">
        <v>1</v>
      </c>
      <c r="C70" s="33"/>
      <c r="D70" s="32"/>
      <c r="E70" s="32"/>
      <c r="F70" s="38"/>
      <c r="G70" s="357" t="s">
        <v>60</v>
      </c>
      <c r="H70" s="358"/>
      <c r="I70" s="359"/>
      <c r="J70" s="122"/>
      <c r="K70" s="113">
        <v>6079000</v>
      </c>
      <c r="L70" s="269">
        <v>11939000</v>
      </c>
      <c r="M70" s="335">
        <v>0</v>
      </c>
      <c r="N70" s="332">
        <f>L70+L76+L77+L78+M70</f>
        <v>15189438</v>
      </c>
      <c r="O70" s="315">
        <f>P70-N70</f>
        <v>291530</v>
      </c>
      <c r="P70" s="312">
        <v>15480968</v>
      </c>
      <c r="Q70" s="332">
        <v>11647973</v>
      </c>
      <c r="R70" s="329">
        <f>Q70/P70</f>
        <v>0.7524059864990355</v>
      </c>
      <c r="S70" s="101"/>
    </row>
    <row r="71" spans="1:19" s="2" customFormat="1" ht="18.75">
      <c r="A71" s="35"/>
      <c r="B71" s="33">
        <v>2</v>
      </c>
      <c r="C71" s="33"/>
      <c r="D71" s="32"/>
      <c r="E71" s="32"/>
      <c r="F71" s="37"/>
      <c r="G71" s="338" t="s">
        <v>61</v>
      </c>
      <c r="H71" s="339" t="s">
        <v>53</v>
      </c>
      <c r="I71" s="340" t="s">
        <v>53</v>
      </c>
      <c r="J71" s="53"/>
      <c r="K71" s="93">
        <v>0</v>
      </c>
      <c r="L71" s="269"/>
      <c r="M71" s="336"/>
      <c r="N71" s="333"/>
      <c r="O71" s="316"/>
      <c r="P71" s="313"/>
      <c r="Q71" s="333"/>
      <c r="R71" s="330"/>
      <c r="S71" s="101"/>
    </row>
    <row r="72" spans="1:19" s="5" customFormat="1" ht="18.75">
      <c r="A72" s="35"/>
      <c r="B72" s="33">
        <v>3</v>
      </c>
      <c r="C72" s="33"/>
      <c r="D72" s="32"/>
      <c r="E72" s="32"/>
      <c r="F72" s="41"/>
      <c r="G72" s="306" t="s">
        <v>25</v>
      </c>
      <c r="H72" s="360" t="s">
        <v>54</v>
      </c>
      <c r="I72" s="307" t="s">
        <v>54</v>
      </c>
      <c r="J72" s="123"/>
      <c r="K72" s="89"/>
      <c r="L72" s="270"/>
      <c r="M72" s="336"/>
      <c r="N72" s="333"/>
      <c r="O72" s="316"/>
      <c r="P72" s="313"/>
      <c r="Q72" s="333"/>
      <c r="R72" s="330"/>
      <c r="S72" s="108"/>
    </row>
    <row r="73" spans="1:19" s="2" customFormat="1" ht="18.75">
      <c r="A73" s="35"/>
      <c r="B73" s="33">
        <v>4</v>
      </c>
      <c r="C73" s="33"/>
      <c r="D73" s="32"/>
      <c r="E73" s="32"/>
      <c r="F73" s="37"/>
      <c r="G73" s="338" t="s">
        <v>98</v>
      </c>
      <c r="H73" s="339" t="s">
        <v>55</v>
      </c>
      <c r="I73" s="340" t="s">
        <v>55</v>
      </c>
      <c r="J73" s="53"/>
      <c r="K73" s="89"/>
      <c r="L73" s="269"/>
      <c r="M73" s="336"/>
      <c r="N73" s="333"/>
      <c r="O73" s="316"/>
      <c r="P73" s="313"/>
      <c r="Q73" s="333"/>
      <c r="R73" s="330"/>
      <c r="S73" s="101"/>
    </row>
    <row r="74" spans="1:19" s="2" customFormat="1" ht="18.75">
      <c r="A74" s="35"/>
      <c r="B74" s="33"/>
      <c r="C74" s="33"/>
      <c r="D74" s="32"/>
      <c r="E74" s="32"/>
      <c r="F74" s="37"/>
      <c r="G74" s="338" t="s">
        <v>97</v>
      </c>
      <c r="H74" s="339"/>
      <c r="I74" s="340"/>
      <c r="J74" s="53"/>
      <c r="K74" s="89"/>
      <c r="L74" s="269"/>
      <c r="M74" s="336"/>
      <c r="N74" s="333"/>
      <c r="O74" s="316"/>
      <c r="P74" s="313"/>
      <c r="Q74" s="333"/>
      <c r="R74" s="330"/>
      <c r="S74" s="101"/>
    </row>
    <row r="75" spans="1:19" s="2" customFormat="1" ht="18.75">
      <c r="A75" s="35"/>
      <c r="B75" s="33">
        <v>5</v>
      </c>
      <c r="C75" s="33"/>
      <c r="D75" s="32"/>
      <c r="E75" s="32"/>
      <c r="F75" s="41"/>
      <c r="G75" s="306" t="s">
        <v>63</v>
      </c>
      <c r="H75" s="360" t="s">
        <v>56</v>
      </c>
      <c r="I75" s="307" t="s">
        <v>56</v>
      </c>
      <c r="J75" s="123"/>
      <c r="K75" s="149">
        <f>SUM(K76:K78)</f>
        <v>4097988</v>
      </c>
      <c r="L75" s="272">
        <f>SUM(L76:L78)</f>
        <v>3250438</v>
      </c>
      <c r="M75" s="336"/>
      <c r="N75" s="333"/>
      <c r="O75" s="316"/>
      <c r="P75" s="313"/>
      <c r="Q75" s="333"/>
      <c r="R75" s="330"/>
      <c r="S75" s="156">
        <f>SUM(S72)</f>
        <v>0</v>
      </c>
    </row>
    <row r="76" spans="1:19" s="2" customFormat="1" ht="24" customHeight="1">
      <c r="A76" s="35"/>
      <c r="B76" s="33"/>
      <c r="C76" s="33">
        <v>1</v>
      </c>
      <c r="D76" s="32"/>
      <c r="E76" s="32"/>
      <c r="F76" s="41"/>
      <c r="G76" s="41"/>
      <c r="H76" s="411" t="s">
        <v>62</v>
      </c>
      <c r="I76" s="412" t="s">
        <v>57</v>
      </c>
      <c r="J76" s="132" t="s">
        <v>127</v>
      </c>
      <c r="K76" s="113">
        <v>1672000</v>
      </c>
      <c r="L76" s="269">
        <v>988000</v>
      </c>
      <c r="M76" s="336"/>
      <c r="N76" s="333"/>
      <c r="O76" s="316"/>
      <c r="P76" s="313"/>
      <c r="Q76" s="333"/>
      <c r="R76" s="330"/>
      <c r="S76" s="101">
        <v>0.52</v>
      </c>
    </row>
    <row r="77" spans="1:19" s="2" customFormat="1" ht="18.75">
      <c r="A77" s="35"/>
      <c r="B77" s="33"/>
      <c r="C77" s="33">
        <v>2</v>
      </c>
      <c r="D77" s="32"/>
      <c r="E77" s="32"/>
      <c r="F77" s="41"/>
      <c r="G77" s="41"/>
      <c r="H77" s="411" t="s">
        <v>64</v>
      </c>
      <c r="I77" s="412" t="s">
        <v>58</v>
      </c>
      <c r="J77" s="133"/>
      <c r="K77" s="113">
        <v>584888</v>
      </c>
      <c r="L77" s="269">
        <v>802098</v>
      </c>
      <c r="M77" s="336"/>
      <c r="N77" s="333"/>
      <c r="O77" s="316"/>
      <c r="P77" s="313"/>
      <c r="Q77" s="333"/>
      <c r="R77" s="330"/>
      <c r="S77" s="101"/>
    </row>
    <row r="78" spans="1:19" s="2" customFormat="1" ht="18.75">
      <c r="A78" s="35"/>
      <c r="B78" s="33"/>
      <c r="C78" s="33">
        <v>3</v>
      </c>
      <c r="D78" s="32"/>
      <c r="E78" s="32"/>
      <c r="F78" s="55"/>
      <c r="G78" s="56"/>
      <c r="H78" s="308" t="s">
        <v>99</v>
      </c>
      <c r="I78" s="308"/>
      <c r="J78" s="134"/>
      <c r="K78" s="113">
        <v>1841100</v>
      </c>
      <c r="L78" s="269">
        <v>1460340</v>
      </c>
      <c r="M78" s="337"/>
      <c r="N78" s="334"/>
      <c r="O78" s="317"/>
      <c r="P78" s="314"/>
      <c r="Q78" s="334"/>
      <c r="R78" s="331"/>
      <c r="S78" s="101"/>
    </row>
    <row r="79" spans="1:19" s="2" customFormat="1" ht="18.75">
      <c r="A79" s="35">
        <v>4</v>
      </c>
      <c r="B79" s="33"/>
      <c r="C79" s="33"/>
      <c r="D79" s="32"/>
      <c r="E79" s="32"/>
      <c r="F79" s="408" t="s">
        <v>69</v>
      </c>
      <c r="G79" s="409"/>
      <c r="H79" s="409"/>
      <c r="I79" s="410"/>
      <c r="J79" s="135"/>
      <c r="K79" s="155">
        <f>SUM(K80)</f>
        <v>1800000</v>
      </c>
      <c r="L79" s="272">
        <f>SUM(L80)</f>
        <v>1800000</v>
      </c>
      <c r="M79" s="264">
        <f>M80</f>
        <v>0</v>
      </c>
      <c r="N79" s="264">
        <f>L79+M79</f>
        <v>1800000</v>
      </c>
      <c r="O79" s="264">
        <f>O80</f>
        <v>0</v>
      </c>
      <c r="P79" s="264">
        <f>P80</f>
        <v>1800000</v>
      </c>
      <c r="Q79" s="273">
        <f>Q80</f>
        <v>1368000</v>
      </c>
      <c r="R79" s="265">
        <f aca="true" t="shared" si="7" ref="R79:R86">Q79/P79</f>
        <v>0.76</v>
      </c>
      <c r="S79" s="148"/>
    </row>
    <row r="80" spans="1:19" s="2" customFormat="1" ht="18.75">
      <c r="A80" s="35"/>
      <c r="B80" s="33">
        <v>1</v>
      </c>
      <c r="C80" s="33"/>
      <c r="D80" s="32"/>
      <c r="E80" s="32"/>
      <c r="F80" s="41"/>
      <c r="G80" s="309" t="s">
        <v>65</v>
      </c>
      <c r="H80" s="310"/>
      <c r="I80" s="311"/>
      <c r="J80" s="126"/>
      <c r="K80" s="113">
        <v>1800000</v>
      </c>
      <c r="L80" s="269">
        <v>1800000</v>
      </c>
      <c r="M80" s="274">
        <v>0</v>
      </c>
      <c r="N80" s="244">
        <f>L80+M80</f>
        <v>1800000</v>
      </c>
      <c r="O80" s="274">
        <v>0</v>
      </c>
      <c r="P80" s="244">
        <v>1800000</v>
      </c>
      <c r="Q80" s="244">
        <v>1368000</v>
      </c>
      <c r="R80" s="245">
        <f t="shared" si="7"/>
        <v>0.76</v>
      </c>
      <c r="S80" s="101"/>
    </row>
    <row r="81" spans="1:19" s="2" customFormat="1" ht="18.75">
      <c r="A81" s="35"/>
      <c r="B81" s="33"/>
      <c r="C81" s="33"/>
      <c r="D81" s="32"/>
      <c r="E81" s="32"/>
      <c r="F81" s="301" t="s">
        <v>179</v>
      </c>
      <c r="G81" s="302"/>
      <c r="H81" s="302"/>
      <c r="I81" s="302"/>
      <c r="J81" s="126"/>
      <c r="K81" s="113"/>
      <c r="L81" s="233">
        <v>0</v>
      </c>
      <c r="M81" s="234"/>
      <c r="N81" s="234">
        <v>2377440</v>
      </c>
      <c r="O81" s="275">
        <f>P81-N81</f>
        <v>10335700</v>
      </c>
      <c r="P81" s="275">
        <v>12713140</v>
      </c>
      <c r="Q81" s="275">
        <v>2377440</v>
      </c>
      <c r="R81" s="235">
        <f t="shared" si="7"/>
        <v>0.187006514519623</v>
      </c>
      <c r="S81" s="101"/>
    </row>
    <row r="82" spans="1:19" s="2" customFormat="1" ht="18.75">
      <c r="A82" s="35"/>
      <c r="B82" s="33"/>
      <c r="C82" s="33"/>
      <c r="D82" s="32"/>
      <c r="E82" s="32"/>
      <c r="F82" s="301" t="s">
        <v>156</v>
      </c>
      <c r="G82" s="302"/>
      <c r="H82" s="302"/>
      <c r="I82" s="302"/>
      <c r="J82" s="165"/>
      <c r="K82" s="113"/>
      <c r="L82" s="252">
        <v>0</v>
      </c>
      <c r="M82" s="254">
        <v>253111</v>
      </c>
      <c r="N82" s="253">
        <f>L82+M82</f>
        <v>253111</v>
      </c>
      <c r="O82" s="246">
        <v>0</v>
      </c>
      <c r="P82" s="253">
        <v>253111</v>
      </c>
      <c r="Q82" s="246">
        <v>253111</v>
      </c>
      <c r="R82" s="256">
        <f t="shared" si="7"/>
        <v>1</v>
      </c>
      <c r="S82" s="101"/>
    </row>
    <row r="83" spans="1:19" s="2" customFormat="1" ht="18.75">
      <c r="A83" s="35"/>
      <c r="B83" s="33"/>
      <c r="C83" s="33"/>
      <c r="D83" s="32"/>
      <c r="E83" s="32"/>
      <c r="F83" s="301" t="s">
        <v>184</v>
      </c>
      <c r="G83" s="302"/>
      <c r="H83" s="302"/>
      <c r="I83" s="303"/>
      <c r="J83" s="165"/>
      <c r="K83" s="113"/>
      <c r="L83" s="252">
        <v>0</v>
      </c>
      <c r="M83" s="254"/>
      <c r="N83" s="254">
        <v>0</v>
      </c>
      <c r="O83" s="246">
        <v>240000</v>
      </c>
      <c r="P83" s="253">
        <v>240000</v>
      </c>
      <c r="Q83" s="246"/>
      <c r="R83" s="256"/>
      <c r="S83" s="101"/>
    </row>
    <row r="84" spans="1:19" s="2" customFormat="1" ht="18.75">
      <c r="A84" s="35"/>
      <c r="B84" s="33"/>
      <c r="C84" s="33"/>
      <c r="D84" s="32"/>
      <c r="E84" s="32"/>
      <c r="F84" s="301" t="s">
        <v>157</v>
      </c>
      <c r="G84" s="302"/>
      <c r="H84" s="302"/>
      <c r="I84" s="303"/>
      <c r="J84" s="165"/>
      <c r="K84" s="113"/>
      <c r="L84" s="252">
        <v>0</v>
      </c>
      <c r="M84" s="254">
        <v>3817</v>
      </c>
      <c r="N84" s="253">
        <f>L84+M84</f>
        <v>3817</v>
      </c>
      <c r="O84" s="254">
        <v>0</v>
      </c>
      <c r="P84" s="253">
        <v>3817</v>
      </c>
      <c r="Q84" s="246">
        <v>3817</v>
      </c>
      <c r="R84" s="256">
        <f t="shared" si="7"/>
        <v>1</v>
      </c>
      <c r="S84" s="101"/>
    </row>
    <row r="85" spans="1:19" s="2" customFormat="1" ht="18.75">
      <c r="A85" s="35"/>
      <c r="B85" s="33"/>
      <c r="C85" s="33"/>
      <c r="D85" s="32"/>
      <c r="E85" s="32"/>
      <c r="F85" s="301" t="s">
        <v>158</v>
      </c>
      <c r="G85" s="302"/>
      <c r="H85" s="302"/>
      <c r="I85" s="303"/>
      <c r="J85" s="165"/>
      <c r="K85" s="113"/>
      <c r="L85" s="252">
        <v>0</v>
      </c>
      <c r="M85" s="254">
        <v>261581</v>
      </c>
      <c r="N85" s="253">
        <f>L85+M85</f>
        <v>261581</v>
      </c>
      <c r="O85" s="253">
        <f>P85-N85</f>
        <v>2184601</v>
      </c>
      <c r="P85" s="253">
        <v>2446182</v>
      </c>
      <c r="Q85" s="246">
        <v>261581</v>
      </c>
      <c r="R85" s="256">
        <f t="shared" si="7"/>
        <v>0.1069343981764235</v>
      </c>
      <c r="S85" s="101"/>
    </row>
    <row r="86" spans="1:19" s="2" customFormat="1" ht="18.75">
      <c r="A86" s="35"/>
      <c r="B86" s="33"/>
      <c r="C86" s="33"/>
      <c r="D86" s="32"/>
      <c r="E86" s="32"/>
      <c r="F86" s="398" t="s">
        <v>108</v>
      </c>
      <c r="G86" s="399"/>
      <c r="H86" s="399"/>
      <c r="I86" s="400"/>
      <c r="J86" s="157"/>
      <c r="K86" s="158">
        <f>SUM(K52,K63,K69,K79,)</f>
        <v>39830212</v>
      </c>
      <c r="L86" s="158">
        <f>SUM(L52,L63,L69,L79,)</f>
        <v>48593758</v>
      </c>
      <c r="M86" s="159">
        <f>M52+M63+M69+M79+M82+M84+M85</f>
        <v>518509</v>
      </c>
      <c r="N86" s="159">
        <f>N52+N63+N69+N79+N81+N82+N84+N85</f>
        <v>51489707</v>
      </c>
      <c r="O86" s="159">
        <f>O52+O63+O69+O79+O81+O82+O83+O84+O85</f>
        <v>13246831</v>
      </c>
      <c r="P86" s="159">
        <f>P52+P63+P69+P79+P81+P82+P83+P84+P85</f>
        <v>64736538</v>
      </c>
      <c r="Q86" s="159">
        <f>Q52+Q63+Q69+Q79+Q81+Q82+Q84+Q85</f>
        <v>39968195</v>
      </c>
      <c r="R86" s="160">
        <f t="shared" si="7"/>
        <v>0.61739778237755</v>
      </c>
      <c r="S86" s="148"/>
    </row>
    <row r="87" spans="1:19" s="2" customFormat="1" ht="18.75">
      <c r="A87" s="35"/>
      <c r="B87" s="33"/>
      <c r="C87" s="33"/>
      <c r="D87" s="32"/>
      <c r="E87" s="32"/>
      <c r="F87" s="344" t="s">
        <v>112</v>
      </c>
      <c r="G87" s="345"/>
      <c r="H87" s="345"/>
      <c r="I87" s="346"/>
      <c r="J87" s="136"/>
      <c r="K87" s="94"/>
      <c r="L87" s="112"/>
      <c r="M87" s="103"/>
      <c r="N87" s="103"/>
      <c r="O87" s="103"/>
      <c r="P87" s="103"/>
      <c r="Q87" s="103"/>
      <c r="R87" s="103"/>
      <c r="S87" s="101"/>
    </row>
    <row r="88" spans="1:19" s="2" customFormat="1" ht="18.75">
      <c r="A88" s="33">
        <v>1</v>
      </c>
      <c r="B88" s="34"/>
      <c r="C88" s="33"/>
      <c r="D88" s="32"/>
      <c r="E88" s="32"/>
      <c r="F88" s="41"/>
      <c r="G88" s="357" t="s">
        <v>109</v>
      </c>
      <c r="H88" s="358"/>
      <c r="I88" s="359"/>
      <c r="J88" s="137"/>
      <c r="K88" s="89"/>
      <c r="L88" s="114"/>
      <c r="M88" s="105"/>
      <c r="N88" s="105"/>
      <c r="O88" s="105"/>
      <c r="P88" s="105"/>
      <c r="Q88" s="105"/>
      <c r="R88" s="105"/>
      <c r="S88" s="101"/>
    </row>
    <row r="89" spans="1:19" s="2" customFormat="1" ht="18.75">
      <c r="A89" s="34"/>
      <c r="B89" s="34"/>
      <c r="C89" s="33">
        <v>1</v>
      </c>
      <c r="D89" s="32"/>
      <c r="E89" s="32"/>
      <c r="F89" s="41"/>
      <c r="G89" s="34"/>
      <c r="H89" s="357" t="s">
        <v>17</v>
      </c>
      <c r="I89" s="359"/>
      <c r="J89" s="137"/>
      <c r="K89" s="89">
        <v>17319375</v>
      </c>
      <c r="L89" s="276">
        <v>6952501</v>
      </c>
      <c r="M89" s="277">
        <v>0</v>
      </c>
      <c r="N89" s="277">
        <v>7431491</v>
      </c>
      <c r="O89" s="277">
        <v>0</v>
      </c>
      <c r="P89" s="277">
        <f>N89+O89</f>
        <v>7431491</v>
      </c>
      <c r="Q89" s="277">
        <v>5055761</v>
      </c>
      <c r="R89" s="245">
        <f>Q89/P89</f>
        <v>0.680315834332572</v>
      </c>
      <c r="S89" s="101"/>
    </row>
    <row r="90" spans="1:19" s="2" customFormat="1" ht="18.75">
      <c r="A90" s="35"/>
      <c r="B90" s="33"/>
      <c r="C90" s="35">
        <v>2</v>
      </c>
      <c r="D90" s="32"/>
      <c r="E90" s="32"/>
      <c r="F90" s="41"/>
      <c r="G90" s="34"/>
      <c r="H90" s="309" t="s">
        <v>121</v>
      </c>
      <c r="I90" s="311"/>
      <c r="J90" s="138"/>
      <c r="K90" s="89">
        <v>11690055</v>
      </c>
      <c r="L90" s="276">
        <v>0</v>
      </c>
      <c r="M90" s="278"/>
      <c r="N90" s="278"/>
      <c r="O90" s="278"/>
      <c r="P90" s="278"/>
      <c r="Q90" s="278"/>
      <c r="R90" s="278"/>
      <c r="S90" s="140">
        <f>SUM(S88:S89)</f>
        <v>0</v>
      </c>
    </row>
    <row r="91" spans="1:19" s="2" customFormat="1" ht="18.75">
      <c r="A91" s="35"/>
      <c r="B91" s="33"/>
      <c r="C91" s="35">
        <v>3</v>
      </c>
      <c r="D91" s="32"/>
      <c r="E91" s="32"/>
      <c r="F91" s="41"/>
      <c r="G91" s="34"/>
      <c r="H91" s="309" t="s">
        <v>124</v>
      </c>
      <c r="I91" s="311"/>
      <c r="J91" s="139"/>
      <c r="K91" s="89">
        <v>1250000</v>
      </c>
      <c r="L91" s="276">
        <v>0</v>
      </c>
      <c r="M91" s="278"/>
      <c r="N91" s="278"/>
      <c r="O91" s="278"/>
      <c r="P91" s="278"/>
      <c r="Q91" s="278"/>
      <c r="R91" s="278"/>
      <c r="S91" s="140"/>
    </row>
    <row r="92" spans="1:19" s="2" customFormat="1" ht="18.75">
      <c r="A92" s="35"/>
      <c r="B92" s="33"/>
      <c r="C92" s="33">
        <v>4</v>
      </c>
      <c r="D92" s="32"/>
      <c r="E92" s="32"/>
      <c r="F92" s="41"/>
      <c r="G92" s="34"/>
      <c r="H92" s="306" t="s">
        <v>111</v>
      </c>
      <c r="I92" s="360"/>
      <c r="J92" s="139"/>
      <c r="K92" s="89">
        <v>14000000</v>
      </c>
      <c r="L92" s="276">
        <v>12152379</v>
      </c>
      <c r="M92" s="277">
        <v>6807301</v>
      </c>
      <c r="N92" s="277">
        <f>L92+M92</f>
        <v>18959680</v>
      </c>
      <c r="O92" s="277">
        <v>0</v>
      </c>
      <c r="P92" s="277">
        <f>N92+O92</f>
        <v>18959680</v>
      </c>
      <c r="Q92" s="277">
        <v>18959680</v>
      </c>
      <c r="R92" s="279">
        <f>Q92/P92</f>
        <v>1</v>
      </c>
      <c r="S92" s="101"/>
    </row>
    <row r="93" spans="1:19" s="2" customFormat="1" ht="18.75">
      <c r="A93" s="35"/>
      <c r="B93" s="33"/>
      <c r="C93" s="33"/>
      <c r="D93" s="32"/>
      <c r="E93" s="32"/>
      <c r="F93" s="55"/>
      <c r="G93" s="84"/>
      <c r="H93" s="99" t="s">
        <v>137</v>
      </c>
      <c r="I93" s="51" t="s">
        <v>138</v>
      </c>
      <c r="J93" s="139"/>
      <c r="K93" s="89"/>
      <c r="L93" s="114"/>
      <c r="M93" s="105"/>
      <c r="N93" s="105"/>
      <c r="O93" s="105"/>
      <c r="P93" s="105"/>
      <c r="Q93" s="105"/>
      <c r="R93" s="105"/>
      <c r="S93" s="101"/>
    </row>
    <row r="94" spans="1:19" s="2" customFormat="1" ht="18.75">
      <c r="A94" s="35"/>
      <c r="B94" s="33"/>
      <c r="C94" s="33"/>
      <c r="D94" s="32"/>
      <c r="E94" s="32"/>
      <c r="F94" s="55"/>
      <c r="G94" s="84"/>
      <c r="H94" s="99"/>
      <c r="I94" s="51" t="s">
        <v>139</v>
      </c>
      <c r="J94" s="139"/>
      <c r="K94" s="89"/>
      <c r="L94" s="114"/>
      <c r="M94" s="105"/>
      <c r="N94" s="105"/>
      <c r="O94" s="105"/>
      <c r="P94" s="105"/>
      <c r="Q94" s="105"/>
      <c r="R94" s="105"/>
      <c r="S94" s="101"/>
    </row>
    <row r="95" spans="1:19" s="2" customFormat="1" ht="18.75">
      <c r="A95" s="35"/>
      <c r="B95" s="33"/>
      <c r="C95" s="33"/>
      <c r="D95" s="32"/>
      <c r="E95" s="32"/>
      <c r="F95" s="55"/>
      <c r="G95" s="84"/>
      <c r="H95" s="99"/>
      <c r="I95" s="51" t="s">
        <v>140</v>
      </c>
      <c r="J95" s="139"/>
      <c r="K95" s="89"/>
      <c r="L95" s="114"/>
      <c r="M95" s="105"/>
      <c r="N95" s="105"/>
      <c r="O95" s="105"/>
      <c r="P95" s="105"/>
      <c r="Q95" s="105"/>
      <c r="R95" s="105"/>
      <c r="S95" s="101"/>
    </row>
    <row r="96" spans="1:19" s="2" customFormat="1" ht="18.75">
      <c r="A96" s="35"/>
      <c r="B96" s="33"/>
      <c r="C96" s="33"/>
      <c r="D96" s="32"/>
      <c r="E96" s="32"/>
      <c r="F96" s="55"/>
      <c r="G96" s="84"/>
      <c r="H96" s="360" t="s">
        <v>141</v>
      </c>
      <c r="I96" s="307"/>
      <c r="J96" s="139"/>
      <c r="K96" s="89"/>
      <c r="L96" s="115"/>
      <c r="M96" s="106"/>
      <c r="N96" s="106"/>
      <c r="O96" s="106"/>
      <c r="P96" s="106"/>
      <c r="Q96" s="106"/>
      <c r="R96" s="106"/>
      <c r="S96" s="101"/>
    </row>
    <row r="97" spans="1:19" s="2" customFormat="1" ht="18.75">
      <c r="A97" s="35"/>
      <c r="B97" s="33"/>
      <c r="C97" s="33">
        <v>5</v>
      </c>
      <c r="D97" s="32"/>
      <c r="E97" s="32"/>
      <c r="F97" s="55"/>
      <c r="G97" s="84"/>
      <c r="H97" s="85" t="s">
        <v>126</v>
      </c>
      <c r="I97" s="86"/>
      <c r="J97" s="139"/>
      <c r="K97" s="89">
        <v>12708000</v>
      </c>
      <c r="L97" s="114">
        <v>0</v>
      </c>
      <c r="M97" s="105"/>
      <c r="N97" s="105"/>
      <c r="O97" s="105"/>
      <c r="P97" s="105"/>
      <c r="Q97" s="105"/>
      <c r="R97" s="105"/>
      <c r="S97" s="101"/>
    </row>
    <row r="98" spans="1:19" s="2" customFormat="1" ht="18.75">
      <c r="A98" s="35"/>
      <c r="B98" s="33"/>
      <c r="C98" s="33"/>
      <c r="D98" s="32"/>
      <c r="E98" s="32"/>
      <c r="F98" s="318" t="s">
        <v>70</v>
      </c>
      <c r="G98" s="319"/>
      <c r="H98" s="319"/>
      <c r="I98" s="320"/>
      <c r="J98" s="161"/>
      <c r="K98" s="162">
        <f>SUM(K88:K97)</f>
        <v>56967430</v>
      </c>
      <c r="L98" s="175">
        <f>SUM(L89:L97)</f>
        <v>19104880</v>
      </c>
      <c r="M98" s="176">
        <f>M89+M92</f>
        <v>6807301</v>
      </c>
      <c r="N98" s="176">
        <f>N89+N92</f>
        <v>26391171</v>
      </c>
      <c r="O98" s="176">
        <f>O89+O92</f>
        <v>0</v>
      </c>
      <c r="P98" s="176">
        <f>P89+P92</f>
        <v>26391171</v>
      </c>
      <c r="Q98" s="176">
        <f>Q89+Q92</f>
        <v>24015441</v>
      </c>
      <c r="R98" s="171">
        <f>Q98/P98</f>
        <v>0.9099801217611754</v>
      </c>
      <c r="S98" s="101"/>
    </row>
    <row r="99" spans="1:19" s="2" customFormat="1" ht="18.75">
      <c r="A99" s="35"/>
      <c r="B99" s="33"/>
      <c r="C99" s="33"/>
      <c r="D99" s="32"/>
      <c r="E99" s="32"/>
      <c r="F99" s="228"/>
      <c r="G99" s="229"/>
      <c r="H99" s="229"/>
      <c r="I99" s="230"/>
      <c r="J99" s="231"/>
      <c r="K99" s="232"/>
      <c r="L99" s="233"/>
      <c r="M99" s="234"/>
      <c r="N99" s="234"/>
      <c r="O99" s="234"/>
      <c r="P99" s="234"/>
      <c r="Q99" s="234"/>
      <c r="R99" s="235"/>
      <c r="S99" s="101"/>
    </row>
    <row r="100" spans="1:19" s="2" customFormat="1" ht="18.75">
      <c r="A100" s="35"/>
      <c r="B100" s="33"/>
      <c r="C100" s="33"/>
      <c r="D100" s="32"/>
      <c r="E100" s="32"/>
      <c r="F100" s="318" t="s">
        <v>180</v>
      </c>
      <c r="G100" s="319"/>
      <c r="H100" s="319"/>
      <c r="I100" s="320"/>
      <c r="J100" s="226"/>
      <c r="K100" s="159"/>
      <c r="L100" s="175">
        <f aca="true" t="shared" si="8" ref="L100:Q100">L38+L50+L86+L98</f>
        <v>70798638</v>
      </c>
      <c r="M100" s="175">
        <f t="shared" si="8"/>
        <v>8569885</v>
      </c>
      <c r="N100" s="175">
        <f t="shared" si="8"/>
        <v>85824277</v>
      </c>
      <c r="O100" s="175">
        <f t="shared" si="8"/>
        <v>34790818</v>
      </c>
      <c r="P100" s="175">
        <f t="shared" si="8"/>
        <v>120615095</v>
      </c>
      <c r="Q100" s="175">
        <f t="shared" si="8"/>
        <v>71251510</v>
      </c>
      <c r="R100" s="227">
        <f>Q100/P100</f>
        <v>0.5907346008391404</v>
      </c>
      <c r="S100" s="148"/>
    </row>
    <row r="101" spans="1:19" s="2" customFormat="1" ht="18.75">
      <c r="A101" s="194"/>
      <c r="B101" s="223"/>
      <c r="C101" s="223"/>
      <c r="D101" s="224"/>
      <c r="E101" s="224"/>
      <c r="F101" s="236"/>
      <c r="G101" s="236"/>
      <c r="H101" s="236"/>
      <c r="I101" s="236"/>
      <c r="J101" s="237"/>
      <c r="K101" s="238"/>
      <c r="L101" s="239"/>
      <c r="M101" s="239"/>
      <c r="N101" s="239"/>
      <c r="O101" s="239"/>
      <c r="P101" s="239"/>
      <c r="Q101" s="239"/>
      <c r="R101" s="240"/>
      <c r="S101" s="225"/>
    </row>
    <row r="102" spans="1:34" s="2" customFormat="1" ht="18" customHeight="1">
      <c r="A102" s="352"/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</row>
    <row r="103" spans="1:19" s="222" customFormat="1" ht="20.25">
      <c r="A103" s="193"/>
      <c r="B103" s="193"/>
      <c r="C103" s="193"/>
      <c r="D103" s="217"/>
      <c r="E103" s="217"/>
      <c r="F103" s="402" t="s">
        <v>7</v>
      </c>
      <c r="G103" s="403"/>
      <c r="H103" s="403"/>
      <c r="I103" s="404"/>
      <c r="J103" s="218"/>
      <c r="K103" s="219">
        <f>SUM(K98,K86,K50,K38,K13,)</f>
        <v>99947642</v>
      </c>
      <c r="L103" s="219">
        <f>L13+L100</f>
        <v>90465494</v>
      </c>
      <c r="M103" s="219">
        <f>M13+M38+M50+M86+M98</f>
        <v>8645429</v>
      </c>
      <c r="N103" s="219">
        <f>N13+N100</f>
        <v>105608490</v>
      </c>
      <c r="O103" s="219">
        <f>O13+O100</f>
        <v>34790830</v>
      </c>
      <c r="P103" s="219">
        <f>P13+P100</f>
        <v>140399320</v>
      </c>
      <c r="Q103" s="219">
        <f>Q13+Q100</f>
        <v>83214568</v>
      </c>
      <c r="R103" s="220">
        <f>Q103/P103</f>
        <v>0.592699223899375</v>
      </c>
      <c r="S103" s="221">
        <f>SUM(S63,S75,S90,)</f>
        <v>0</v>
      </c>
    </row>
    <row r="104" spans="1:19" s="2" customFormat="1" ht="18.75">
      <c r="A104" s="38"/>
      <c r="B104" s="57"/>
      <c r="C104" s="57"/>
      <c r="D104" s="38"/>
      <c r="E104" s="38"/>
      <c r="F104" s="38"/>
      <c r="G104" s="38"/>
      <c r="H104" s="38"/>
      <c r="I104" s="38"/>
      <c r="J104" s="58"/>
      <c r="K104" s="58"/>
      <c r="L104" s="74"/>
      <c r="M104" s="74"/>
      <c r="N104" s="74"/>
      <c r="O104" s="74"/>
      <c r="P104" s="74"/>
      <c r="Q104" s="74"/>
      <c r="R104" s="74"/>
      <c r="S104" s="58"/>
    </row>
  </sheetData>
  <sheetProtection/>
  <mergeCells count="121">
    <mergeCell ref="F79:I79"/>
    <mergeCell ref="G80:I80"/>
    <mergeCell ref="H77:I77"/>
    <mergeCell ref="G59:I59"/>
    <mergeCell ref="G64:I64"/>
    <mergeCell ref="G65:I65"/>
    <mergeCell ref="G75:I75"/>
    <mergeCell ref="H76:I76"/>
    <mergeCell ref="G72:I72"/>
    <mergeCell ref="F98:I98"/>
    <mergeCell ref="H90:I90"/>
    <mergeCell ref="H89:I89"/>
    <mergeCell ref="H91:I91"/>
    <mergeCell ref="H96:I96"/>
    <mergeCell ref="H92:I92"/>
    <mergeCell ref="F103:I103"/>
    <mergeCell ref="G68:I68"/>
    <mergeCell ref="F69:I69"/>
    <mergeCell ref="G70:I70"/>
    <mergeCell ref="G71:I71"/>
    <mergeCell ref="F87:I87"/>
    <mergeCell ref="G88:I88"/>
    <mergeCell ref="F86:I86"/>
    <mergeCell ref="G73:I73"/>
    <mergeCell ref="F85:I85"/>
    <mergeCell ref="G53:I53"/>
    <mergeCell ref="G54:I54"/>
    <mergeCell ref="G55:I55"/>
    <mergeCell ref="G56:I56"/>
    <mergeCell ref="G67:I67"/>
    <mergeCell ref="F63:I63"/>
    <mergeCell ref="G60:I60"/>
    <mergeCell ref="G58:I58"/>
    <mergeCell ref="F50:I50"/>
    <mergeCell ref="F51:I51"/>
    <mergeCell ref="G40:I40"/>
    <mergeCell ref="G41:I41"/>
    <mergeCell ref="G42:I42"/>
    <mergeCell ref="G46:I46"/>
    <mergeCell ref="A2:A3"/>
    <mergeCell ref="D2:D3"/>
    <mergeCell ref="F2:I2"/>
    <mergeCell ref="E2:E3"/>
    <mergeCell ref="B2:B3"/>
    <mergeCell ref="G43:I43"/>
    <mergeCell ref="F17:I17"/>
    <mergeCell ref="H18:I18"/>
    <mergeCell ref="F26:I26"/>
    <mergeCell ref="H27:I27"/>
    <mergeCell ref="F13:I13"/>
    <mergeCell ref="A1:S1"/>
    <mergeCell ref="G66:I66"/>
    <mergeCell ref="C2:C3"/>
    <mergeCell ref="K2:K3"/>
    <mergeCell ref="F4:I4"/>
    <mergeCell ref="F7:I7"/>
    <mergeCell ref="G47:I47"/>
    <mergeCell ref="G48:I48"/>
    <mergeCell ref="G49:I49"/>
    <mergeCell ref="F14:I14"/>
    <mergeCell ref="G57:I57"/>
    <mergeCell ref="S2:S3"/>
    <mergeCell ref="F52:I52"/>
    <mergeCell ref="L2:L3"/>
    <mergeCell ref="J2:J3"/>
    <mergeCell ref="F11:I11"/>
    <mergeCell ref="G44:I44"/>
    <mergeCell ref="G45:I45"/>
    <mergeCell ref="F9:I9"/>
    <mergeCell ref="M2:M3"/>
    <mergeCell ref="N2:N3"/>
    <mergeCell ref="Q2:Q3"/>
    <mergeCell ref="R2:R3"/>
    <mergeCell ref="A102:AH102"/>
    <mergeCell ref="F15:I15"/>
    <mergeCell ref="H8:I8"/>
    <mergeCell ref="H10:I10"/>
    <mergeCell ref="H12:I12"/>
    <mergeCell ref="H16:I16"/>
    <mergeCell ref="Q53:Q62"/>
    <mergeCell ref="R53:R62"/>
    <mergeCell ref="R64:R68"/>
    <mergeCell ref="Q64:Q68"/>
    <mergeCell ref="N64:N68"/>
    <mergeCell ref="M64:M68"/>
    <mergeCell ref="F5:I5"/>
    <mergeCell ref="H6:I6"/>
    <mergeCell ref="R70:R78"/>
    <mergeCell ref="Q70:Q78"/>
    <mergeCell ref="N70:N78"/>
    <mergeCell ref="M70:M78"/>
    <mergeCell ref="G74:I74"/>
    <mergeCell ref="F38:I38"/>
    <mergeCell ref="F39:I39"/>
    <mergeCell ref="M53:M62"/>
    <mergeCell ref="P2:P3"/>
    <mergeCell ref="O2:O3"/>
    <mergeCell ref="P53:P62"/>
    <mergeCell ref="O53:O62"/>
    <mergeCell ref="P64:P68"/>
    <mergeCell ref="O64:O68"/>
    <mergeCell ref="P70:P78"/>
    <mergeCell ref="O70:O78"/>
    <mergeCell ref="F81:I81"/>
    <mergeCell ref="F32:I32"/>
    <mergeCell ref="H33:I33"/>
    <mergeCell ref="F100:I100"/>
    <mergeCell ref="F34:I34"/>
    <mergeCell ref="F82:I82"/>
    <mergeCell ref="F84:I84"/>
    <mergeCell ref="N53:N62"/>
    <mergeCell ref="F83:I83"/>
    <mergeCell ref="F28:I28"/>
    <mergeCell ref="H29:I29"/>
    <mergeCell ref="F30:I30"/>
    <mergeCell ref="H31:I31"/>
    <mergeCell ref="F36:I36"/>
    <mergeCell ref="H37:I37"/>
    <mergeCell ref="H78:I78"/>
    <mergeCell ref="G61:I61"/>
    <mergeCell ref="G62:I6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2"/>
  <headerFooter alignWithMargins="0">
    <oddHeader>&amp;C&amp;"H_Garamond ITC BkCn BT,Normál"&amp;11 &amp;"Times New Roman CE,Normál"&amp;10 1. melléklet - &amp;P. oldal</oddHeader>
  </headerFooter>
  <ignoredErrors>
    <ignoredError sqref="N26 N5 N63 N69 N79 O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57"/>
  <sheetViews>
    <sheetView showGridLines="0" zoomScale="55" zoomScaleNormal="55" zoomScaleSheetLayoutView="80" zoomScalePageLayoutView="0" workbookViewId="0" topLeftCell="I75">
      <selection activeCell="W151" sqref="W151"/>
    </sheetView>
  </sheetViews>
  <sheetFormatPr defaultColWidth="9.140625" defaultRowHeight="12.75"/>
  <cols>
    <col min="1" max="1" width="4.7109375" style="8" customWidth="1"/>
    <col min="2" max="2" width="5.8515625" style="8" customWidth="1"/>
    <col min="3" max="3" width="7.8515625" style="8" customWidth="1"/>
    <col min="4" max="5" width="7.57421875" style="8" customWidth="1"/>
    <col min="6" max="6" width="4.00390625" style="8" customWidth="1"/>
    <col min="7" max="7" width="5.140625" style="8" customWidth="1"/>
    <col min="8" max="8" width="6.57421875" style="8" customWidth="1"/>
    <col min="9" max="9" width="52.57421875" style="8" customWidth="1"/>
    <col min="10" max="10" width="18.421875" style="8" hidden="1" customWidth="1"/>
    <col min="11" max="11" width="22.421875" style="76" customWidth="1"/>
    <col min="12" max="12" width="22.421875" style="76" hidden="1" customWidth="1"/>
    <col min="13" max="15" width="22.421875" style="76" customWidth="1"/>
    <col min="16" max="17" width="22.421875" style="76" hidden="1" customWidth="1"/>
    <col min="18" max="18" width="12.140625" style="8" customWidth="1"/>
    <col min="19" max="16384" width="9.140625" style="8" customWidth="1"/>
  </cols>
  <sheetData>
    <row r="1" spans="10:18" ht="12.75">
      <c r="J1" s="433"/>
      <c r="K1" s="433"/>
      <c r="L1" s="433"/>
      <c r="M1" s="433"/>
      <c r="N1" s="433"/>
      <c r="O1" s="433"/>
      <c r="P1" s="433"/>
      <c r="Q1" s="433"/>
      <c r="R1" s="433"/>
    </row>
    <row r="2" spans="1:9" ht="13.5">
      <c r="A2" s="10"/>
      <c r="B2" s="10"/>
      <c r="C2" s="10"/>
      <c r="D2" s="10"/>
      <c r="E2" s="6"/>
      <c r="F2" s="7"/>
      <c r="G2" s="6"/>
      <c r="H2" s="6"/>
      <c r="I2" s="6"/>
    </row>
    <row r="3" spans="1:18" ht="25.5">
      <c r="A3" s="438" t="s">
        <v>162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9" ht="12.75">
      <c r="A4" s="11"/>
      <c r="B4" s="11"/>
      <c r="C4" s="12"/>
      <c r="D4" s="13"/>
      <c r="E4" s="13"/>
      <c r="I4" s="14"/>
    </row>
    <row r="5" spans="1:18" ht="24.75" customHeight="1">
      <c r="A5" s="439" t="s">
        <v>2</v>
      </c>
      <c r="B5" s="439" t="s">
        <v>9</v>
      </c>
      <c r="C5" s="439" t="s">
        <v>4</v>
      </c>
      <c r="D5" s="439" t="s">
        <v>5</v>
      </c>
      <c r="E5" s="439" t="s">
        <v>19</v>
      </c>
      <c r="F5" s="440" t="s">
        <v>16</v>
      </c>
      <c r="G5" s="440"/>
      <c r="H5" s="440"/>
      <c r="I5" s="440"/>
      <c r="J5" s="442" t="s">
        <v>150</v>
      </c>
      <c r="K5" s="442" t="s">
        <v>148</v>
      </c>
      <c r="L5" s="416" t="s">
        <v>151</v>
      </c>
      <c r="M5" s="416" t="s">
        <v>177</v>
      </c>
      <c r="N5" s="416" t="s">
        <v>151</v>
      </c>
      <c r="O5" s="416" t="s">
        <v>183</v>
      </c>
      <c r="P5" s="416" t="s">
        <v>178</v>
      </c>
      <c r="Q5" s="416" t="s">
        <v>152</v>
      </c>
      <c r="R5" s="441" t="s">
        <v>131</v>
      </c>
    </row>
    <row r="6" spans="1:18" ht="44.25" customHeight="1">
      <c r="A6" s="439"/>
      <c r="B6" s="439"/>
      <c r="C6" s="439"/>
      <c r="D6" s="439"/>
      <c r="E6" s="439"/>
      <c r="F6" s="16" t="s">
        <v>10</v>
      </c>
      <c r="G6" s="16" t="s">
        <v>11</v>
      </c>
      <c r="H6" s="17" t="s">
        <v>12</v>
      </c>
      <c r="I6" s="18" t="s">
        <v>13</v>
      </c>
      <c r="J6" s="443"/>
      <c r="K6" s="443"/>
      <c r="L6" s="417"/>
      <c r="M6" s="417"/>
      <c r="N6" s="417"/>
      <c r="O6" s="417"/>
      <c r="P6" s="417"/>
      <c r="Q6" s="417"/>
      <c r="R6" s="441"/>
    </row>
    <row r="7" spans="1:18" ht="15.75">
      <c r="A7" s="59"/>
      <c r="B7" s="59"/>
      <c r="C7" s="59"/>
      <c r="D7" s="59"/>
      <c r="E7" s="59"/>
      <c r="F7" s="444" t="s">
        <v>23</v>
      </c>
      <c r="G7" s="445"/>
      <c r="H7" s="445"/>
      <c r="I7" s="446"/>
      <c r="J7" s="77"/>
      <c r="K7" s="77"/>
      <c r="L7" s="77"/>
      <c r="M7" s="77"/>
      <c r="N7" s="77"/>
      <c r="O7" s="77"/>
      <c r="P7" s="77"/>
      <c r="Q7" s="77"/>
      <c r="R7" s="59"/>
    </row>
    <row r="8" spans="1:18" ht="15.75">
      <c r="A8" s="21">
        <v>1</v>
      </c>
      <c r="B8" s="21"/>
      <c r="C8" s="59"/>
      <c r="D8" s="59"/>
      <c r="E8" s="59"/>
      <c r="F8" s="447" t="s">
        <v>26</v>
      </c>
      <c r="G8" s="448"/>
      <c r="H8" s="448"/>
      <c r="I8" s="449"/>
      <c r="J8" s="77"/>
      <c r="K8" s="77"/>
      <c r="L8" s="77"/>
      <c r="M8" s="77"/>
      <c r="N8" s="77"/>
      <c r="O8" s="77"/>
      <c r="P8" s="77"/>
      <c r="Q8" s="77"/>
      <c r="R8" s="59"/>
    </row>
    <row r="9" spans="1:18" ht="15.75">
      <c r="A9" s="21"/>
      <c r="B9" s="21">
        <v>1</v>
      </c>
      <c r="C9" s="59"/>
      <c r="D9" s="59"/>
      <c r="E9" s="59" t="s">
        <v>82</v>
      </c>
      <c r="F9" s="59"/>
      <c r="G9" s="418" t="s">
        <v>71</v>
      </c>
      <c r="H9" s="450"/>
      <c r="I9" s="451"/>
      <c r="J9" s="28">
        <f>SUM(J10:J14)</f>
        <v>15486411</v>
      </c>
      <c r="K9" s="280">
        <f>SUM(K10:K14)</f>
        <v>15966856</v>
      </c>
      <c r="L9" s="280">
        <f>L10+L11</f>
        <v>-255084</v>
      </c>
      <c r="M9" s="280">
        <f>M10+M11</f>
        <v>15711772</v>
      </c>
      <c r="N9" s="280">
        <f>N10+N11</f>
        <v>-359003</v>
      </c>
      <c r="O9" s="280">
        <f>O10+O11</f>
        <v>15352769</v>
      </c>
      <c r="P9" s="280">
        <f>P10+P11</f>
        <v>8543363</v>
      </c>
      <c r="Q9" s="281">
        <f>P9/O9</f>
        <v>0.5564704972764196</v>
      </c>
      <c r="R9" s="59"/>
    </row>
    <row r="10" spans="1:18" ht="15.75">
      <c r="A10" s="59"/>
      <c r="B10" s="59"/>
      <c r="C10" s="59"/>
      <c r="D10" s="21">
        <v>1</v>
      </c>
      <c r="E10" s="59"/>
      <c r="F10" s="59"/>
      <c r="G10" s="59"/>
      <c r="H10" s="59"/>
      <c r="I10" s="60" t="s">
        <v>18</v>
      </c>
      <c r="J10" s="82">
        <v>12959340</v>
      </c>
      <c r="K10" s="282">
        <v>13474140</v>
      </c>
      <c r="L10" s="282">
        <v>-217000</v>
      </c>
      <c r="M10" s="282">
        <f>K10+L10</f>
        <v>13257140</v>
      </c>
      <c r="N10" s="282">
        <f>O10-M10</f>
        <v>-350498</v>
      </c>
      <c r="O10" s="282">
        <v>12906642</v>
      </c>
      <c r="P10" s="282">
        <v>7181012</v>
      </c>
      <c r="Q10" s="283">
        <f>P10/O10</f>
        <v>0.5563811253151671</v>
      </c>
      <c r="R10" s="21" t="s">
        <v>129</v>
      </c>
    </row>
    <row r="11" spans="1:18" ht="15.75">
      <c r="A11" s="21"/>
      <c r="B11" s="21"/>
      <c r="C11" s="59"/>
      <c r="D11" s="21">
        <v>2</v>
      </c>
      <c r="E11" s="59"/>
      <c r="F11" s="61"/>
      <c r="G11" s="61"/>
      <c r="H11" s="62"/>
      <c r="I11" s="60" t="s">
        <v>72</v>
      </c>
      <c r="J11" s="80">
        <v>2527071</v>
      </c>
      <c r="K11" s="284">
        <v>2492716</v>
      </c>
      <c r="L11" s="284">
        <v>-38084</v>
      </c>
      <c r="M11" s="284">
        <f>K11+L11</f>
        <v>2454632</v>
      </c>
      <c r="N11" s="284">
        <f>O11-M11</f>
        <v>-8505</v>
      </c>
      <c r="O11" s="284">
        <v>2446127</v>
      </c>
      <c r="P11" s="284">
        <v>1362351</v>
      </c>
      <c r="Q11" s="285">
        <f>P11/O11</f>
        <v>0.5569420557477187</v>
      </c>
      <c r="R11" s="63"/>
    </row>
    <row r="12" spans="1:18" ht="15.75" hidden="1">
      <c r="A12" s="21"/>
      <c r="B12" s="21"/>
      <c r="C12" s="59"/>
      <c r="D12" s="21">
        <v>3</v>
      </c>
      <c r="E12" s="59"/>
      <c r="F12" s="61"/>
      <c r="G12" s="61"/>
      <c r="H12" s="62"/>
      <c r="I12" s="60" t="s">
        <v>73</v>
      </c>
      <c r="J12" s="80"/>
      <c r="K12" s="284"/>
      <c r="L12" s="284"/>
      <c r="M12" s="284"/>
      <c r="N12" s="284"/>
      <c r="O12" s="284"/>
      <c r="P12" s="284"/>
      <c r="Q12" s="284"/>
      <c r="R12" s="63"/>
    </row>
    <row r="13" spans="1:18" ht="31.5" hidden="1">
      <c r="A13" s="21"/>
      <c r="B13" s="21"/>
      <c r="C13" s="59"/>
      <c r="D13" s="21">
        <v>4</v>
      </c>
      <c r="E13" s="59"/>
      <c r="F13" s="61"/>
      <c r="G13" s="61"/>
      <c r="H13" s="62"/>
      <c r="I13" s="60" t="s">
        <v>74</v>
      </c>
      <c r="J13" s="80"/>
      <c r="K13" s="284"/>
      <c r="L13" s="284"/>
      <c r="M13" s="284"/>
      <c r="N13" s="284"/>
      <c r="O13" s="284"/>
      <c r="P13" s="284"/>
      <c r="Q13" s="284"/>
      <c r="R13" s="63"/>
    </row>
    <row r="14" spans="1:18" ht="15.75" hidden="1">
      <c r="A14" s="21"/>
      <c r="B14" s="21"/>
      <c r="C14" s="59"/>
      <c r="D14" s="21">
        <v>5</v>
      </c>
      <c r="E14" s="59"/>
      <c r="F14" s="61"/>
      <c r="G14" s="61"/>
      <c r="H14" s="62"/>
      <c r="I14" s="60" t="s">
        <v>75</v>
      </c>
      <c r="J14" s="80"/>
      <c r="K14" s="284"/>
      <c r="L14" s="284"/>
      <c r="M14" s="284"/>
      <c r="N14" s="284"/>
      <c r="O14" s="284"/>
      <c r="P14" s="284"/>
      <c r="Q14" s="284"/>
      <c r="R14" s="63"/>
    </row>
    <row r="15" spans="1:18" ht="33" customHeight="1">
      <c r="A15" s="21"/>
      <c r="B15" s="21"/>
      <c r="C15" s="59"/>
      <c r="D15" s="21"/>
      <c r="E15" s="59"/>
      <c r="F15" s="20"/>
      <c r="G15" s="418" t="s">
        <v>175</v>
      </c>
      <c r="H15" s="419"/>
      <c r="I15" s="420"/>
      <c r="J15" s="192">
        <f aca="true" t="shared" si="0" ref="J15:P15">J16+J17</f>
        <v>0</v>
      </c>
      <c r="K15" s="286">
        <f t="shared" si="0"/>
        <v>0</v>
      </c>
      <c r="L15" s="286">
        <f t="shared" si="0"/>
        <v>255084</v>
      </c>
      <c r="M15" s="286">
        <f t="shared" si="0"/>
        <v>255084</v>
      </c>
      <c r="N15" s="286">
        <f t="shared" si="0"/>
        <v>85860</v>
      </c>
      <c r="O15" s="286">
        <f t="shared" si="0"/>
        <v>340944</v>
      </c>
      <c r="P15" s="286">
        <f t="shared" si="0"/>
        <v>255084</v>
      </c>
      <c r="Q15" s="287">
        <f>P15/O15</f>
        <v>0.7481697874137688</v>
      </c>
      <c r="R15" s="63"/>
    </row>
    <row r="16" spans="1:18" ht="15.75">
      <c r="A16" s="21"/>
      <c r="B16" s="21"/>
      <c r="C16" s="59"/>
      <c r="D16" s="21"/>
      <c r="E16" s="59"/>
      <c r="F16" s="20"/>
      <c r="G16" s="61"/>
      <c r="H16" s="62"/>
      <c r="I16" s="60" t="s">
        <v>18</v>
      </c>
      <c r="J16" s="80">
        <v>0</v>
      </c>
      <c r="K16" s="284">
        <v>0</v>
      </c>
      <c r="L16" s="284">
        <v>217000</v>
      </c>
      <c r="M16" s="284">
        <f>K16+L16</f>
        <v>217000</v>
      </c>
      <c r="N16" s="284">
        <f>O16-M16</f>
        <v>77355</v>
      </c>
      <c r="O16" s="284">
        <v>294355</v>
      </c>
      <c r="P16" s="284">
        <v>217000</v>
      </c>
      <c r="Q16" s="285">
        <f>P16/O16</f>
        <v>0.7372050755040682</v>
      </c>
      <c r="R16" s="63"/>
    </row>
    <row r="17" spans="1:18" ht="15.75">
      <c r="A17" s="21"/>
      <c r="B17" s="21"/>
      <c r="C17" s="59"/>
      <c r="D17" s="21"/>
      <c r="E17" s="59"/>
      <c r="F17" s="20"/>
      <c r="G17" s="61"/>
      <c r="H17" s="62"/>
      <c r="I17" s="60" t="s">
        <v>72</v>
      </c>
      <c r="J17" s="80">
        <v>0</v>
      </c>
      <c r="K17" s="284">
        <v>0</v>
      </c>
      <c r="L17" s="284">
        <v>38084</v>
      </c>
      <c r="M17" s="284">
        <f>K17+L17</f>
        <v>38084</v>
      </c>
      <c r="N17" s="284">
        <f>O17-M17</f>
        <v>8505</v>
      </c>
      <c r="O17" s="284">
        <v>46589</v>
      </c>
      <c r="P17" s="284">
        <v>38084</v>
      </c>
      <c r="Q17" s="285">
        <f>P17/O17</f>
        <v>0.8174461782824272</v>
      </c>
      <c r="R17" s="63"/>
    </row>
    <row r="18" spans="1:18" ht="15.75">
      <c r="A18" s="21"/>
      <c r="B18" s="21">
        <v>2</v>
      </c>
      <c r="C18" s="59"/>
      <c r="D18" s="21"/>
      <c r="E18" s="59" t="s">
        <v>82</v>
      </c>
      <c r="F18" s="20"/>
      <c r="G18" s="422" t="s">
        <v>77</v>
      </c>
      <c r="H18" s="422"/>
      <c r="I18" s="422"/>
      <c r="J18" s="30">
        <f>SUM(J19:J23)</f>
        <v>1200000</v>
      </c>
      <c r="K18" s="288">
        <f>SUM(K19:K23)</f>
        <v>1200000</v>
      </c>
      <c r="L18" s="288">
        <f>L21</f>
        <v>75544</v>
      </c>
      <c r="M18" s="288">
        <f>M21+M24</f>
        <v>1317357</v>
      </c>
      <c r="N18" s="288">
        <f>N19+N21+N24</f>
        <v>217270</v>
      </c>
      <c r="O18" s="288">
        <f>O19+O21+O24</f>
        <v>1534627</v>
      </c>
      <c r="P18" s="288">
        <f>P21+P24</f>
        <v>963371</v>
      </c>
      <c r="Q18" s="289">
        <f>P18/O18</f>
        <v>0.6277557999435693</v>
      </c>
      <c r="R18" s="63"/>
    </row>
    <row r="19" spans="1:18" ht="15.75">
      <c r="A19" s="21"/>
      <c r="B19" s="21"/>
      <c r="C19" s="59"/>
      <c r="D19" s="21">
        <v>1</v>
      </c>
      <c r="E19" s="59"/>
      <c r="F19" s="61"/>
      <c r="G19" s="61"/>
      <c r="H19" s="62"/>
      <c r="I19" s="60" t="s">
        <v>18</v>
      </c>
      <c r="J19" s="80"/>
      <c r="K19" s="284">
        <v>0</v>
      </c>
      <c r="L19" s="284"/>
      <c r="M19" s="284">
        <v>0</v>
      </c>
      <c r="N19" s="284">
        <v>31140</v>
      </c>
      <c r="O19" s="284">
        <v>31140</v>
      </c>
      <c r="P19" s="284"/>
      <c r="Q19" s="284"/>
      <c r="R19" s="63"/>
    </row>
    <row r="20" spans="1:18" ht="15.75">
      <c r="A20" s="21"/>
      <c r="B20" s="21"/>
      <c r="C20" s="59"/>
      <c r="D20" s="21">
        <v>2</v>
      </c>
      <c r="E20" s="59"/>
      <c r="F20" s="61"/>
      <c r="G20" s="61"/>
      <c r="H20" s="62"/>
      <c r="I20" s="60" t="s">
        <v>72</v>
      </c>
      <c r="J20" s="80"/>
      <c r="K20" s="284">
        <v>0</v>
      </c>
      <c r="L20" s="284"/>
      <c r="M20" s="284">
        <v>0</v>
      </c>
      <c r="N20" s="284">
        <v>0</v>
      </c>
      <c r="O20" s="284">
        <v>0</v>
      </c>
      <c r="P20" s="284"/>
      <c r="Q20" s="284"/>
      <c r="R20" s="63"/>
    </row>
    <row r="21" spans="1:18" ht="15.75">
      <c r="A21" s="21"/>
      <c r="B21" s="21"/>
      <c r="C21" s="59"/>
      <c r="D21" s="21">
        <v>3</v>
      </c>
      <c r="E21" s="59"/>
      <c r="F21" s="61"/>
      <c r="G21" s="61"/>
      <c r="H21" s="62"/>
      <c r="I21" s="60" t="s">
        <v>73</v>
      </c>
      <c r="J21" s="80">
        <v>1200000</v>
      </c>
      <c r="K21" s="284">
        <v>1200000</v>
      </c>
      <c r="L21" s="284">
        <v>75544</v>
      </c>
      <c r="M21" s="284">
        <v>1114096</v>
      </c>
      <c r="N21" s="284">
        <f>O21-M21</f>
        <v>170012</v>
      </c>
      <c r="O21" s="284">
        <v>1284108</v>
      </c>
      <c r="P21" s="284">
        <v>760110</v>
      </c>
      <c r="Q21" s="285">
        <f>P21/O21</f>
        <v>0.5919361922828921</v>
      </c>
      <c r="R21" s="63"/>
    </row>
    <row r="22" spans="1:18" ht="31.5" hidden="1">
      <c r="A22" s="21"/>
      <c r="B22" s="21"/>
      <c r="C22" s="59"/>
      <c r="D22" s="21">
        <v>4</v>
      </c>
      <c r="E22" s="59"/>
      <c r="F22" s="61"/>
      <c r="G22" s="61"/>
      <c r="H22" s="62"/>
      <c r="I22" s="60" t="s">
        <v>74</v>
      </c>
      <c r="J22" s="80"/>
      <c r="K22" s="284"/>
      <c r="L22" s="284"/>
      <c r="M22" s="284"/>
      <c r="N22" s="284"/>
      <c r="O22" s="284"/>
      <c r="P22" s="284"/>
      <c r="Q22" s="284"/>
      <c r="R22" s="63"/>
    </row>
    <row r="23" spans="1:18" ht="15.75" hidden="1">
      <c r="A23" s="21"/>
      <c r="B23" s="21"/>
      <c r="C23" s="59"/>
      <c r="D23" s="21">
        <v>5</v>
      </c>
      <c r="E23" s="59"/>
      <c r="F23" s="61"/>
      <c r="G23" s="61"/>
      <c r="H23" s="62"/>
      <c r="I23" s="60" t="s">
        <v>75</v>
      </c>
      <c r="J23" s="80"/>
      <c r="K23" s="284"/>
      <c r="L23" s="284"/>
      <c r="M23" s="284"/>
      <c r="N23" s="284"/>
      <c r="O23" s="284"/>
      <c r="P23" s="284"/>
      <c r="Q23" s="284"/>
      <c r="R23" s="63"/>
    </row>
    <row r="24" spans="1:18" ht="15.75">
      <c r="A24" s="21"/>
      <c r="B24" s="21"/>
      <c r="C24" s="59"/>
      <c r="D24" s="21"/>
      <c r="E24" s="59"/>
      <c r="F24" s="20"/>
      <c r="G24" s="61"/>
      <c r="H24" s="62"/>
      <c r="I24" s="60" t="s">
        <v>164</v>
      </c>
      <c r="J24" s="80"/>
      <c r="K24" s="284">
        <v>0</v>
      </c>
      <c r="L24" s="284"/>
      <c r="M24" s="284">
        <v>203261</v>
      </c>
      <c r="N24" s="284">
        <f>O24-M24</f>
        <v>16118</v>
      </c>
      <c r="O24" s="284">
        <v>219379</v>
      </c>
      <c r="P24" s="284">
        <v>203261</v>
      </c>
      <c r="Q24" s="285">
        <f>P24/O24</f>
        <v>0.926528974970257</v>
      </c>
      <c r="R24" s="63"/>
    </row>
    <row r="25" spans="1:18" ht="15.75">
      <c r="A25" s="21"/>
      <c r="B25" s="21">
        <v>3</v>
      </c>
      <c r="C25" s="59"/>
      <c r="D25" s="21"/>
      <c r="E25" s="59" t="s">
        <v>82</v>
      </c>
      <c r="F25" s="20"/>
      <c r="G25" s="422" t="s">
        <v>176</v>
      </c>
      <c r="H25" s="422"/>
      <c r="I25" s="422"/>
      <c r="J25" s="30">
        <f>SUM(J26:J30)</f>
        <v>1500000</v>
      </c>
      <c r="K25" s="288">
        <f>SUM(K26:K30)</f>
        <v>2500000</v>
      </c>
      <c r="L25" s="288">
        <f>L28</f>
        <v>0</v>
      </c>
      <c r="M25" s="288">
        <f>M28</f>
        <v>2500000</v>
      </c>
      <c r="N25" s="288">
        <f>N28</f>
        <v>55885</v>
      </c>
      <c r="O25" s="288">
        <f>O28</f>
        <v>2555885</v>
      </c>
      <c r="P25" s="288">
        <f>P28</f>
        <v>1699428</v>
      </c>
      <c r="Q25" s="289">
        <f>P25/O25</f>
        <v>0.6649078499228251</v>
      </c>
      <c r="R25" s="63"/>
    </row>
    <row r="26" spans="1:18" ht="15.75" hidden="1">
      <c r="A26" s="21"/>
      <c r="B26" s="21"/>
      <c r="C26" s="59"/>
      <c r="D26" s="21">
        <v>1</v>
      </c>
      <c r="E26" s="59"/>
      <c r="F26" s="61"/>
      <c r="G26" s="61"/>
      <c r="H26" s="62"/>
      <c r="I26" s="60" t="s">
        <v>18</v>
      </c>
      <c r="J26" s="80"/>
      <c r="K26" s="284"/>
      <c r="L26" s="284"/>
      <c r="M26" s="284"/>
      <c r="N26" s="284"/>
      <c r="O26" s="284"/>
      <c r="P26" s="284"/>
      <c r="Q26" s="284"/>
      <c r="R26" s="63"/>
    </row>
    <row r="27" spans="1:18" ht="15.75" hidden="1">
      <c r="A27" s="21"/>
      <c r="B27" s="21"/>
      <c r="C27" s="59"/>
      <c r="D27" s="21">
        <v>2</v>
      </c>
      <c r="E27" s="59"/>
      <c r="F27" s="61"/>
      <c r="G27" s="61"/>
      <c r="H27" s="62"/>
      <c r="I27" s="60" t="s">
        <v>72</v>
      </c>
      <c r="J27" s="80"/>
      <c r="K27" s="284"/>
      <c r="L27" s="284"/>
      <c r="M27" s="284"/>
      <c r="N27" s="284"/>
      <c r="O27" s="284"/>
      <c r="P27" s="284"/>
      <c r="Q27" s="284"/>
      <c r="R27" s="63"/>
    </row>
    <row r="28" spans="1:18" ht="15.75">
      <c r="A28" s="21"/>
      <c r="B28" s="21"/>
      <c r="C28" s="59"/>
      <c r="D28" s="21">
        <v>3</v>
      </c>
      <c r="E28" s="59"/>
      <c r="F28" s="61"/>
      <c r="G28" s="61"/>
      <c r="H28" s="62"/>
      <c r="I28" s="60" t="s">
        <v>73</v>
      </c>
      <c r="J28" s="80">
        <v>1500000</v>
      </c>
      <c r="K28" s="284">
        <v>2500000</v>
      </c>
      <c r="L28" s="284">
        <v>0</v>
      </c>
      <c r="M28" s="284">
        <f>K28+L28</f>
        <v>2500000</v>
      </c>
      <c r="N28" s="284">
        <v>55885</v>
      </c>
      <c r="O28" s="284">
        <f>M28+N28</f>
        <v>2555885</v>
      </c>
      <c r="P28" s="284">
        <v>1699428</v>
      </c>
      <c r="Q28" s="285">
        <f>P28/O28</f>
        <v>0.6649078499228251</v>
      </c>
      <c r="R28" s="63"/>
    </row>
    <row r="29" spans="1:18" ht="31.5" hidden="1">
      <c r="A29" s="21"/>
      <c r="B29" s="21"/>
      <c r="C29" s="59"/>
      <c r="D29" s="21">
        <v>4</v>
      </c>
      <c r="E29" s="59"/>
      <c r="F29" s="61"/>
      <c r="G29" s="61"/>
      <c r="H29" s="62"/>
      <c r="I29" s="60" t="s">
        <v>74</v>
      </c>
      <c r="J29" s="80"/>
      <c r="K29" s="284"/>
      <c r="L29" s="284"/>
      <c r="M29" s="284"/>
      <c r="N29" s="284"/>
      <c r="O29" s="284"/>
      <c r="P29" s="284"/>
      <c r="Q29" s="284"/>
      <c r="R29" s="63"/>
    </row>
    <row r="30" spans="1:18" ht="15.75" hidden="1">
      <c r="A30" s="21"/>
      <c r="B30" s="21"/>
      <c r="C30" s="59"/>
      <c r="D30" s="21">
        <v>5</v>
      </c>
      <c r="E30" s="59"/>
      <c r="F30" s="61"/>
      <c r="G30" s="61"/>
      <c r="H30" s="62"/>
      <c r="I30" s="60" t="s">
        <v>75</v>
      </c>
      <c r="J30" s="80"/>
      <c r="K30" s="284"/>
      <c r="L30" s="284"/>
      <c r="M30" s="284"/>
      <c r="N30" s="284"/>
      <c r="O30" s="284"/>
      <c r="P30" s="284"/>
      <c r="Q30" s="284"/>
      <c r="R30" s="63"/>
    </row>
    <row r="31" spans="1:18" ht="15.75">
      <c r="A31" s="21"/>
      <c r="B31" s="21"/>
      <c r="C31" s="59"/>
      <c r="D31" s="21"/>
      <c r="E31" s="59"/>
      <c r="F31" s="421" t="s">
        <v>104</v>
      </c>
      <c r="G31" s="419"/>
      <c r="H31" s="419"/>
      <c r="I31" s="420"/>
      <c r="J31" s="28">
        <f>SUM(J25,J18,J9)</f>
        <v>18186411</v>
      </c>
      <c r="K31" s="280">
        <f>SUM(K25,K18,K9)</f>
        <v>19666856</v>
      </c>
      <c r="L31" s="280">
        <f>L9+L15+L18+L25</f>
        <v>75544</v>
      </c>
      <c r="M31" s="280">
        <f>M9+M15+M18+M25</f>
        <v>19784213</v>
      </c>
      <c r="N31" s="280">
        <f>N9+N15+N18+N25</f>
        <v>12</v>
      </c>
      <c r="O31" s="280">
        <f>O9+O15+O18+O25</f>
        <v>19784225</v>
      </c>
      <c r="P31" s="280">
        <f>P9+P15+P18+P25</f>
        <v>11461246</v>
      </c>
      <c r="Q31" s="281">
        <f>P31/O31</f>
        <v>0.5793123561827668</v>
      </c>
      <c r="R31" s="63"/>
    </row>
    <row r="32" spans="1:18" s="200" customFormat="1" ht="19.5">
      <c r="A32" s="195"/>
      <c r="B32" s="195"/>
      <c r="C32" s="196"/>
      <c r="D32" s="196"/>
      <c r="E32" s="196"/>
      <c r="F32" s="455" t="s">
        <v>27</v>
      </c>
      <c r="G32" s="456"/>
      <c r="H32" s="456"/>
      <c r="I32" s="457"/>
      <c r="J32" s="197">
        <f>SUM(J31,)</f>
        <v>18186411</v>
      </c>
      <c r="K32" s="197">
        <f>SUM(K31,)</f>
        <v>19666856</v>
      </c>
      <c r="L32" s="197">
        <f>L31</f>
        <v>75544</v>
      </c>
      <c r="M32" s="197">
        <f>M31</f>
        <v>19784213</v>
      </c>
      <c r="N32" s="197">
        <f>N31</f>
        <v>12</v>
      </c>
      <c r="O32" s="197">
        <f>O31</f>
        <v>19784225</v>
      </c>
      <c r="P32" s="197">
        <f>P31</f>
        <v>11461246</v>
      </c>
      <c r="Q32" s="198">
        <f>P32/O32</f>
        <v>0.5793123561827668</v>
      </c>
      <c r="R32" s="199"/>
    </row>
    <row r="33" spans="1:18" ht="15.75">
      <c r="A33" s="21"/>
      <c r="B33" s="21"/>
      <c r="C33" s="59"/>
      <c r="D33" s="59"/>
      <c r="E33" s="59"/>
      <c r="F33" s="423" t="s">
        <v>79</v>
      </c>
      <c r="G33" s="424"/>
      <c r="H33" s="424"/>
      <c r="I33" s="425"/>
      <c r="J33" s="80"/>
      <c r="K33" s="80"/>
      <c r="L33" s="80"/>
      <c r="M33" s="80"/>
      <c r="N33" s="80"/>
      <c r="O33" s="80"/>
      <c r="P33" s="80"/>
      <c r="Q33" s="80"/>
      <c r="R33" s="63"/>
    </row>
    <row r="34" spans="1:18" ht="15.75">
      <c r="A34" s="21">
        <v>1</v>
      </c>
      <c r="B34" s="21"/>
      <c r="C34" s="59"/>
      <c r="D34" s="59"/>
      <c r="E34" s="59" t="s">
        <v>21</v>
      </c>
      <c r="F34" s="452" t="s">
        <v>76</v>
      </c>
      <c r="G34" s="453"/>
      <c r="H34" s="453"/>
      <c r="I34" s="454"/>
      <c r="J34" s="30">
        <f>SUM(J35:J41)</f>
        <v>17445357</v>
      </c>
      <c r="K34" s="288">
        <f>SUM(K35:K41)</f>
        <v>20586721</v>
      </c>
      <c r="L34" s="288">
        <f>L35+L37+L38+L40+L41</f>
        <v>1274632</v>
      </c>
      <c r="M34" s="288">
        <f>M35+M37+M38+M40+M41</f>
        <v>19291051</v>
      </c>
      <c r="N34" s="288">
        <f>N35+N37+N38+N40+N41</f>
        <v>-5656351</v>
      </c>
      <c r="O34" s="288">
        <f>O35+O37+O38+O40+O41</f>
        <v>13634700</v>
      </c>
      <c r="P34" s="288">
        <f>P35+P37+P38+P40+P41</f>
        <v>7384416</v>
      </c>
      <c r="Q34" s="289">
        <f>P34/O34</f>
        <v>0.5415899139695043</v>
      </c>
      <c r="R34" s="63"/>
    </row>
    <row r="35" spans="1:18" ht="15.75">
      <c r="A35" s="21"/>
      <c r="B35" s="21"/>
      <c r="C35" s="59"/>
      <c r="D35" s="59">
        <v>1</v>
      </c>
      <c r="E35" s="59"/>
      <c r="F35" s="19"/>
      <c r="G35" s="64"/>
      <c r="H35" s="64"/>
      <c r="I35" s="60" t="s">
        <v>114</v>
      </c>
      <c r="J35" s="80">
        <v>2701706</v>
      </c>
      <c r="K35" s="284">
        <v>2701706</v>
      </c>
      <c r="L35" s="413">
        <v>0</v>
      </c>
      <c r="M35" s="413">
        <v>4330706</v>
      </c>
      <c r="N35" s="413">
        <f>O35-M35</f>
        <v>960253</v>
      </c>
      <c r="O35" s="413">
        <v>5290959</v>
      </c>
      <c r="P35" s="413">
        <v>3528508</v>
      </c>
      <c r="Q35" s="429">
        <f>P35/O35</f>
        <v>0.6668938466542644</v>
      </c>
      <c r="R35" s="431" t="s">
        <v>116</v>
      </c>
    </row>
    <row r="36" spans="1:18" ht="15.75">
      <c r="A36" s="21"/>
      <c r="B36" s="21"/>
      <c r="C36" s="59"/>
      <c r="D36" s="59">
        <v>2</v>
      </c>
      <c r="E36" s="59"/>
      <c r="F36" s="19"/>
      <c r="G36" s="64"/>
      <c r="H36" s="64"/>
      <c r="I36" s="60" t="s">
        <v>83</v>
      </c>
      <c r="J36" s="80">
        <v>1734000</v>
      </c>
      <c r="K36" s="284">
        <v>1734000</v>
      </c>
      <c r="L36" s="415"/>
      <c r="M36" s="415"/>
      <c r="N36" s="415"/>
      <c r="O36" s="415"/>
      <c r="P36" s="415"/>
      <c r="Q36" s="430"/>
      <c r="R36" s="432"/>
    </row>
    <row r="37" spans="1:18" ht="15.75">
      <c r="A37" s="21"/>
      <c r="B37" s="21"/>
      <c r="C37" s="59"/>
      <c r="D37" s="59">
        <v>3</v>
      </c>
      <c r="E37" s="59"/>
      <c r="F37" s="19"/>
      <c r="G37" s="64"/>
      <c r="H37" s="64"/>
      <c r="I37" s="60" t="s">
        <v>72</v>
      </c>
      <c r="J37" s="80">
        <v>526832</v>
      </c>
      <c r="K37" s="284">
        <v>498000</v>
      </c>
      <c r="L37" s="284">
        <v>0</v>
      </c>
      <c r="M37" s="284">
        <v>681739</v>
      </c>
      <c r="N37" s="284">
        <f>O37-M37</f>
        <v>290066</v>
      </c>
      <c r="O37" s="284">
        <v>971805</v>
      </c>
      <c r="P37" s="284">
        <v>681739</v>
      </c>
      <c r="Q37" s="285">
        <f>P37/O37</f>
        <v>0.7015183087141967</v>
      </c>
      <c r="R37" s="63"/>
    </row>
    <row r="38" spans="1:18" ht="15.75">
      <c r="A38" s="21"/>
      <c r="B38" s="21"/>
      <c r="C38" s="59"/>
      <c r="D38" s="59">
        <v>4</v>
      </c>
      <c r="E38" s="59"/>
      <c r="F38" s="19"/>
      <c r="G38" s="64"/>
      <c r="H38" s="64"/>
      <c r="I38" s="60" t="s">
        <v>73</v>
      </c>
      <c r="J38" s="80">
        <v>4000000</v>
      </c>
      <c r="K38" s="284">
        <v>3000000</v>
      </c>
      <c r="L38" s="413">
        <v>0</v>
      </c>
      <c r="M38" s="413">
        <v>4341548</v>
      </c>
      <c r="N38" s="413">
        <f>O38-M38</f>
        <v>474077</v>
      </c>
      <c r="O38" s="413">
        <v>4815625</v>
      </c>
      <c r="P38" s="413">
        <v>3174169</v>
      </c>
      <c r="Q38" s="429">
        <f>P38/O38</f>
        <v>0.659139571706684</v>
      </c>
      <c r="R38" s="63"/>
    </row>
    <row r="39" spans="1:18" ht="15.75">
      <c r="A39" s="21"/>
      <c r="B39" s="21"/>
      <c r="C39" s="59"/>
      <c r="D39" s="59"/>
      <c r="E39" s="59"/>
      <c r="F39" s="19"/>
      <c r="G39" s="64"/>
      <c r="H39" s="64"/>
      <c r="I39" s="60" t="s">
        <v>145</v>
      </c>
      <c r="J39" s="80"/>
      <c r="K39" s="284">
        <v>1069254</v>
      </c>
      <c r="L39" s="415"/>
      <c r="M39" s="415"/>
      <c r="N39" s="415"/>
      <c r="O39" s="415"/>
      <c r="P39" s="415"/>
      <c r="Q39" s="430"/>
      <c r="R39" s="63"/>
    </row>
    <row r="40" spans="1:18" ht="15.75">
      <c r="A40" s="21"/>
      <c r="B40" s="21"/>
      <c r="C40" s="59"/>
      <c r="D40" s="59">
        <v>5</v>
      </c>
      <c r="E40" s="59"/>
      <c r="F40" s="19"/>
      <c r="G40" s="64"/>
      <c r="H40" s="64"/>
      <c r="I40" s="60" t="s">
        <v>133</v>
      </c>
      <c r="J40" s="80">
        <v>898000</v>
      </c>
      <c r="K40" s="284">
        <v>300000</v>
      </c>
      <c r="L40" s="284">
        <v>-300000</v>
      </c>
      <c r="M40" s="284">
        <f>K40+L40</f>
        <v>0</v>
      </c>
      <c r="N40" s="284">
        <v>0</v>
      </c>
      <c r="O40" s="284">
        <v>0</v>
      </c>
      <c r="P40" s="284">
        <v>0</v>
      </c>
      <c r="Q40" s="290" t="s">
        <v>163</v>
      </c>
      <c r="R40" s="63"/>
    </row>
    <row r="41" spans="1:18" ht="15.75">
      <c r="A41" s="21"/>
      <c r="B41" s="21"/>
      <c r="C41" s="59"/>
      <c r="D41" s="59">
        <v>6</v>
      </c>
      <c r="E41" s="59"/>
      <c r="F41" s="19"/>
      <c r="G41" s="64"/>
      <c r="H41" s="64"/>
      <c r="I41" s="60" t="s">
        <v>134</v>
      </c>
      <c r="J41" s="80">
        <v>7584819</v>
      </c>
      <c r="K41" s="284">
        <v>11283761</v>
      </c>
      <c r="L41" s="284">
        <v>1574632</v>
      </c>
      <c r="M41" s="284">
        <v>9937058</v>
      </c>
      <c r="N41" s="284">
        <f>O41-M41</f>
        <v>-7380747</v>
      </c>
      <c r="O41" s="284">
        <v>2556311</v>
      </c>
      <c r="P41" s="284">
        <v>0</v>
      </c>
      <c r="Q41" s="285">
        <f>P41/M41</f>
        <v>0</v>
      </c>
      <c r="R41" s="63"/>
    </row>
    <row r="42" spans="1:18" ht="15.75" hidden="1">
      <c r="A42" s="21">
        <v>2</v>
      </c>
      <c r="B42" s="21"/>
      <c r="C42" s="59"/>
      <c r="D42" s="59"/>
      <c r="E42" s="59" t="s">
        <v>21</v>
      </c>
      <c r="F42" s="452" t="s">
        <v>84</v>
      </c>
      <c r="G42" s="453"/>
      <c r="H42" s="453"/>
      <c r="I42" s="454"/>
      <c r="J42" s="30">
        <f>SUM(J43:J47)</f>
        <v>0</v>
      </c>
      <c r="K42" s="288">
        <f>SUM(K43:K47)</f>
        <v>0</v>
      </c>
      <c r="L42" s="288"/>
      <c r="M42" s="288"/>
      <c r="N42" s="288"/>
      <c r="O42" s="288"/>
      <c r="P42" s="288"/>
      <c r="Q42" s="288"/>
      <c r="R42" s="63"/>
    </row>
    <row r="43" spans="1:18" ht="15.75" hidden="1">
      <c r="A43" s="21"/>
      <c r="B43" s="21"/>
      <c r="C43" s="59"/>
      <c r="D43" s="59">
        <v>1</v>
      </c>
      <c r="E43" s="59"/>
      <c r="F43" s="19"/>
      <c r="G43" s="64"/>
      <c r="H43" s="64"/>
      <c r="I43" s="60" t="s">
        <v>18</v>
      </c>
      <c r="J43" s="80"/>
      <c r="K43" s="284"/>
      <c r="L43" s="284"/>
      <c r="M43" s="284"/>
      <c r="N43" s="284"/>
      <c r="O43" s="284"/>
      <c r="P43" s="284"/>
      <c r="Q43" s="284"/>
      <c r="R43" s="63"/>
    </row>
    <row r="44" spans="1:18" ht="15.75" hidden="1">
      <c r="A44" s="21"/>
      <c r="B44" s="21"/>
      <c r="C44" s="59"/>
      <c r="D44" s="59">
        <v>2</v>
      </c>
      <c r="E44" s="59"/>
      <c r="F44" s="19"/>
      <c r="G44" s="64"/>
      <c r="H44" s="64"/>
      <c r="I44" s="60" t="s">
        <v>72</v>
      </c>
      <c r="J44" s="80"/>
      <c r="K44" s="284"/>
      <c r="L44" s="284"/>
      <c r="M44" s="284"/>
      <c r="N44" s="284"/>
      <c r="O44" s="284"/>
      <c r="P44" s="284"/>
      <c r="Q44" s="284"/>
      <c r="R44" s="63"/>
    </row>
    <row r="45" spans="1:18" ht="15.75" hidden="1">
      <c r="A45" s="21"/>
      <c r="B45" s="21"/>
      <c r="C45" s="59"/>
      <c r="D45" s="59">
        <v>3</v>
      </c>
      <c r="E45" s="59"/>
      <c r="F45" s="19"/>
      <c r="G45" s="64"/>
      <c r="H45" s="64"/>
      <c r="I45" s="60" t="s">
        <v>73</v>
      </c>
      <c r="J45" s="80"/>
      <c r="K45" s="284"/>
      <c r="L45" s="284"/>
      <c r="M45" s="284"/>
      <c r="N45" s="284"/>
      <c r="O45" s="284"/>
      <c r="P45" s="284"/>
      <c r="Q45" s="284"/>
      <c r="R45" s="63"/>
    </row>
    <row r="46" spans="1:18" ht="31.5" hidden="1">
      <c r="A46" s="21"/>
      <c r="B46" s="21"/>
      <c r="C46" s="59"/>
      <c r="D46" s="59">
        <v>4</v>
      </c>
      <c r="E46" s="59"/>
      <c r="F46" s="19"/>
      <c r="G46" s="64"/>
      <c r="H46" s="64"/>
      <c r="I46" s="60" t="s">
        <v>74</v>
      </c>
      <c r="J46" s="29"/>
      <c r="K46" s="291"/>
      <c r="L46" s="291"/>
      <c r="M46" s="291"/>
      <c r="N46" s="291"/>
      <c r="O46" s="291"/>
      <c r="P46" s="291"/>
      <c r="Q46" s="291"/>
      <c r="R46" s="63"/>
    </row>
    <row r="47" spans="1:18" ht="15.75" hidden="1">
      <c r="A47" s="21"/>
      <c r="B47" s="21"/>
      <c r="C47" s="59"/>
      <c r="D47" s="59">
        <v>5</v>
      </c>
      <c r="E47" s="59"/>
      <c r="F47" s="19"/>
      <c r="G47" s="64"/>
      <c r="H47" s="64"/>
      <c r="I47" s="60" t="s">
        <v>75</v>
      </c>
      <c r="J47" s="80"/>
      <c r="K47" s="284"/>
      <c r="L47" s="284"/>
      <c r="M47" s="284"/>
      <c r="N47" s="284"/>
      <c r="O47" s="284"/>
      <c r="P47" s="284"/>
      <c r="Q47" s="284"/>
      <c r="R47" s="63"/>
    </row>
    <row r="48" spans="1:18" ht="15.75">
      <c r="A48" s="21">
        <v>3</v>
      </c>
      <c r="B48" s="21"/>
      <c r="C48" s="59"/>
      <c r="D48" s="59"/>
      <c r="E48" s="59" t="s">
        <v>20</v>
      </c>
      <c r="F48" s="452" t="s">
        <v>85</v>
      </c>
      <c r="G48" s="453"/>
      <c r="H48" s="453"/>
      <c r="I48" s="454"/>
      <c r="J48" s="83">
        <f>SUM(J49:J53)</f>
        <v>0</v>
      </c>
      <c r="K48" s="292">
        <f>SUM(K49:K53)</f>
        <v>0</v>
      </c>
      <c r="L48" s="292">
        <f>L51+L52+L53</f>
        <v>2383775</v>
      </c>
      <c r="M48" s="292">
        <f>M51+M52+M53</f>
        <v>6287523</v>
      </c>
      <c r="N48" s="292">
        <f>N51+N52+N53</f>
        <v>240530</v>
      </c>
      <c r="O48" s="292">
        <f>O51+O52+O53</f>
        <v>6528053</v>
      </c>
      <c r="P48" s="292">
        <f>P51+P52+P53</f>
        <v>6234935</v>
      </c>
      <c r="Q48" s="293">
        <f>P48/O48</f>
        <v>0.9550987101360849</v>
      </c>
      <c r="R48" s="63"/>
    </row>
    <row r="49" spans="1:18" ht="15.75">
      <c r="A49" s="21"/>
      <c r="B49" s="21"/>
      <c r="C49" s="59"/>
      <c r="D49" s="59">
        <v>1</v>
      </c>
      <c r="E49" s="59"/>
      <c r="F49" s="61"/>
      <c r="G49" s="61"/>
      <c r="H49" s="62"/>
      <c r="I49" s="60" t="s">
        <v>18</v>
      </c>
      <c r="J49" s="80"/>
      <c r="K49" s="284"/>
      <c r="L49" s="284"/>
      <c r="M49" s="284"/>
      <c r="N49" s="284"/>
      <c r="O49" s="284"/>
      <c r="P49" s="284"/>
      <c r="Q49" s="284"/>
      <c r="R49" s="63"/>
    </row>
    <row r="50" spans="1:18" ht="15.75">
      <c r="A50" s="21"/>
      <c r="B50" s="21"/>
      <c r="C50" s="59"/>
      <c r="D50" s="59">
        <v>2</v>
      </c>
      <c r="E50" s="59"/>
      <c r="F50" s="61"/>
      <c r="G50" s="61"/>
      <c r="H50" s="62"/>
      <c r="I50" s="60" t="s">
        <v>72</v>
      </c>
      <c r="J50" s="80"/>
      <c r="K50" s="284"/>
      <c r="L50" s="284"/>
      <c r="M50" s="284"/>
      <c r="N50" s="284"/>
      <c r="O50" s="284"/>
      <c r="P50" s="284"/>
      <c r="Q50" s="284"/>
      <c r="R50" s="63"/>
    </row>
    <row r="51" spans="1:18" ht="15.75">
      <c r="A51" s="21"/>
      <c r="B51" s="21"/>
      <c r="C51" s="59"/>
      <c r="D51" s="59">
        <v>3</v>
      </c>
      <c r="E51" s="59"/>
      <c r="F51" s="61"/>
      <c r="G51" s="61"/>
      <c r="H51" s="62"/>
      <c r="I51" s="60" t="s">
        <v>73</v>
      </c>
      <c r="J51" s="80">
        <v>0</v>
      </c>
      <c r="K51" s="284">
        <v>0</v>
      </c>
      <c r="L51" s="284">
        <v>261775</v>
      </c>
      <c r="M51" s="284">
        <v>568423</v>
      </c>
      <c r="N51" s="284">
        <f>O51-M51</f>
        <v>240530</v>
      </c>
      <c r="O51" s="284">
        <v>808953</v>
      </c>
      <c r="P51" s="284">
        <v>568423</v>
      </c>
      <c r="Q51" s="285">
        <f>P51/O51</f>
        <v>0.7026650497618526</v>
      </c>
      <c r="R51" s="63"/>
    </row>
    <row r="52" spans="1:18" ht="15.75">
      <c r="A52" s="21"/>
      <c r="B52" s="21"/>
      <c r="C52" s="59"/>
      <c r="D52" s="59">
        <v>4</v>
      </c>
      <c r="E52" s="59"/>
      <c r="F52" s="61"/>
      <c r="G52" s="61"/>
      <c r="H52" s="62"/>
      <c r="I52" s="60" t="s">
        <v>164</v>
      </c>
      <c r="J52" s="80">
        <v>0</v>
      </c>
      <c r="K52" s="284">
        <v>0</v>
      </c>
      <c r="L52" s="284">
        <v>1622000</v>
      </c>
      <c r="M52" s="284">
        <f>K52+L52</f>
        <v>1622000</v>
      </c>
      <c r="N52" s="284">
        <v>0</v>
      </c>
      <c r="O52" s="284">
        <v>1622000</v>
      </c>
      <c r="P52" s="284">
        <v>1569412</v>
      </c>
      <c r="Q52" s="285">
        <f>P52/M52</f>
        <v>0.9675782983970407</v>
      </c>
      <c r="R52" s="63"/>
    </row>
    <row r="53" spans="1:18" ht="15.75">
      <c r="A53" s="21"/>
      <c r="B53" s="21"/>
      <c r="C53" s="59"/>
      <c r="D53" s="59">
        <v>5</v>
      </c>
      <c r="E53" s="59"/>
      <c r="F53" s="61"/>
      <c r="G53" s="61"/>
      <c r="H53" s="62"/>
      <c r="I53" s="60" t="s">
        <v>165</v>
      </c>
      <c r="J53" s="80">
        <v>0</v>
      </c>
      <c r="K53" s="284">
        <v>0</v>
      </c>
      <c r="L53" s="284">
        <v>500000</v>
      </c>
      <c r="M53" s="284">
        <v>4097100</v>
      </c>
      <c r="N53" s="284">
        <v>0</v>
      </c>
      <c r="O53" s="284">
        <v>4097100</v>
      </c>
      <c r="P53" s="284">
        <v>4097100</v>
      </c>
      <c r="Q53" s="285">
        <f>P53/O53</f>
        <v>1</v>
      </c>
      <c r="R53" s="63"/>
    </row>
    <row r="54" spans="1:18" ht="15.75" customHeight="1">
      <c r="A54" s="21"/>
      <c r="B54" s="21"/>
      <c r="C54" s="59"/>
      <c r="D54" s="59"/>
      <c r="E54" s="59"/>
      <c r="F54" s="25" t="s">
        <v>166</v>
      </c>
      <c r="G54" s="26"/>
      <c r="H54" s="26"/>
      <c r="I54" s="27"/>
      <c r="J54" s="83"/>
      <c r="K54" s="292">
        <f aca="true" t="shared" si="1" ref="K54:P54">K55+K56</f>
        <v>1690570</v>
      </c>
      <c r="L54" s="292">
        <f t="shared" si="1"/>
        <v>1042475</v>
      </c>
      <c r="M54" s="292">
        <f t="shared" si="1"/>
        <v>2733045</v>
      </c>
      <c r="N54" s="292">
        <f t="shared" si="1"/>
        <v>244596</v>
      </c>
      <c r="O54" s="292">
        <f t="shared" si="1"/>
        <v>2977641</v>
      </c>
      <c r="P54" s="292">
        <f t="shared" si="1"/>
        <v>2733045</v>
      </c>
      <c r="Q54" s="293">
        <f aca="true" t="shared" si="2" ref="Q54:Q59">P54/O54</f>
        <v>0.9178557791217947</v>
      </c>
      <c r="R54" s="63"/>
    </row>
    <row r="55" spans="1:18" ht="15.75">
      <c r="A55" s="21"/>
      <c r="B55" s="21"/>
      <c r="C55" s="59"/>
      <c r="D55" s="59"/>
      <c r="E55" s="59"/>
      <c r="F55" s="65"/>
      <c r="G55" s="65"/>
      <c r="H55" s="65"/>
      <c r="I55" s="179" t="s">
        <v>167</v>
      </c>
      <c r="J55" s="80">
        <v>0</v>
      </c>
      <c r="K55" s="284">
        <v>0</v>
      </c>
      <c r="L55" s="284">
        <v>780894</v>
      </c>
      <c r="M55" s="284">
        <f>K55+L55</f>
        <v>780894</v>
      </c>
      <c r="N55" s="284">
        <v>0</v>
      </c>
      <c r="O55" s="284">
        <v>780894</v>
      </c>
      <c r="P55" s="284">
        <v>780894</v>
      </c>
      <c r="Q55" s="285">
        <f t="shared" si="2"/>
        <v>1</v>
      </c>
      <c r="R55" s="63"/>
    </row>
    <row r="56" spans="1:18" ht="15.75">
      <c r="A56" s="21"/>
      <c r="B56" s="21"/>
      <c r="C56" s="59"/>
      <c r="D56" s="59"/>
      <c r="E56" s="59"/>
      <c r="F56" s="65"/>
      <c r="G56" s="65"/>
      <c r="H56" s="65"/>
      <c r="I56" s="180" t="s">
        <v>187</v>
      </c>
      <c r="J56" s="80"/>
      <c r="K56" s="284">
        <v>1690570</v>
      </c>
      <c r="L56" s="284">
        <v>261581</v>
      </c>
      <c r="M56" s="284">
        <f>K56+L56</f>
        <v>1952151</v>
      </c>
      <c r="N56" s="284">
        <f>O56-M56</f>
        <v>244596</v>
      </c>
      <c r="O56" s="284">
        <v>2196747</v>
      </c>
      <c r="P56" s="284">
        <v>1952151</v>
      </c>
      <c r="Q56" s="285">
        <f t="shared" si="2"/>
        <v>0.8886553617690157</v>
      </c>
      <c r="R56" s="63"/>
    </row>
    <row r="57" spans="1:18" ht="15.75">
      <c r="A57" s="21">
        <v>4</v>
      </c>
      <c r="B57" s="21"/>
      <c r="C57" s="59"/>
      <c r="D57" s="59"/>
      <c r="E57" s="59" t="s">
        <v>20</v>
      </c>
      <c r="F57" s="421" t="s">
        <v>86</v>
      </c>
      <c r="G57" s="419"/>
      <c r="H57" s="419"/>
      <c r="I57" s="420"/>
      <c r="J57" s="30">
        <f>SUM(J58:J59)</f>
        <v>0</v>
      </c>
      <c r="K57" s="288">
        <f>SUM(K58:K59)</f>
        <v>19666856</v>
      </c>
      <c r="L57" s="288">
        <f>L58+L59</f>
        <v>1218061</v>
      </c>
      <c r="M57" s="288">
        <f>M58+M59</f>
        <v>20894917</v>
      </c>
      <c r="N57" s="288">
        <f>N58+N59</f>
        <v>791342</v>
      </c>
      <c r="O57" s="288">
        <f>O58+O59</f>
        <v>21686259</v>
      </c>
      <c r="P57" s="288">
        <f>P58+P59</f>
        <v>13073762</v>
      </c>
      <c r="Q57" s="289">
        <f t="shared" si="2"/>
        <v>0.6028592575602828</v>
      </c>
      <c r="R57" s="63"/>
    </row>
    <row r="58" spans="1:18" ht="15.75">
      <c r="A58" s="21"/>
      <c r="B58" s="21"/>
      <c r="C58" s="59"/>
      <c r="D58" s="59">
        <v>3</v>
      </c>
      <c r="E58" s="59"/>
      <c r="F58" s="66"/>
      <c r="G58" s="66"/>
      <c r="H58" s="62"/>
      <c r="I58" s="60" t="s">
        <v>167</v>
      </c>
      <c r="J58" s="80">
        <v>0</v>
      </c>
      <c r="K58" s="284">
        <v>0</v>
      </c>
      <c r="L58" s="284">
        <v>1218061</v>
      </c>
      <c r="M58" s="284">
        <v>1228061</v>
      </c>
      <c r="N58" s="284">
        <f>O58-M58</f>
        <v>791342</v>
      </c>
      <c r="O58" s="284">
        <v>2019403</v>
      </c>
      <c r="P58" s="284">
        <v>1228061</v>
      </c>
      <c r="Q58" s="285">
        <f t="shared" si="2"/>
        <v>0.6081307198216502</v>
      </c>
      <c r="R58" s="63"/>
    </row>
    <row r="59" spans="1:18" ht="15.75">
      <c r="A59" s="21"/>
      <c r="B59" s="21"/>
      <c r="C59" s="59"/>
      <c r="D59" s="59">
        <v>4</v>
      </c>
      <c r="E59" s="59"/>
      <c r="F59" s="66"/>
      <c r="G59" s="66"/>
      <c r="H59" s="62"/>
      <c r="I59" s="180" t="s">
        <v>146</v>
      </c>
      <c r="J59" s="80">
        <v>0</v>
      </c>
      <c r="K59" s="284">
        <v>19666856</v>
      </c>
      <c r="L59" s="284">
        <v>0</v>
      </c>
      <c r="M59" s="284">
        <f>K59+L59</f>
        <v>19666856</v>
      </c>
      <c r="N59" s="284">
        <v>0</v>
      </c>
      <c r="O59" s="284">
        <v>19666856</v>
      </c>
      <c r="P59" s="284">
        <v>11845701</v>
      </c>
      <c r="Q59" s="285">
        <f t="shared" si="2"/>
        <v>0.6023179810743516</v>
      </c>
      <c r="R59" s="63"/>
    </row>
    <row r="60" spans="1:18" ht="15.75" hidden="1">
      <c r="A60" s="21">
        <v>5</v>
      </c>
      <c r="B60" s="21"/>
      <c r="C60" s="59"/>
      <c r="D60" s="59"/>
      <c r="E60" s="59" t="s">
        <v>20</v>
      </c>
      <c r="F60" s="421" t="s">
        <v>123</v>
      </c>
      <c r="G60" s="419"/>
      <c r="H60" s="419"/>
      <c r="I60" s="420"/>
      <c r="J60" s="30">
        <f>SUM(J61:J65)</f>
        <v>11344375</v>
      </c>
      <c r="K60" s="288">
        <f>SUM(K61:K65)</f>
        <v>0</v>
      </c>
      <c r="L60" s="288"/>
      <c r="M60" s="288"/>
      <c r="N60" s="288"/>
      <c r="O60" s="288"/>
      <c r="P60" s="288"/>
      <c r="Q60" s="288"/>
      <c r="R60" s="63"/>
    </row>
    <row r="61" spans="1:18" ht="15.75" hidden="1">
      <c r="A61" s="21"/>
      <c r="B61" s="21"/>
      <c r="C61" s="59"/>
      <c r="D61" s="59">
        <v>1</v>
      </c>
      <c r="E61" s="59"/>
      <c r="F61" s="66"/>
      <c r="G61" s="66"/>
      <c r="H61" s="66"/>
      <c r="I61" s="60" t="s">
        <v>18</v>
      </c>
      <c r="J61" s="80">
        <v>10201093</v>
      </c>
      <c r="K61" s="284"/>
      <c r="L61" s="284"/>
      <c r="M61" s="284"/>
      <c r="N61" s="284"/>
      <c r="O61" s="284"/>
      <c r="P61" s="284"/>
      <c r="Q61" s="284"/>
      <c r="R61" s="79"/>
    </row>
    <row r="62" spans="1:18" ht="15.75" hidden="1">
      <c r="A62" s="21"/>
      <c r="B62" s="21"/>
      <c r="C62" s="59"/>
      <c r="D62" s="59">
        <v>2</v>
      </c>
      <c r="E62" s="59"/>
      <c r="F62" s="65"/>
      <c r="G62" s="65"/>
      <c r="H62" s="65"/>
      <c r="I62" s="60" t="s">
        <v>72</v>
      </c>
      <c r="J62" s="80">
        <v>1143282</v>
      </c>
      <c r="K62" s="284"/>
      <c r="L62" s="284"/>
      <c r="M62" s="284"/>
      <c r="N62" s="284"/>
      <c r="O62" s="284"/>
      <c r="P62" s="284"/>
      <c r="Q62" s="284"/>
      <c r="R62" s="79"/>
    </row>
    <row r="63" spans="1:18" ht="15.75" hidden="1">
      <c r="A63" s="21"/>
      <c r="B63" s="21"/>
      <c r="C63" s="59"/>
      <c r="D63" s="59">
        <v>3</v>
      </c>
      <c r="E63" s="59"/>
      <c r="F63" s="61"/>
      <c r="G63" s="61"/>
      <c r="H63" s="62"/>
      <c r="I63" s="60" t="s">
        <v>73</v>
      </c>
      <c r="J63" s="80"/>
      <c r="K63" s="284"/>
      <c r="L63" s="284"/>
      <c r="M63" s="284"/>
      <c r="N63" s="284"/>
      <c r="O63" s="284"/>
      <c r="P63" s="284"/>
      <c r="Q63" s="284"/>
      <c r="R63" s="79"/>
    </row>
    <row r="64" spans="1:18" ht="31.5" hidden="1">
      <c r="A64" s="21"/>
      <c r="B64" s="21"/>
      <c r="C64" s="59"/>
      <c r="D64" s="59">
        <v>4</v>
      </c>
      <c r="E64" s="59"/>
      <c r="F64" s="61"/>
      <c r="G64" s="61"/>
      <c r="H64" s="62"/>
      <c r="I64" s="60" t="s">
        <v>74</v>
      </c>
      <c r="J64" s="80"/>
      <c r="K64" s="284"/>
      <c r="L64" s="284"/>
      <c r="M64" s="284"/>
      <c r="N64" s="284"/>
      <c r="O64" s="284"/>
      <c r="P64" s="284"/>
      <c r="Q64" s="284"/>
      <c r="R64" s="79"/>
    </row>
    <row r="65" spans="1:18" ht="15.75" hidden="1">
      <c r="A65" s="21"/>
      <c r="B65" s="21"/>
      <c r="C65" s="59"/>
      <c r="D65" s="59">
        <v>5</v>
      </c>
      <c r="E65" s="59"/>
      <c r="F65" s="61"/>
      <c r="G65" s="61"/>
      <c r="H65" s="62"/>
      <c r="I65" s="60" t="s">
        <v>75</v>
      </c>
      <c r="J65" s="80"/>
      <c r="K65" s="284"/>
      <c r="L65" s="284"/>
      <c r="M65" s="284"/>
      <c r="N65" s="284"/>
      <c r="O65" s="284"/>
      <c r="P65" s="284"/>
      <c r="Q65" s="284"/>
      <c r="R65" s="79"/>
    </row>
    <row r="66" spans="1:18" ht="15.75">
      <c r="A66" s="21">
        <v>6</v>
      </c>
      <c r="B66" s="21"/>
      <c r="C66" s="59"/>
      <c r="D66" s="59"/>
      <c r="E66" s="59" t="s">
        <v>20</v>
      </c>
      <c r="F66" s="426" t="s">
        <v>87</v>
      </c>
      <c r="G66" s="427"/>
      <c r="H66" s="427"/>
      <c r="I66" s="428"/>
      <c r="J66" s="30">
        <f>SUM(J67:J71)</f>
        <v>5975000</v>
      </c>
      <c r="K66" s="288">
        <f>SUM(K67:K71)</f>
        <v>7487251</v>
      </c>
      <c r="L66" s="288">
        <f>L67+L68+L69+L70</f>
        <v>25000</v>
      </c>
      <c r="M66" s="288">
        <f>M67+M68+M69+M70</f>
        <v>7991241</v>
      </c>
      <c r="N66" s="288">
        <f>N67+N68+N69+N70</f>
        <v>-1122203</v>
      </c>
      <c r="O66" s="288">
        <f>O67+O68+O69+O70</f>
        <v>6869038</v>
      </c>
      <c r="P66" s="288">
        <f>P67+P68+P69+P70</f>
        <v>4747542</v>
      </c>
      <c r="Q66" s="289">
        <f>P66/O66</f>
        <v>0.691150929722619</v>
      </c>
      <c r="R66" s="79"/>
    </row>
    <row r="67" spans="1:18" ht="15.75">
      <c r="A67" s="21"/>
      <c r="B67" s="21"/>
      <c r="C67" s="59"/>
      <c r="D67" s="59">
        <v>1</v>
      </c>
      <c r="E67" s="59"/>
      <c r="F67" s="65"/>
      <c r="G67" s="65"/>
      <c r="H67" s="67"/>
      <c r="I67" s="24" t="s">
        <v>18</v>
      </c>
      <c r="J67" s="80">
        <v>5000000</v>
      </c>
      <c r="K67" s="284">
        <v>6587201</v>
      </c>
      <c r="L67" s="284">
        <v>0</v>
      </c>
      <c r="M67" s="284">
        <v>6988029</v>
      </c>
      <c r="N67" s="284">
        <f>O67-M67</f>
        <v>-1122204</v>
      </c>
      <c r="O67" s="284">
        <v>5865825</v>
      </c>
      <c r="P67" s="284">
        <v>4179333</v>
      </c>
      <c r="Q67" s="285">
        <f>P67/O67</f>
        <v>0.712488524632085</v>
      </c>
      <c r="R67" s="79"/>
    </row>
    <row r="68" spans="1:18" ht="15.75">
      <c r="A68" s="21"/>
      <c r="B68" s="21"/>
      <c r="C68" s="59"/>
      <c r="D68" s="59">
        <v>2</v>
      </c>
      <c r="E68" s="59"/>
      <c r="F68" s="65"/>
      <c r="G68" s="65"/>
      <c r="H68" s="65"/>
      <c r="I68" s="24" t="s">
        <v>72</v>
      </c>
      <c r="J68" s="80">
        <v>975000</v>
      </c>
      <c r="K68" s="284">
        <v>642240</v>
      </c>
      <c r="L68" s="284">
        <v>0</v>
      </c>
      <c r="M68" s="284">
        <v>720402</v>
      </c>
      <c r="N68" s="284">
        <v>0</v>
      </c>
      <c r="O68" s="284">
        <v>720402</v>
      </c>
      <c r="P68" s="284">
        <v>438110</v>
      </c>
      <c r="Q68" s="285">
        <f>P68/O68</f>
        <v>0.6081465626136519</v>
      </c>
      <c r="R68" s="68"/>
    </row>
    <row r="69" spans="1:18" ht="15.75">
      <c r="A69" s="21"/>
      <c r="B69" s="21"/>
      <c r="C69" s="59"/>
      <c r="D69" s="59">
        <v>3</v>
      </c>
      <c r="E69" s="59"/>
      <c r="F69" s="65"/>
      <c r="G69" s="65"/>
      <c r="H69" s="67"/>
      <c r="I69" s="24" t="s">
        <v>73</v>
      </c>
      <c r="J69" s="80"/>
      <c r="K69" s="284">
        <v>257810</v>
      </c>
      <c r="L69" s="284">
        <v>0</v>
      </c>
      <c r="M69" s="284">
        <v>240220</v>
      </c>
      <c r="N69" s="284">
        <v>1</v>
      </c>
      <c r="O69" s="284">
        <v>240221</v>
      </c>
      <c r="P69" s="284">
        <v>88189</v>
      </c>
      <c r="Q69" s="285">
        <f>P69/O69</f>
        <v>0.3671161139117729</v>
      </c>
      <c r="R69" s="63"/>
    </row>
    <row r="70" spans="1:18" ht="15.75">
      <c r="A70" s="21"/>
      <c r="B70" s="21"/>
      <c r="C70" s="59"/>
      <c r="D70" s="59">
        <v>4</v>
      </c>
      <c r="E70" s="59"/>
      <c r="F70" s="65"/>
      <c r="G70" s="65"/>
      <c r="H70" s="67"/>
      <c r="I70" s="24" t="s">
        <v>164</v>
      </c>
      <c r="J70" s="80">
        <v>0</v>
      </c>
      <c r="K70" s="284">
        <v>0</v>
      </c>
      <c r="L70" s="284">
        <v>25000</v>
      </c>
      <c r="M70" s="284">
        <v>42590</v>
      </c>
      <c r="N70" s="284">
        <v>0</v>
      </c>
      <c r="O70" s="284">
        <v>42590</v>
      </c>
      <c r="P70" s="284">
        <v>41910</v>
      </c>
      <c r="Q70" s="285">
        <f>P70/O70</f>
        <v>0.984033810753698</v>
      </c>
      <c r="R70" s="63"/>
    </row>
    <row r="71" spans="1:18" ht="15.75">
      <c r="A71" s="21"/>
      <c r="B71" s="21"/>
      <c r="C71" s="59"/>
      <c r="D71" s="59">
        <v>5</v>
      </c>
      <c r="E71" s="59"/>
      <c r="F71" s="65"/>
      <c r="G71" s="65"/>
      <c r="H71" s="67"/>
      <c r="I71" s="24" t="s">
        <v>75</v>
      </c>
      <c r="J71" s="80"/>
      <c r="K71" s="284"/>
      <c r="L71" s="284"/>
      <c r="M71" s="284"/>
      <c r="N71" s="284"/>
      <c r="O71" s="284"/>
      <c r="P71" s="284"/>
      <c r="Q71" s="285"/>
      <c r="R71" s="63"/>
    </row>
    <row r="72" spans="1:18" ht="15.75">
      <c r="A72" s="21">
        <v>7</v>
      </c>
      <c r="B72" s="21"/>
      <c r="C72" s="59"/>
      <c r="D72" s="59"/>
      <c r="E72" s="59" t="s">
        <v>20</v>
      </c>
      <c r="F72" s="25" t="s">
        <v>94</v>
      </c>
      <c r="G72" s="26"/>
      <c r="H72" s="26"/>
      <c r="I72" s="27"/>
      <c r="J72" s="30">
        <f>SUM(J73)</f>
        <v>180000</v>
      </c>
      <c r="K72" s="288">
        <f>SUM(K73)</f>
        <v>180000</v>
      </c>
      <c r="L72" s="288">
        <f>L73</f>
        <v>0</v>
      </c>
      <c r="M72" s="288">
        <f>M73</f>
        <v>180000</v>
      </c>
      <c r="N72" s="288">
        <f>N73</f>
        <v>22200</v>
      </c>
      <c r="O72" s="288">
        <f>O73</f>
        <v>202200</v>
      </c>
      <c r="P72" s="288">
        <f>P73</f>
        <v>155400</v>
      </c>
      <c r="Q72" s="289">
        <f>P72/O72</f>
        <v>0.7685459940652819</v>
      </c>
      <c r="R72" s="69"/>
    </row>
    <row r="73" spans="1:18" ht="15.75">
      <c r="A73" s="70"/>
      <c r="B73" s="21"/>
      <c r="C73" s="59"/>
      <c r="D73" s="59">
        <v>3</v>
      </c>
      <c r="E73" s="59"/>
      <c r="F73" s="65"/>
      <c r="G73" s="65"/>
      <c r="H73" s="67"/>
      <c r="I73" s="24" t="s">
        <v>73</v>
      </c>
      <c r="J73" s="80">
        <v>180000</v>
      </c>
      <c r="K73" s="284">
        <v>180000</v>
      </c>
      <c r="L73" s="284">
        <v>0</v>
      </c>
      <c r="M73" s="284">
        <f>K73+L73</f>
        <v>180000</v>
      </c>
      <c r="N73" s="284">
        <v>22200</v>
      </c>
      <c r="O73" s="284">
        <v>202200</v>
      </c>
      <c r="P73" s="284">
        <v>155400</v>
      </c>
      <c r="Q73" s="285">
        <f>P73/O73</f>
        <v>0.7685459940652819</v>
      </c>
      <c r="R73" s="69"/>
    </row>
    <row r="74" spans="1:18" ht="15.75">
      <c r="A74" s="21">
        <v>8</v>
      </c>
      <c r="B74" s="21"/>
      <c r="C74" s="59"/>
      <c r="D74" s="59"/>
      <c r="E74" s="59"/>
      <c r="F74" s="426" t="s">
        <v>88</v>
      </c>
      <c r="G74" s="427"/>
      <c r="H74" s="427"/>
      <c r="I74" s="428"/>
      <c r="J74" s="83">
        <f>SUM(J75:J80)</f>
        <v>29547825</v>
      </c>
      <c r="K74" s="292">
        <f>SUM(K75:K80)</f>
        <v>1643480</v>
      </c>
      <c r="L74" s="292">
        <f>L77</f>
        <v>0</v>
      </c>
      <c r="M74" s="292">
        <f>M77</f>
        <v>1143480</v>
      </c>
      <c r="N74" s="292">
        <f>N77</f>
        <v>365131</v>
      </c>
      <c r="O74" s="292">
        <f>O77</f>
        <v>1508611</v>
      </c>
      <c r="P74" s="292">
        <f>P77</f>
        <v>901100</v>
      </c>
      <c r="Q74" s="293">
        <f>P74/O74</f>
        <v>0.5973044078294537</v>
      </c>
      <c r="R74" s="63"/>
    </row>
    <row r="75" spans="1:18" ht="15.75">
      <c r="A75" s="66"/>
      <c r="B75" s="66"/>
      <c r="C75" s="72"/>
      <c r="D75" s="59">
        <v>1</v>
      </c>
      <c r="E75" s="72"/>
      <c r="F75" s="65"/>
      <c r="G75" s="65"/>
      <c r="H75" s="67"/>
      <c r="I75" s="24" t="s">
        <v>18</v>
      </c>
      <c r="J75" s="80"/>
      <c r="K75" s="284"/>
      <c r="L75" s="284"/>
      <c r="M75" s="284"/>
      <c r="N75" s="284"/>
      <c r="O75" s="284"/>
      <c r="P75" s="284"/>
      <c r="Q75" s="284"/>
      <c r="R75" s="63"/>
    </row>
    <row r="76" spans="1:18" ht="15.75">
      <c r="A76" s="66"/>
      <c r="B76" s="66"/>
      <c r="C76" s="72"/>
      <c r="D76" s="59">
        <v>2</v>
      </c>
      <c r="E76" s="72"/>
      <c r="F76" s="65"/>
      <c r="G76" s="65"/>
      <c r="H76" s="65"/>
      <c r="I76" s="24" t="s">
        <v>72</v>
      </c>
      <c r="J76" s="80"/>
      <c r="K76" s="284"/>
      <c r="L76" s="284"/>
      <c r="M76" s="284"/>
      <c r="N76" s="284"/>
      <c r="O76" s="284"/>
      <c r="P76" s="284"/>
      <c r="Q76" s="284"/>
      <c r="R76" s="63"/>
    </row>
    <row r="77" spans="1:18" ht="15.75">
      <c r="A77" s="66"/>
      <c r="B77" s="66"/>
      <c r="C77" s="72"/>
      <c r="D77" s="59">
        <v>3</v>
      </c>
      <c r="E77" s="72"/>
      <c r="F77" s="65"/>
      <c r="G77" s="65"/>
      <c r="H77" s="65"/>
      <c r="I77" s="24" t="s">
        <v>73</v>
      </c>
      <c r="J77" s="80">
        <v>1607160</v>
      </c>
      <c r="K77" s="284">
        <v>1643480</v>
      </c>
      <c r="L77" s="284">
        <v>0</v>
      </c>
      <c r="M77" s="284">
        <v>1143480</v>
      </c>
      <c r="N77" s="284">
        <f>O77-M77</f>
        <v>365131</v>
      </c>
      <c r="O77" s="284">
        <v>1508611</v>
      </c>
      <c r="P77" s="284">
        <v>901100</v>
      </c>
      <c r="Q77" s="285">
        <f>P77/O77</f>
        <v>0.5973044078294537</v>
      </c>
      <c r="R77" s="63"/>
    </row>
    <row r="78" spans="1:18" ht="31.5">
      <c r="A78" s="66"/>
      <c r="B78" s="66"/>
      <c r="C78" s="72"/>
      <c r="D78" s="59">
        <v>4</v>
      </c>
      <c r="E78" s="72"/>
      <c r="F78" s="65"/>
      <c r="G78" s="65"/>
      <c r="H78" s="65"/>
      <c r="I78" s="24" t="s">
        <v>74</v>
      </c>
      <c r="J78" s="80"/>
      <c r="K78" s="284"/>
      <c r="L78" s="284"/>
      <c r="M78" s="284"/>
      <c r="N78" s="284"/>
      <c r="O78" s="284"/>
      <c r="P78" s="284"/>
      <c r="Q78" s="284"/>
      <c r="R78" s="63"/>
    </row>
    <row r="79" spans="1:18" ht="15.75">
      <c r="A79" s="66"/>
      <c r="B79" s="66"/>
      <c r="C79" s="72"/>
      <c r="D79" s="59">
        <v>5</v>
      </c>
      <c r="E79" s="72"/>
      <c r="F79" s="65"/>
      <c r="G79" s="65"/>
      <c r="H79" s="67"/>
      <c r="I79" s="24" t="s">
        <v>122</v>
      </c>
      <c r="J79" s="80">
        <v>12988950</v>
      </c>
      <c r="K79" s="284">
        <v>0</v>
      </c>
      <c r="L79" s="284"/>
      <c r="M79" s="284"/>
      <c r="N79" s="284"/>
      <c r="O79" s="284"/>
      <c r="P79" s="284"/>
      <c r="Q79" s="284"/>
      <c r="R79" s="63"/>
    </row>
    <row r="80" spans="1:18" ht="15.75">
      <c r="A80" s="66"/>
      <c r="B80" s="66"/>
      <c r="C80" s="72"/>
      <c r="D80" s="59"/>
      <c r="E80" s="72"/>
      <c r="F80" s="65"/>
      <c r="G80" s="65"/>
      <c r="H80" s="67"/>
      <c r="I80" s="24" t="s">
        <v>132</v>
      </c>
      <c r="J80" s="80">
        <v>14951715</v>
      </c>
      <c r="K80" s="284">
        <v>0</v>
      </c>
      <c r="L80" s="284"/>
      <c r="M80" s="284"/>
      <c r="N80" s="284"/>
      <c r="O80" s="284"/>
      <c r="P80" s="284"/>
      <c r="Q80" s="284"/>
      <c r="R80" s="63"/>
    </row>
    <row r="81" spans="1:18" ht="15.75" customHeight="1">
      <c r="A81" s="66"/>
      <c r="B81" s="66"/>
      <c r="C81" s="72"/>
      <c r="D81" s="59"/>
      <c r="E81" s="72"/>
      <c r="F81" s="421" t="s">
        <v>185</v>
      </c>
      <c r="G81" s="419"/>
      <c r="H81" s="419"/>
      <c r="I81" s="420"/>
      <c r="J81" s="80"/>
      <c r="K81" s="292">
        <f>K82+K83+K84</f>
        <v>0</v>
      </c>
      <c r="L81" s="292">
        <f>L82+L83+L84</f>
        <v>0</v>
      </c>
      <c r="M81" s="292">
        <f>M82+M83+M84</f>
        <v>0</v>
      </c>
      <c r="N81" s="292">
        <f>N82+N83+N84</f>
        <v>19999997</v>
      </c>
      <c r="O81" s="292">
        <f>O82+O83+O84</f>
        <v>19999997</v>
      </c>
      <c r="P81" s="284"/>
      <c r="Q81" s="284"/>
      <c r="R81" s="63"/>
    </row>
    <row r="82" spans="1:18" ht="15.75">
      <c r="A82" s="66"/>
      <c r="B82" s="66"/>
      <c r="C82" s="72"/>
      <c r="D82" s="59">
        <v>1</v>
      </c>
      <c r="E82" s="72"/>
      <c r="F82" s="65"/>
      <c r="G82" s="65"/>
      <c r="H82" s="67"/>
      <c r="I82" s="24" t="s">
        <v>169</v>
      </c>
      <c r="J82" s="80"/>
      <c r="K82" s="284">
        <v>0</v>
      </c>
      <c r="L82" s="284"/>
      <c r="M82" s="284">
        <v>0</v>
      </c>
      <c r="N82" s="284">
        <v>158750</v>
      </c>
      <c r="O82" s="284">
        <v>158750</v>
      </c>
      <c r="P82" s="284"/>
      <c r="Q82" s="284"/>
      <c r="R82" s="63"/>
    </row>
    <row r="83" spans="1:18" ht="15.75">
      <c r="A83" s="66"/>
      <c r="B83" s="66"/>
      <c r="C83" s="72"/>
      <c r="D83" s="59">
        <v>2</v>
      </c>
      <c r="E83" s="72"/>
      <c r="F83" s="65"/>
      <c r="G83" s="65"/>
      <c r="H83" s="67"/>
      <c r="I83" s="24" t="s">
        <v>164</v>
      </c>
      <c r="J83" s="80"/>
      <c r="K83" s="284">
        <v>0</v>
      </c>
      <c r="L83" s="284"/>
      <c r="M83" s="284">
        <v>0</v>
      </c>
      <c r="N83" s="284">
        <v>17091308</v>
      </c>
      <c r="O83" s="284">
        <v>17091308</v>
      </c>
      <c r="P83" s="284"/>
      <c r="Q83" s="284"/>
      <c r="R83" s="63"/>
    </row>
    <row r="84" spans="1:18" ht="15.75">
      <c r="A84" s="66"/>
      <c r="B84" s="66"/>
      <c r="C84" s="72"/>
      <c r="D84" s="59">
        <v>3</v>
      </c>
      <c r="E84" s="72"/>
      <c r="F84" s="65"/>
      <c r="G84" s="65"/>
      <c r="H84" s="67"/>
      <c r="I84" s="24" t="s">
        <v>165</v>
      </c>
      <c r="J84" s="80"/>
      <c r="K84" s="284">
        <v>0</v>
      </c>
      <c r="L84" s="284"/>
      <c r="M84" s="284">
        <v>0</v>
      </c>
      <c r="N84" s="284">
        <v>2749939</v>
      </c>
      <c r="O84" s="284">
        <v>2749939</v>
      </c>
      <c r="P84" s="284"/>
      <c r="Q84" s="284"/>
      <c r="R84" s="63"/>
    </row>
    <row r="85" spans="1:18" ht="15.75">
      <c r="A85" s="66">
        <v>9</v>
      </c>
      <c r="B85" s="66"/>
      <c r="C85" s="72"/>
      <c r="D85" s="59"/>
      <c r="E85" s="72" t="s">
        <v>21</v>
      </c>
      <c r="F85" s="426" t="s">
        <v>105</v>
      </c>
      <c r="G85" s="427"/>
      <c r="H85" s="427"/>
      <c r="I85" s="428"/>
      <c r="J85" s="30">
        <f>SUM(J86:J90)</f>
        <v>1760000</v>
      </c>
      <c r="K85" s="288">
        <f>SUM(K86:K90)</f>
        <v>1760000</v>
      </c>
      <c r="L85" s="288">
        <f>L88</f>
        <v>0</v>
      </c>
      <c r="M85" s="288">
        <f>M88</f>
        <v>1610000</v>
      </c>
      <c r="N85" s="288">
        <f>N88</f>
        <v>12456</v>
      </c>
      <c r="O85" s="288">
        <f>O88</f>
        <v>1622456</v>
      </c>
      <c r="P85" s="288">
        <f>P88</f>
        <v>839845</v>
      </c>
      <c r="Q85" s="289">
        <f>P85/O85</f>
        <v>0.5176380746226709</v>
      </c>
      <c r="R85" s="63"/>
    </row>
    <row r="86" spans="1:18" ht="15.75">
      <c r="A86" s="66"/>
      <c r="B86" s="66"/>
      <c r="C86" s="72"/>
      <c r="D86" s="59">
        <v>1</v>
      </c>
      <c r="E86" s="72"/>
      <c r="F86" s="65"/>
      <c r="G86" s="65"/>
      <c r="H86" s="67"/>
      <c r="I86" s="24" t="s">
        <v>18</v>
      </c>
      <c r="J86" s="80"/>
      <c r="K86" s="284"/>
      <c r="L86" s="284"/>
      <c r="M86" s="284"/>
      <c r="N86" s="284"/>
      <c r="O86" s="284"/>
      <c r="P86" s="284"/>
      <c r="Q86" s="284"/>
      <c r="R86" s="63"/>
    </row>
    <row r="87" spans="1:18" ht="15.75">
      <c r="A87" s="66"/>
      <c r="B87" s="66"/>
      <c r="C87" s="72"/>
      <c r="D87" s="59">
        <v>2</v>
      </c>
      <c r="E87" s="72"/>
      <c r="F87" s="65"/>
      <c r="G87" s="65"/>
      <c r="H87" s="67"/>
      <c r="I87" s="24" t="s">
        <v>72</v>
      </c>
      <c r="J87" s="78"/>
      <c r="K87" s="294"/>
      <c r="L87" s="294"/>
      <c r="M87" s="294"/>
      <c r="N87" s="294"/>
      <c r="O87" s="294"/>
      <c r="P87" s="294"/>
      <c r="Q87" s="294"/>
      <c r="R87" s="63"/>
    </row>
    <row r="88" spans="1:18" ht="15.75">
      <c r="A88" s="66"/>
      <c r="B88" s="66"/>
      <c r="C88" s="72"/>
      <c r="D88" s="59">
        <v>3</v>
      </c>
      <c r="E88" s="72"/>
      <c r="F88" s="65"/>
      <c r="G88" s="65"/>
      <c r="H88" s="67"/>
      <c r="I88" s="24" t="s">
        <v>73</v>
      </c>
      <c r="J88" s="80">
        <v>1760000</v>
      </c>
      <c r="K88" s="284">
        <v>1760000</v>
      </c>
      <c r="L88" s="284">
        <v>0</v>
      </c>
      <c r="M88" s="284">
        <v>1610000</v>
      </c>
      <c r="N88" s="284">
        <v>12456</v>
      </c>
      <c r="O88" s="284">
        <f>M88+N88</f>
        <v>1622456</v>
      </c>
      <c r="P88" s="284">
        <v>839845</v>
      </c>
      <c r="Q88" s="285">
        <f>P88/O88</f>
        <v>0.5176380746226709</v>
      </c>
      <c r="R88" s="63"/>
    </row>
    <row r="89" spans="1:18" ht="31.5">
      <c r="A89" s="66"/>
      <c r="B89" s="66"/>
      <c r="C89" s="72"/>
      <c r="D89" s="59">
        <v>4</v>
      </c>
      <c r="E89" s="72"/>
      <c r="F89" s="65"/>
      <c r="G89" s="65"/>
      <c r="H89" s="67"/>
      <c r="I89" s="24" t="s">
        <v>74</v>
      </c>
      <c r="J89" s="80"/>
      <c r="K89" s="284"/>
      <c r="L89" s="284"/>
      <c r="M89" s="284"/>
      <c r="N89" s="284"/>
      <c r="O89" s="284"/>
      <c r="P89" s="284"/>
      <c r="Q89" s="284"/>
      <c r="R89" s="63"/>
    </row>
    <row r="90" spans="1:18" ht="15.75">
      <c r="A90" s="66"/>
      <c r="B90" s="66"/>
      <c r="C90" s="72"/>
      <c r="D90" s="59">
        <v>5</v>
      </c>
      <c r="E90" s="72"/>
      <c r="F90" s="65"/>
      <c r="G90" s="65"/>
      <c r="H90" s="67"/>
      <c r="I90" s="24" t="s">
        <v>75</v>
      </c>
      <c r="J90" s="80"/>
      <c r="K90" s="284"/>
      <c r="L90" s="284"/>
      <c r="M90" s="284"/>
      <c r="N90" s="284"/>
      <c r="O90" s="284"/>
      <c r="P90" s="284"/>
      <c r="Q90" s="284"/>
      <c r="R90" s="63"/>
    </row>
    <row r="91" spans="1:18" ht="15.75">
      <c r="A91" s="66">
        <v>10</v>
      </c>
      <c r="B91" s="66"/>
      <c r="C91" s="72"/>
      <c r="D91" s="72"/>
      <c r="E91" s="72" t="s">
        <v>21</v>
      </c>
      <c r="F91" s="426" t="s">
        <v>89</v>
      </c>
      <c r="G91" s="427"/>
      <c r="H91" s="427"/>
      <c r="I91" s="428"/>
      <c r="J91" s="30">
        <f>SUM(J92:J96)</f>
        <v>700000</v>
      </c>
      <c r="K91" s="288">
        <f>SUM(K92:K96)</f>
        <v>800000</v>
      </c>
      <c r="L91" s="288">
        <f>L94</f>
        <v>0</v>
      </c>
      <c r="M91" s="288">
        <f>M94</f>
        <v>700000</v>
      </c>
      <c r="N91" s="288">
        <f>N94</f>
        <v>0</v>
      </c>
      <c r="O91" s="288">
        <f>O94</f>
        <v>700000</v>
      </c>
      <c r="P91" s="288">
        <f>P94</f>
        <v>151536</v>
      </c>
      <c r="Q91" s="289">
        <f>P91/O91</f>
        <v>0.21648</v>
      </c>
      <c r="R91" s="63"/>
    </row>
    <row r="92" spans="1:18" ht="15.75">
      <c r="A92" s="66"/>
      <c r="B92" s="66"/>
      <c r="C92" s="72"/>
      <c r="D92" s="59">
        <v>1</v>
      </c>
      <c r="E92" s="72"/>
      <c r="F92" s="65"/>
      <c r="G92" s="65"/>
      <c r="H92" s="65"/>
      <c r="I92" s="24" t="s">
        <v>18</v>
      </c>
      <c r="J92" s="80"/>
      <c r="K92" s="284"/>
      <c r="L92" s="284"/>
      <c r="M92" s="284"/>
      <c r="N92" s="284"/>
      <c r="O92" s="284"/>
      <c r="P92" s="284"/>
      <c r="Q92" s="284"/>
      <c r="R92" s="63"/>
    </row>
    <row r="93" spans="1:18" ht="15.75">
      <c r="A93" s="66"/>
      <c r="B93" s="66"/>
      <c r="C93" s="72"/>
      <c r="D93" s="59">
        <v>2</v>
      </c>
      <c r="E93" s="72"/>
      <c r="F93" s="65"/>
      <c r="G93" s="65"/>
      <c r="H93" s="65"/>
      <c r="I93" s="24" t="s">
        <v>72</v>
      </c>
      <c r="J93" s="80"/>
      <c r="K93" s="284"/>
      <c r="L93" s="284"/>
      <c r="M93" s="284"/>
      <c r="N93" s="284"/>
      <c r="O93" s="284"/>
      <c r="P93" s="284"/>
      <c r="Q93" s="284"/>
      <c r="R93" s="63"/>
    </row>
    <row r="94" spans="1:18" ht="15.75">
      <c r="A94" s="66"/>
      <c r="B94" s="66"/>
      <c r="C94" s="72"/>
      <c r="D94" s="59">
        <v>3</v>
      </c>
      <c r="E94" s="72"/>
      <c r="F94" s="65"/>
      <c r="G94" s="65"/>
      <c r="H94" s="67"/>
      <c r="I94" s="24" t="s">
        <v>73</v>
      </c>
      <c r="J94" s="80">
        <v>700000</v>
      </c>
      <c r="K94" s="284">
        <v>800000</v>
      </c>
      <c r="L94" s="284">
        <v>0</v>
      </c>
      <c r="M94" s="284">
        <v>700000</v>
      </c>
      <c r="N94" s="284">
        <v>0</v>
      </c>
      <c r="O94" s="284">
        <v>700000</v>
      </c>
      <c r="P94" s="284">
        <v>151536</v>
      </c>
      <c r="Q94" s="285">
        <f>P94/O94</f>
        <v>0.21648</v>
      </c>
      <c r="R94" s="63"/>
    </row>
    <row r="95" spans="1:18" ht="31.5">
      <c r="A95" s="21"/>
      <c r="B95" s="21"/>
      <c r="C95" s="59"/>
      <c r="D95" s="59">
        <v>4</v>
      </c>
      <c r="E95" s="59"/>
      <c r="F95" s="65"/>
      <c r="G95" s="65"/>
      <c r="H95" s="67"/>
      <c r="I95" s="24" t="s">
        <v>74</v>
      </c>
      <c r="J95" s="80"/>
      <c r="K95" s="284"/>
      <c r="L95" s="284"/>
      <c r="M95" s="284"/>
      <c r="N95" s="284"/>
      <c r="O95" s="284"/>
      <c r="P95" s="284"/>
      <c r="Q95" s="284"/>
      <c r="R95" s="63"/>
    </row>
    <row r="96" spans="1:18" ht="15.75">
      <c r="A96" s="21"/>
      <c r="B96" s="21"/>
      <c r="C96" s="59"/>
      <c r="D96" s="59">
        <v>5</v>
      </c>
      <c r="E96" s="59"/>
      <c r="F96" s="65"/>
      <c r="G96" s="65"/>
      <c r="H96" s="67"/>
      <c r="I96" s="24" t="s">
        <v>75</v>
      </c>
      <c r="J96" s="80"/>
      <c r="K96" s="284"/>
      <c r="L96" s="284"/>
      <c r="M96" s="284"/>
      <c r="N96" s="284"/>
      <c r="O96" s="284"/>
      <c r="P96" s="284"/>
      <c r="Q96" s="284"/>
      <c r="R96" s="63"/>
    </row>
    <row r="97" spans="1:18" ht="15.75">
      <c r="A97" s="21">
        <v>11</v>
      </c>
      <c r="B97" s="21"/>
      <c r="C97" s="59"/>
      <c r="D97" s="59"/>
      <c r="E97" s="59" t="s">
        <v>21</v>
      </c>
      <c r="F97" s="426" t="s">
        <v>90</v>
      </c>
      <c r="G97" s="427"/>
      <c r="H97" s="427"/>
      <c r="I97" s="428"/>
      <c r="J97" s="30">
        <f>SUM(J98:J102)</f>
        <v>0</v>
      </c>
      <c r="K97" s="288">
        <f>SUM(K98:K102)</f>
        <v>0</v>
      </c>
      <c r="L97" s="288">
        <f>L100+L102</f>
        <v>2173279</v>
      </c>
      <c r="M97" s="288">
        <f>M98+M99+M100+M101+M102</f>
        <v>3563640</v>
      </c>
      <c r="N97" s="288">
        <f>N98+N99+N100+N101+N102</f>
        <v>13497005</v>
      </c>
      <c r="O97" s="288">
        <f>O98+O99+O100+O101+O102</f>
        <v>17060645</v>
      </c>
      <c r="P97" s="288">
        <f>P98+P99+P100+P102</f>
        <v>3547139</v>
      </c>
      <c r="Q97" s="289">
        <f>P97/O97</f>
        <v>0.2079135343358941</v>
      </c>
      <c r="R97" s="63"/>
    </row>
    <row r="98" spans="1:18" ht="15.75">
      <c r="A98" s="21"/>
      <c r="B98" s="21"/>
      <c r="C98" s="59"/>
      <c r="D98" s="59">
        <v>1</v>
      </c>
      <c r="E98" s="59"/>
      <c r="F98" s="65"/>
      <c r="G98" s="65"/>
      <c r="H98" s="67"/>
      <c r="I98" s="24" t="s">
        <v>18</v>
      </c>
      <c r="J98" s="80"/>
      <c r="K98" s="284">
        <v>0</v>
      </c>
      <c r="L98" s="284"/>
      <c r="M98" s="284">
        <v>105000</v>
      </c>
      <c r="N98" s="284">
        <v>98000</v>
      </c>
      <c r="O98" s="284">
        <f>M98+N98</f>
        <v>203000</v>
      </c>
      <c r="P98" s="284">
        <v>105000</v>
      </c>
      <c r="Q98" s="285">
        <f>P98/O98</f>
        <v>0.5172413793103449</v>
      </c>
      <c r="R98" s="63"/>
    </row>
    <row r="99" spans="1:18" ht="15.75">
      <c r="A99" s="21"/>
      <c r="B99" s="21"/>
      <c r="C99" s="72"/>
      <c r="D99" s="59">
        <v>2</v>
      </c>
      <c r="E99" s="72"/>
      <c r="F99" s="65"/>
      <c r="G99" s="65"/>
      <c r="H99" s="67"/>
      <c r="I99" s="24" t="s">
        <v>72</v>
      </c>
      <c r="J99" s="80"/>
      <c r="K99" s="284">
        <v>0</v>
      </c>
      <c r="L99" s="284"/>
      <c r="M99" s="284">
        <v>15000</v>
      </c>
      <c r="N99" s="284">
        <v>14000</v>
      </c>
      <c r="O99" s="284">
        <f>M99+N99</f>
        <v>29000</v>
      </c>
      <c r="P99" s="284">
        <v>15000</v>
      </c>
      <c r="Q99" s="285">
        <f>P99/O99</f>
        <v>0.5172413793103449</v>
      </c>
      <c r="R99" s="63"/>
    </row>
    <row r="100" spans="1:18" ht="15.75">
      <c r="A100" s="21"/>
      <c r="B100" s="21"/>
      <c r="C100" s="72"/>
      <c r="D100" s="59">
        <v>3</v>
      </c>
      <c r="E100" s="72"/>
      <c r="F100" s="65"/>
      <c r="G100" s="65"/>
      <c r="H100" s="65"/>
      <c r="I100" s="24" t="s">
        <v>73</v>
      </c>
      <c r="J100" s="80">
        <v>0</v>
      </c>
      <c r="K100" s="284">
        <v>0</v>
      </c>
      <c r="L100" s="284">
        <v>2149279</v>
      </c>
      <c r="M100" s="284">
        <v>3419640</v>
      </c>
      <c r="N100" s="284">
        <f>O100-M100</f>
        <v>1038991</v>
      </c>
      <c r="O100" s="284">
        <v>4458631</v>
      </c>
      <c r="P100" s="284">
        <v>3409149</v>
      </c>
      <c r="Q100" s="285">
        <f>P100/O100</f>
        <v>0.7646178838302609</v>
      </c>
      <c r="R100" s="68"/>
    </row>
    <row r="101" spans="1:18" ht="15.75">
      <c r="A101" s="21"/>
      <c r="B101" s="21"/>
      <c r="C101" s="72"/>
      <c r="D101" s="59">
        <v>4</v>
      </c>
      <c r="E101" s="72"/>
      <c r="F101" s="65"/>
      <c r="G101" s="65"/>
      <c r="H101" s="65"/>
      <c r="I101" s="24" t="s">
        <v>167</v>
      </c>
      <c r="J101" s="80"/>
      <c r="K101" s="284">
        <v>0</v>
      </c>
      <c r="L101" s="284"/>
      <c r="M101" s="284">
        <v>0</v>
      </c>
      <c r="N101" s="284">
        <v>10335700</v>
      </c>
      <c r="O101" s="284">
        <v>10335700</v>
      </c>
      <c r="P101" s="284"/>
      <c r="Q101" s="285"/>
      <c r="R101" s="68"/>
    </row>
    <row r="102" spans="1:18" ht="15.75">
      <c r="A102" s="21"/>
      <c r="B102" s="21"/>
      <c r="C102" s="72"/>
      <c r="D102" s="59">
        <v>5</v>
      </c>
      <c r="E102" s="72"/>
      <c r="F102" s="65"/>
      <c r="G102" s="65"/>
      <c r="H102" s="65"/>
      <c r="I102" s="24" t="s">
        <v>164</v>
      </c>
      <c r="J102" s="80">
        <v>0</v>
      </c>
      <c r="K102" s="284">
        <v>0</v>
      </c>
      <c r="L102" s="284">
        <v>24000</v>
      </c>
      <c r="M102" s="284">
        <f>K102+L102</f>
        <v>24000</v>
      </c>
      <c r="N102" s="284">
        <f>O102-M102</f>
        <v>2010314</v>
      </c>
      <c r="O102" s="284">
        <v>2034314</v>
      </c>
      <c r="P102" s="284">
        <v>17990</v>
      </c>
      <c r="Q102" s="285">
        <f>P102/O102</f>
        <v>0.008843275915124214</v>
      </c>
      <c r="R102" s="63"/>
    </row>
    <row r="103" spans="1:18" ht="15.75">
      <c r="A103" s="21">
        <v>12</v>
      </c>
      <c r="B103" s="21"/>
      <c r="C103" s="72"/>
      <c r="D103" s="59"/>
      <c r="E103" s="72" t="s">
        <v>21</v>
      </c>
      <c r="F103" s="426" t="s">
        <v>181</v>
      </c>
      <c r="G103" s="427"/>
      <c r="H103" s="427"/>
      <c r="I103" s="428"/>
      <c r="J103" s="30">
        <f>SUM(J104:J108)</f>
        <v>100000</v>
      </c>
      <c r="K103" s="288">
        <f>SUM(K104:K108)</f>
        <v>100000</v>
      </c>
      <c r="L103" s="288">
        <f>L106</f>
        <v>220758</v>
      </c>
      <c r="M103" s="288">
        <f>M106</f>
        <v>585926</v>
      </c>
      <c r="N103" s="288">
        <f>N106</f>
        <v>352488</v>
      </c>
      <c r="O103" s="288">
        <f>O106</f>
        <v>938414</v>
      </c>
      <c r="P103" s="288">
        <f>P106</f>
        <v>576280</v>
      </c>
      <c r="Q103" s="289">
        <f>P103/O103</f>
        <v>0.6140999601455222</v>
      </c>
      <c r="R103" s="63"/>
    </row>
    <row r="104" spans="1:18" ht="15.75">
      <c r="A104" s="21"/>
      <c r="B104" s="21"/>
      <c r="C104" s="72"/>
      <c r="D104" s="59">
        <v>1</v>
      </c>
      <c r="E104" s="72"/>
      <c r="F104" s="65"/>
      <c r="G104" s="65"/>
      <c r="H104" s="65"/>
      <c r="I104" s="24" t="s">
        <v>18</v>
      </c>
      <c r="J104" s="80"/>
      <c r="K104" s="284"/>
      <c r="L104" s="284"/>
      <c r="M104" s="284"/>
      <c r="N104" s="284"/>
      <c r="O104" s="284"/>
      <c r="P104" s="284"/>
      <c r="Q104" s="284"/>
      <c r="R104" s="63"/>
    </row>
    <row r="105" spans="1:18" ht="15.75">
      <c r="A105" s="21"/>
      <c r="B105" s="21"/>
      <c r="C105" s="72"/>
      <c r="D105" s="59">
        <v>2</v>
      </c>
      <c r="E105" s="72"/>
      <c r="F105" s="65"/>
      <c r="G105" s="65"/>
      <c r="H105" s="65"/>
      <c r="I105" s="24" t="s">
        <v>72</v>
      </c>
      <c r="J105" s="80"/>
      <c r="K105" s="284"/>
      <c r="L105" s="284"/>
      <c r="M105" s="284"/>
      <c r="N105" s="284"/>
      <c r="O105" s="284"/>
      <c r="P105" s="284"/>
      <c r="Q105" s="284"/>
      <c r="R105" s="63"/>
    </row>
    <row r="106" spans="1:18" ht="15.75">
      <c r="A106" s="21"/>
      <c r="B106" s="21"/>
      <c r="C106" s="72"/>
      <c r="D106" s="59">
        <v>3</v>
      </c>
      <c r="E106" s="72"/>
      <c r="F106" s="65"/>
      <c r="G106" s="65"/>
      <c r="H106" s="65"/>
      <c r="I106" s="24" t="s">
        <v>73</v>
      </c>
      <c r="J106" s="80">
        <v>100000</v>
      </c>
      <c r="K106" s="284">
        <v>100000</v>
      </c>
      <c r="L106" s="284">
        <v>220758</v>
      </c>
      <c r="M106" s="284">
        <v>585926</v>
      </c>
      <c r="N106" s="284">
        <f>O106-M106</f>
        <v>352488</v>
      </c>
      <c r="O106" s="284">
        <v>938414</v>
      </c>
      <c r="P106" s="284">
        <v>576280</v>
      </c>
      <c r="Q106" s="285">
        <f>P106/O106</f>
        <v>0.6140999601455222</v>
      </c>
      <c r="R106" s="63"/>
    </row>
    <row r="107" spans="1:18" ht="31.5">
      <c r="A107" s="21"/>
      <c r="B107" s="21"/>
      <c r="C107" s="72"/>
      <c r="D107" s="59">
        <v>4</v>
      </c>
      <c r="E107" s="72"/>
      <c r="F107" s="65"/>
      <c r="G107" s="65"/>
      <c r="H107" s="65"/>
      <c r="I107" s="24" t="s">
        <v>74</v>
      </c>
      <c r="J107" s="80"/>
      <c r="K107" s="284"/>
      <c r="L107" s="284"/>
      <c r="M107" s="284"/>
      <c r="N107" s="284"/>
      <c r="O107" s="284"/>
      <c r="P107" s="284"/>
      <c r="Q107" s="284"/>
      <c r="R107" s="63"/>
    </row>
    <row r="108" spans="1:18" ht="15.75">
      <c r="A108" s="21"/>
      <c r="B108" s="21"/>
      <c r="C108" s="72"/>
      <c r="D108" s="59">
        <v>5</v>
      </c>
      <c r="E108" s="72"/>
      <c r="F108" s="65"/>
      <c r="G108" s="65"/>
      <c r="H108" s="65"/>
      <c r="I108" s="24" t="s">
        <v>75</v>
      </c>
      <c r="J108" s="80"/>
      <c r="K108" s="284"/>
      <c r="L108" s="284"/>
      <c r="M108" s="284"/>
      <c r="N108" s="284"/>
      <c r="O108" s="284"/>
      <c r="P108" s="284"/>
      <c r="Q108" s="284"/>
      <c r="R108" s="63"/>
    </row>
    <row r="109" spans="1:18" ht="15.75">
      <c r="A109" s="21">
        <v>13</v>
      </c>
      <c r="B109" s="21"/>
      <c r="C109" s="72"/>
      <c r="D109" s="72"/>
      <c r="E109" s="72" t="s">
        <v>21</v>
      </c>
      <c r="F109" s="426" t="s">
        <v>91</v>
      </c>
      <c r="G109" s="427"/>
      <c r="H109" s="427"/>
      <c r="I109" s="428"/>
      <c r="J109" s="30">
        <f>SUM(J110:J114)</f>
        <v>1188420</v>
      </c>
      <c r="K109" s="288">
        <f>K110+K111+K112</f>
        <v>288420</v>
      </c>
      <c r="L109" s="288">
        <f>L110+L111+L112</f>
        <v>0</v>
      </c>
      <c r="M109" s="288">
        <f>M110+M111+M112</f>
        <v>288420</v>
      </c>
      <c r="N109" s="288">
        <f>N110+N111+N112</f>
        <v>160000</v>
      </c>
      <c r="O109" s="288">
        <f>O110+O111+O112</f>
        <v>448420</v>
      </c>
      <c r="P109" s="288">
        <f>P110+P111</f>
        <v>210870</v>
      </c>
      <c r="Q109" s="289">
        <f>P109/O109</f>
        <v>0.4702511038758307</v>
      </c>
      <c r="R109" s="63"/>
    </row>
    <row r="110" spans="1:18" ht="15.75">
      <c r="A110" s="21"/>
      <c r="B110" s="21"/>
      <c r="C110" s="72"/>
      <c r="D110" s="59">
        <v>1</v>
      </c>
      <c r="E110" s="72"/>
      <c r="F110" s="65"/>
      <c r="G110" s="65"/>
      <c r="H110" s="65"/>
      <c r="I110" s="24" t="s">
        <v>18</v>
      </c>
      <c r="J110" s="80">
        <v>240000</v>
      </c>
      <c r="K110" s="284">
        <v>240000</v>
      </c>
      <c r="L110" s="284">
        <v>0</v>
      </c>
      <c r="M110" s="284">
        <f>K110+L110</f>
        <v>240000</v>
      </c>
      <c r="N110" s="284">
        <v>0</v>
      </c>
      <c r="O110" s="284">
        <v>240000</v>
      </c>
      <c r="P110" s="284">
        <v>180000</v>
      </c>
      <c r="Q110" s="285">
        <f>P110/O110</f>
        <v>0.75</v>
      </c>
      <c r="R110" s="81" t="s">
        <v>117</v>
      </c>
    </row>
    <row r="111" spans="1:18" ht="15.75">
      <c r="A111" s="21"/>
      <c r="B111" s="21"/>
      <c r="C111" s="72"/>
      <c r="D111" s="59">
        <v>2</v>
      </c>
      <c r="E111" s="72"/>
      <c r="F111" s="65"/>
      <c r="G111" s="65"/>
      <c r="H111" s="67"/>
      <c r="I111" s="24" t="s">
        <v>72</v>
      </c>
      <c r="J111" s="80">
        <v>48420</v>
      </c>
      <c r="K111" s="284">
        <v>48420</v>
      </c>
      <c r="L111" s="284">
        <v>0</v>
      </c>
      <c r="M111" s="284">
        <f>K111+L111</f>
        <v>48420</v>
      </c>
      <c r="N111" s="284">
        <v>0</v>
      </c>
      <c r="O111" s="284">
        <v>48420</v>
      </c>
      <c r="P111" s="284">
        <v>30870</v>
      </c>
      <c r="Q111" s="285">
        <f>P111/O111</f>
        <v>0.637546468401487</v>
      </c>
      <c r="R111" s="63"/>
    </row>
    <row r="112" spans="1:18" ht="15.75">
      <c r="A112" s="21"/>
      <c r="B112" s="21"/>
      <c r="C112" s="72"/>
      <c r="D112" s="59">
        <v>3</v>
      </c>
      <c r="E112" s="72"/>
      <c r="F112" s="65"/>
      <c r="G112" s="65"/>
      <c r="H112" s="65"/>
      <c r="I112" s="24" t="s">
        <v>73</v>
      </c>
      <c r="J112" s="80">
        <v>900000</v>
      </c>
      <c r="K112" s="284">
        <v>0</v>
      </c>
      <c r="L112" s="284"/>
      <c r="M112" s="284">
        <v>0</v>
      </c>
      <c r="N112" s="284">
        <v>160000</v>
      </c>
      <c r="O112" s="284">
        <v>160000</v>
      </c>
      <c r="P112" s="284"/>
      <c r="Q112" s="284"/>
      <c r="R112" s="63"/>
    </row>
    <row r="113" spans="1:18" ht="31.5">
      <c r="A113" s="21"/>
      <c r="B113" s="21"/>
      <c r="C113" s="72"/>
      <c r="D113" s="59">
        <v>4</v>
      </c>
      <c r="E113" s="72"/>
      <c r="F113" s="65"/>
      <c r="G113" s="65"/>
      <c r="H113" s="65"/>
      <c r="I113" s="24" t="s">
        <v>74</v>
      </c>
      <c r="J113" s="80"/>
      <c r="K113" s="284"/>
      <c r="L113" s="284"/>
      <c r="M113" s="284"/>
      <c r="N113" s="284"/>
      <c r="O113" s="284"/>
      <c r="P113" s="284"/>
      <c r="Q113" s="284"/>
      <c r="R113" s="63"/>
    </row>
    <row r="114" spans="1:18" ht="15.75">
      <c r="A114" s="21"/>
      <c r="B114" s="21"/>
      <c r="C114" s="72"/>
      <c r="D114" s="59">
        <v>5</v>
      </c>
      <c r="E114" s="72"/>
      <c r="F114" s="65"/>
      <c r="G114" s="65"/>
      <c r="H114" s="65"/>
      <c r="I114" s="24" t="s">
        <v>75</v>
      </c>
      <c r="J114" s="80"/>
      <c r="K114" s="284"/>
      <c r="L114" s="284"/>
      <c r="M114" s="284"/>
      <c r="N114" s="284"/>
      <c r="O114" s="284"/>
      <c r="P114" s="284"/>
      <c r="Q114" s="284"/>
      <c r="R114" s="63"/>
    </row>
    <row r="115" spans="1:18" ht="15.75" customHeight="1">
      <c r="A115" s="21"/>
      <c r="B115" s="21"/>
      <c r="C115" s="72"/>
      <c r="D115" s="59"/>
      <c r="E115" s="72"/>
      <c r="F115" s="421" t="s">
        <v>168</v>
      </c>
      <c r="G115" s="419"/>
      <c r="H115" s="419"/>
      <c r="I115" s="420"/>
      <c r="J115" s="83">
        <v>0</v>
      </c>
      <c r="K115" s="292">
        <v>0</v>
      </c>
      <c r="L115" s="292">
        <f>L116</f>
        <v>1620000</v>
      </c>
      <c r="M115" s="292">
        <f>M116+M117+M118</f>
        <v>1764624</v>
      </c>
      <c r="N115" s="292">
        <f>N116+N117+N118</f>
        <v>1701745</v>
      </c>
      <c r="O115" s="292">
        <f>O116+O117+O118</f>
        <v>3466369</v>
      </c>
      <c r="P115" s="292">
        <f>P116+P118</f>
        <v>703332</v>
      </c>
      <c r="Q115" s="293">
        <f>P115/O115</f>
        <v>0.20290165299770452</v>
      </c>
      <c r="R115" s="63"/>
    </row>
    <row r="116" spans="1:18" ht="15.75">
      <c r="A116" s="21"/>
      <c r="B116" s="21"/>
      <c r="C116" s="72"/>
      <c r="D116" s="59"/>
      <c r="E116" s="72"/>
      <c r="F116" s="65"/>
      <c r="G116" s="65"/>
      <c r="H116" s="65"/>
      <c r="I116" s="71" t="s">
        <v>169</v>
      </c>
      <c r="J116" s="80">
        <v>0</v>
      </c>
      <c r="K116" s="284">
        <v>0</v>
      </c>
      <c r="L116" s="284">
        <v>1620000</v>
      </c>
      <c r="M116" s="284">
        <v>1370000</v>
      </c>
      <c r="N116" s="284">
        <f>O116-M116</f>
        <v>762961</v>
      </c>
      <c r="O116" s="284">
        <v>2132961</v>
      </c>
      <c r="P116" s="284">
        <v>397098</v>
      </c>
      <c r="Q116" s="285">
        <f>P116/O116</f>
        <v>0.18617218036335403</v>
      </c>
      <c r="R116" s="63"/>
    </row>
    <row r="117" spans="1:18" ht="15.75">
      <c r="A117" s="21"/>
      <c r="B117" s="21"/>
      <c r="C117" s="72"/>
      <c r="D117" s="59"/>
      <c r="E117" s="72"/>
      <c r="F117" s="65"/>
      <c r="G117" s="65"/>
      <c r="H117" s="65"/>
      <c r="I117" s="71" t="s">
        <v>164</v>
      </c>
      <c r="J117" s="80"/>
      <c r="K117" s="284">
        <v>0</v>
      </c>
      <c r="L117" s="284"/>
      <c r="M117" s="284">
        <v>0</v>
      </c>
      <c r="N117" s="284">
        <v>14000</v>
      </c>
      <c r="O117" s="284">
        <v>14000</v>
      </c>
      <c r="P117" s="284"/>
      <c r="Q117" s="285"/>
      <c r="R117" s="63"/>
    </row>
    <row r="118" spans="1:18" ht="15.75">
      <c r="A118" s="21"/>
      <c r="B118" s="21"/>
      <c r="C118" s="72"/>
      <c r="D118" s="59"/>
      <c r="E118" s="72"/>
      <c r="F118" s="65"/>
      <c r="G118" s="65"/>
      <c r="H118" s="65"/>
      <c r="I118" s="24" t="s">
        <v>165</v>
      </c>
      <c r="J118" s="80"/>
      <c r="K118" s="284">
        <v>0</v>
      </c>
      <c r="L118" s="284"/>
      <c r="M118" s="284">
        <v>394624</v>
      </c>
      <c r="N118" s="284">
        <f>O118-M118</f>
        <v>924784</v>
      </c>
      <c r="O118" s="284">
        <v>1319408</v>
      </c>
      <c r="P118" s="284">
        <v>306234</v>
      </c>
      <c r="Q118" s="285">
        <f>P118/O118</f>
        <v>0.2320995476759274</v>
      </c>
      <c r="R118" s="63"/>
    </row>
    <row r="119" spans="1:18" ht="15.75">
      <c r="A119" s="21">
        <v>14</v>
      </c>
      <c r="B119" s="21"/>
      <c r="C119" s="72"/>
      <c r="D119" s="72"/>
      <c r="E119" s="72" t="s">
        <v>20</v>
      </c>
      <c r="F119" s="426" t="s">
        <v>92</v>
      </c>
      <c r="G119" s="427"/>
      <c r="H119" s="427"/>
      <c r="I119" s="428"/>
      <c r="J119" s="30">
        <f>SUM(J121:J124)</f>
        <v>620000</v>
      </c>
      <c r="K119" s="288">
        <f>SUM(K121:K124)</f>
        <v>1620000</v>
      </c>
      <c r="L119" s="288">
        <f>L120</f>
        <v>-1620000</v>
      </c>
      <c r="M119" s="288">
        <f>K119+L119</f>
        <v>0</v>
      </c>
      <c r="N119" s="288">
        <v>0</v>
      </c>
      <c r="O119" s="288">
        <f>M119+N119</f>
        <v>0</v>
      </c>
      <c r="P119" s="288">
        <f>N119+O119</f>
        <v>0</v>
      </c>
      <c r="Q119" s="288" t="s">
        <v>163</v>
      </c>
      <c r="R119" s="63"/>
    </row>
    <row r="120" spans="1:18" ht="15.75">
      <c r="A120" s="21"/>
      <c r="B120" s="21"/>
      <c r="C120" s="72"/>
      <c r="D120" s="59">
        <v>1</v>
      </c>
      <c r="E120" s="72"/>
      <c r="F120" s="65"/>
      <c r="G120" s="65"/>
      <c r="H120" s="65"/>
      <c r="I120" s="24" t="s">
        <v>18</v>
      </c>
      <c r="J120" s="83"/>
      <c r="K120" s="292"/>
      <c r="L120" s="413">
        <v>-1620000</v>
      </c>
      <c r="M120" s="413">
        <f>K122+K124+L120</f>
        <v>0</v>
      </c>
      <c r="N120" s="413">
        <v>0</v>
      </c>
      <c r="O120" s="413">
        <v>0</v>
      </c>
      <c r="P120" s="413">
        <v>0</v>
      </c>
      <c r="Q120" s="413" t="s">
        <v>163</v>
      </c>
      <c r="R120" s="68"/>
    </row>
    <row r="121" spans="1:18" ht="15.75">
      <c r="A121" s="21"/>
      <c r="B121" s="21"/>
      <c r="C121" s="72"/>
      <c r="D121" s="59">
        <v>2</v>
      </c>
      <c r="E121" s="72"/>
      <c r="F121" s="65"/>
      <c r="G121" s="65"/>
      <c r="H121" s="65"/>
      <c r="I121" s="24" t="s">
        <v>72</v>
      </c>
      <c r="J121" s="80"/>
      <c r="K121" s="284"/>
      <c r="L121" s="414"/>
      <c r="M121" s="414"/>
      <c r="N121" s="414"/>
      <c r="O121" s="414"/>
      <c r="P121" s="414"/>
      <c r="Q121" s="414"/>
      <c r="R121" s="63"/>
    </row>
    <row r="122" spans="1:18" ht="15.75">
      <c r="A122" s="21"/>
      <c r="B122" s="21"/>
      <c r="C122" s="59"/>
      <c r="D122" s="59">
        <v>3</v>
      </c>
      <c r="E122" s="59"/>
      <c r="F122" s="65"/>
      <c r="G122" s="65"/>
      <c r="H122" s="67"/>
      <c r="I122" s="24" t="s">
        <v>73</v>
      </c>
      <c r="J122" s="181">
        <v>620000</v>
      </c>
      <c r="K122" s="295">
        <v>620000</v>
      </c>
      <c r="L122" s="414"/>
      <c r="M122" s="414"/>
      <c r="N122" s="414"/>
      <c r="O122" s="414"/>
      <c r="P122" s="414"/>
      <c r="Q122" s="414"/>
      <c r="R122" s="182"/>
    </row>
    <row r="123" spans="1:18" ht="31.5">
      <c r="A123" s="21"/>
      <c r="B123" s="21"/>
      <c r="C123" s="59"/>
      <c r="D123" s="59">
        <v>4</v>
      </c>
      <c r="E123" s="59"/>
      <c r="F123" s="65"/>
      <c r="G123" s="65"/>
      <c r="H123" s="67"/>
      <c r="I123" s="24" t="s">
        <v>74</v>
      </c>
      <c r="J123" s="80"/>
      <c r="K123" s="284"/>
      <c r="L123" s="414"/>
      <c r="M123" s="414"/>
      <c r="N123" s="414"/>
      <c r="O123" s="414"/>
      <c r="P123" s="414"/>
      <c r="Q123" s="414"/>
      <c r="R123" s="63"/>
    </row>
    <row r="124" spans="1:18" ht="15.75">
      <c r="A124" s="21"/>
      <c r="B124" s="21"/>
      <c r="C124" s="59"/>
      <c r="D124" s="59">
        <v>5</v>
      </c>
      <c r="E124" s="59"/>
      <c r="F124" s="65"/>
      <c r="G124" s="65"/>
      <c r="H124" s="67"/>
      <c r="I124" s="210" t="s">
        <v>147</v>
      </c>
      <c r="J124" s="80"/>
      <c r="K124" s="284">
        <v>1000000</v>
      </c>
      <c r="L124" s="415"/>
      <c r="M124" s="415"/>
      <c r="N124" s="415"/>
      <c r="O124" s="415"/>
      <c r="P124" s="415"/>
      <c r="Q124" s="415"/>
      <c r="R124" s="63"/>
    </row>
    <row r="125" spans="1:18" ht="15.75">
      <c r="A125" s="21">
        <v>15</v>
      </c>
      <c r="B125" s="21"/>
      <c r="C125" s="59"/>
      <c r="D125" s="59"/>
      <c r="E125" s="59" t="s">
        <v>20</v>
      </c>
      <c r="F125" s="426" t="s">
        <v>93</v>
      </c>
      <c r="G125" s="427"/>
      <c r="H125" s="427"/>
      <c r="I125" s="428"/>
      <c r="J125" s="30">
        <f>SUM(J126)</f>
        <v>100000</v>
      </c>
      <c r="K125" s="288">
        <f>SUM(K126)</f>
        <v>100000</v>
      </c>
      <c r="L125" s="288">
        <f>L126</f>
        <v>0</v>
      </c>
      <c r="M125" s="288">
        <f>K125+L125</f>
        <v>100000</v>
      </c>
      <c r="N125" s="288">
        <f>N126</f>
        <v>0</v>
      </c>
      <c r="O125" s="288">
        <f>O126</f>
        <v>100000</v>
      </c>
      <c r="P125" s="288">
        <f>P126</f>
        <v>28319</v>
      </c>
      <c r="Q125" s="289">
        <f>P125/O125</f>
        <v>0.28319</v>
      </c>
      <c r="R125" s="63"/>
    </row>
    <row r="126" spans="1:18" ht="31.5">
      <c r="A126" s="21"/>
      <c r="B126" s="21"/>
      <c r="C126" s="59"/>
      <c r="D126" s="59">
        <v>4</v>
      </c>
      <c r="E126" s="59"/>
      <c r="F126" s="65"/>
      <c r="G126" s="65"/>
      <c r="H126" s="67"/>
      <c r="I126" s="24" t="s">
        <v>74</v>
      </c>
      <c r="J126" s="80">
        <v>100000</v>
      </c>
      <c r="K126" s="284">
        <v>100000</v>
      </c>
      <c r="L126" s="284">
        <v>0</v>
      </c>
      <c r="M126" s="284">
        <f>K126+L126</f>
        <v>100000</v>
      </c>
      <c r="N126" s="284">
        <v>0</v>
      </c>
      <c r="O126" s="284">
        <v>100000</v>
      </c>
      <c r="P126" s="284">
        <v>28319</v>
      </c>
      <c r="Q126" s="285">
        <f>P126/O126</f>
        <v>0.28319</v>
      </c>
      <c r="R126" s="63"/>
    </row>
    <row r="127" spans="1:18" ht="15.75">
      <c r="A127" s="21">
        <v>16</v>
      </c>
      <c r="B127" s="21"/>
      <c r="C127" s="59"/>
      <c r="D127" s="59"/>
      <c r="E127" s="59" t="s">
        <v>21</v>
      </c>
      <c r="F127" s="426" t="s">
        <v>130</v>
      </c>
      <c r="G127" s="427"/>
      <c r="H127" s="427"/>
      <c r="I127" s="428"/>
      <c r="J127" s="31">
        <f>SUM(J128:J132)</f>
        <v>3366380</v>
      </c>
      <c r="K127" s="296">
        <f>SUM(K128:K132)</f>
        <v>1460340</v>
      </c>
      <c r="L127" s="296">
        <f>L130</f>
        <v>0</v>
      </c>
      <c r="M127" s="296">
        <f>M130</f>
        <v>1666065</v>
      </c>
      <c r="N127" s="296">
        <f>N130</f>
        <v>0</v>
      </c>
      <c r="O127" s="296">
        <f>O130</f>
        <v>1666065</v>
      </c>
      <c r="P127" s="296">
        <f>P130</f>
        <v>1625726</v>
      </c>
      <c r="Q127" s="297">
        <f>P127/O127</f>
        <v>0.9757878594172497</v>
      </c>
      <c r="R127" s="63"/>
    </row>
    <row r="128" spans="1:18" ht="15.75">
      <c r="A128" s="21"/>
      <c r="B128" s="21"/>
      <c r="C128" s="59"/>
      <c r="D128" s="59">
        <v>1</v>
      </c>
      <c r="E128" s="59"/>
      <c r="F128" s="65"/>
      <c r="G128" s="65"/>
      <c r="H128" s="67"/>
      <c r="I128" s="24" t="s">
        <v>18</v>
      </c>
      <c r="J128" s="80"/>
      <c r="K128" s="284"/>
      <c r="L128" s="284"/>
      <c r="M128" s="284"/>
      <c r="N128" s="284"/>
      <c r="O128" s="284"/>
      <c r="P128" s="284"/>
      <c r="Q128" s="284"/>
      <c r="R128" s="63"/>
    </row>
    <row r="129" spans="1:18" ht="15.75">
      <c r="A129" s="21"/>
      <c r="B129" s="21"/>
      <c r="C129" s="59"/>
      <c r="D129" s="59">
        <v>2</v>
      </c>
      <c r="E129" s="59"/>
      <c r="F129" s="65"/>
      <c r="G129" s="65"/>
      <c r="H129" s="67"/>
      <c r="I129" s="24" t="s">
        <v>72</v>
      </c>
      <c r="J129" s="80"/>
      <c r="K129" s="284"/>
      <c r="L129" s="284"/>
      <c r="M129" s="284"/>
      <c r="N129" s="284"/>
      <c r="O129" s="284"/>
      <c r="P129" s="284"/>
      <c r="Q129" s="284"/>
      <c r="R129" s="63"/>
    </row>
    <row r="130" spans="1:18" ht="15.75">
      <c r="A130" s="21"/>
      <c r="B130" s="21"/>
      <c r="C130" s="59"/>
      <c r="D130" s="59">
        <v>3</v>
      </c>
      <c r="E130" s="59"/>
      <c r="F130" s="65"/>
      <c r="G130" s="65"/>
      <c r="H130" s="67"/>
      <c r="I130" s="24" t="s">
        <v>115</v>
      </c>
      <c r="J130" s="80">
        <v>3366380</v>
      </c>
      <c r="K130" s="284">
        <v>1460340</v>
      </c>
      <c r="L130" s="284">
        <v>0</v>
      </c>
      <c r="M130" s="284">
        <v>1666065</v>
      </c>
      <c r="N130" s="284">
        <v>0</v>
      </c>
      <c r="O130" s="284">
        <v>1666065</v>
      </c>
      <c r="P130" s="284">
        <v>1625726</v>
      </c>
      <c r="Q130" s="285">
        <f>P130/O130</f>
        <v>0.9757878594172497</v>
      </c>
      <c r="R130" s="63"/>
    </row>
    <row r="131" spans="1:18" ht="31.5">
      <c r="A131" s="21"/>
      <c r="B131" s="21"/>
      <c r="C131" s="59"/>
      <c r="D131" s="59">
        <v>4</v>
      </c>
      <c r="E131" s="59"/>
      <c r="F131" s="65"/>
      <c r="G131" s="65"/>
      <c r="H131" s="67"/>
      <c r="I131" s="24" t="s">
        <v>74</v>
      </c>
      <c r="J131" s="80"/>
      <c r="K131" s="284"/>
      <c r="L131" s="284"/>
      <c r="M131" s="284"/>
      <c r="N131" s="284"/>
      <c r="O131" s="284"/>
      <c r="P131" s="284"/>
      <c r="Q131" s="284"/>
      <c r="R131" s="63"/>
    </row>
    <row r="132" spans="1:18" ht="15.75">
      <c r="A132" s="21"/>
      <c r="B132" s="21"/>
      <c r="C132" s="59"/>
      <c r="D132" s="59">
        <v>5</v>
      </c>
      <c r="E132" s="59"/>
      <c r="F132" s="65"/>
      <c r="G132" s="65"/>
      <c r="H132" s="67"/>
      <c r="I132" s="24" t="s">
        <v>75</v>
      </c>
      <c r="J132" s="80"/>
      <c r="K132" s="284"/>
      <c r="L132" s="284"/>
      <c r="M132" s="284"/>
      <c r="N132" s="284"/>
      <c r="O132" s="284"/>
      <c r="P132" s="284"/>
      <c r="Q132" s="284"/>
      <c r="R132" s="63"/>
    </row>
    <row r="133" spans="1:18" ht="15.75" customHeight="1">
      <c r="A133" s="21"/>
      <c r="B133" s="21"/>
      <c r="C133" s="59"/>
      <c r="D133" s="59"/>
      <c r="E133" s="59"/>
      <c r="F133" s="421" t="s">
        <v>170</v>
      </c>
      <c r="G133" s="419"/>
      <c r="H133" s="419"/>
      <c r="I133" s="420"/>
      <c r="J133" s="83">
        <f>J134</f>
        <v>0</v>
      </c>
      <c r="K133" s="292">
        <f>K134</f>
        <v>0</v>
      </c>
      <c r="L133" s="292">
        <f>L134</f>
        <v>13000</v>
      </c>
      <c r="M133" s="292">
        <f>K133+L133</f>
        <v>13000</v>
      </c>
      <c r="N133" s="292">
        <f>N134</f>
        <v>0</v>
      </c>
      <c r="O133" s="292">
        <f>O134</f>
        <v>13000</v>
      </c>
      <c r="P133" s="292">
        <f>P134</f>
        <v>0</v>
      </c>
      <c r="Q133" s="293">
        <f>P133/M133</f>
        <v>0</v>
      </c>
      <c r="R133" s="63"/>
    </row>
    <row r="134" spans="1:18" ht="15.75">
      <c r="A134" s="21"/>
      <c r="B134" s="21"/>
      <c r="C134" s="59"/>
      <c r="D134" s="59">
        <v>1</v>
      </c>
      <c r="E134" s="59"/>
      <c r="F134" s="65"/>
      <c r="G134" s="65"/>
      <c r="H134" s="67"/>
      <c r="I134" s="24" t="s">
        <v>171</v>
      </c>
      <c r="J134" s="80">
        <v>0</v>
      </c>
      <c r="K134" s="284">
        <v>0</v>
      </c>
      <c r="L134" s="284">
        <v>13000</v>
      </c>
      <c r="M134" s="284">
        <f>K134+L134</f>
        <v>13000</v>
      </c>
      <c r="N134" s="284">
        <v>0</v>
      </c>
      <c r="O134" s="284">
        <v>13000</v>
      </c>
      <c r="P134" s="284">
        <v>0</v>
      </c>
      <c r="Q134" s="285">
        <f>P134/M134</f>
        <v>0</v>
      </c>
      <c r="R134" s="63"/>
    </row>
    <row r="135" spans="1:18" ht="15.75" customHeight="1">
      <c r="A135" s="21"/>
      <c r="B135" s="21"/>
      <c r="C135" s="59"/>
      <c r="D135" s="59"/>
      <c r="E135" s="59"/>
      <c r="F135" s="421" t="s">
        <v>172</v>
      </c>
      <c r="G135" s="419"/>
      <c r="H135" s="419"/>
      <c r="I135" s="420"/>
      <c r="J135" s="83">
        <f aca="true" t="shared" si="3" ref="J135:P135">J136</f>
        <v>0</v>
      </c>
      <c r="K135" s="292">
        <f t="shared" si="3"/>
        <v>0</v>
      </c>
      <c r="L135" s="292">
        <f t="shared" si="3"/>
        <v>218905</v>
      </c>
      <c r="M135" s="292">
        <f t="shared" si="3"/>
        <v>1218905</v>
      </c>
      <c r="N135" s="292">
        <f t="shared" si="3"/>
        <v>70822</v>
      </c>
      <c r="O135" s="292">
        <f t="shared" si="3"/>
        <v>1289727</v>
      </c>
      <c r="P135" s="292">
        <f t="shared" si="3"/>
        <v>1023129</v>
      </c>
      <c r="Q135" s="293">
        <f>P135/O135</f>
        <v>0.7932911383571872</v>
      </c>
      <c r="R135" s="63"/>
    </row>
    <row r="136" spans="1:18" ht="15.75">
      <c r="A136" s="21"/>
      <c r="B136" s="21"/>
      <c r="C136" s="59"/>
      <c r="D136" s="59">
        <v>1</v>
      </c>
      <c r="E136" s="59"/>
      <c r="F136" s="65"/>
      <c r="G136" s="65"/>
      <c r="H136" s="67"/>
      <c r="I136" s="24" t="s">
        <v>169</v>
      </c>
      <c r="J136" s="80">
        <v>0</v>
      </c>
      <c r="K136" s="284">
        <v>0</v>
      </c>
      <c r="L136" s="284">
        <v>218905</v>
      </c>
      <c r="M136" s="284">
        <v>1218905</v>
      </c>
      <c r="N136" s="284">
        <f>O136-M136</f>
        <v>70822</v>
      </c>
      <c r="O136" s="284">
        <v>1289727</v>
      </c>
      <c r="P136" s="284">
        <v>1023129</v>
      </c>
      <c r="Q136" s="285">
        <f>P136/O136</f>
        <v>0.7932911383571872</v>
      </c>
      <c r="R136" s="63"/>
    </row>
    <row r="137" spans="1:18" ht="15.75" hidden="1">
      <c r="A137" s="21">
        <v>22</v>
      </c>
      <c r="B137" s="21"/>
      <c r="C137" s="59"/>
      <c r="D137" s="59"/>
      <c r="E137" s="59" t="s">
        <v>21</v>
      </c>
      <c r="F137" s="434" t="s">
        <v>81</v>
      </c>
      <c r="G137" s="435"/>
      <c r="H137" s="435"/>
      <c r="I137" s="436"/>
      <c r="J137" s="30">
        <f>SUM(J138:J142)</f>
        <v>1318121</v>
      </c>
      <c r="K137" s="288">
        <f>SUM(K138:K142)</f>
        <v>0</v>
      </c>
      <c r="L137" s="288"/>
      <c r="M137" s="288"/>
      <c r="N137" s="288"/>
      <c r="O137" s="288"/>
      <c r="P137" s="288"/>
      <c r="Q137" s="288"/>
      <c r="R137" s="63"/>
    </row>
    <row r="138" spans="1:18" ht="15.75" hidden="1">
      <c r="A138" s="21"/>
      <c r="B138" s="21"/>
      <c r="C138" s="59"/>
      <c r="D138" s="59">
        <v>1</v>
      </c>
      <c r="E138" s="59"/>
      <c r="F138" s="23"/>
      <c r="G138" s="73"/>
      <c r="H138" s="73"/>
      <c r="I138" s="24" t="s">
        <v>18</v>
      </c>
      <c r="J138" s="80"/>
      <c r="K138" s="284"/>
      <c r="L138" s="284"/>
      <c r="M138" s="284"/>
      <c r="N138" s="284"/>
      <c r="O138" s="284"/>
      <c r="P138" s="284"/>
      <c r="Q138" s="284"/>
      <c r="R138" s="63"/>
    </row>
    <row r="139" spans="1:18" ht="15.75" hidden="1">
      <c r="A139" s="21"/>
      <c r="B139" s="21"/>
      <c r="C139" s="59"/>
      <c r="D139" s="59">
        <v>2</v>
      </c>
      <c r="E139" s="59"/>
      <c r="F139" s="23"/>
      <c r="G139" s="73"/>
      <c r="H139" s="73"/>
      <c r="I139" s="24" t="s">
        <v>72</v>
      </c>
      <c r="J139" s="80"/>
      <c r="K139" s="284"/>
      <c r="L139" s="284"/>
      <c r="M139" s="284"/>
      <c r="N139" s="284"/>
      <c r="O139" s="284"/>
      <c r="P139" s="284"/>
      <c r="Q139" s="284"/>
      <c r="R139" s="63"/>
    </row>
    <row r="140" spans="1:18" ht="15.75" hidden="1">
      <c r="A140" s="21"/>
      <c r="B140" s="21"/>
      <c r="C140" s="59"/>
      <c r="D140" s="59">
        <v>3</v>
      </c>
      <c r="E140" s="59"/>
      <c r="F140" s="23"/>
      <c r="G140" s="73"/>
      <c r="H140" s="73"/>
      <c r="I140" s="24" t="s">
        <v>73</v>
      </c>
      <c r="J140" s="80"/>
      <c r="K140" s="284"/>
      <c r="L140" s="284"/>
      <c r="M140" s="284"/>
      <c r="N140" s="284"/>
      <c r="O140" s="284"/>
      <c r="P140" s="284"/>
      <c r="Q140" s="284"/>
      <c r="R140" s="63"/>
    </row>
    <row r="141" spans="1:18" ht="15.75" hidden="1">
      <c r="A141" s="21"/>
      <c r="B141" s="21"/>
      <c r="C141" s="59"/>
      <c r="D141" s="59">
        <v>4</v>
      </c>
      <c r="E141" s="59"/>
      <c r="F141" s="23"/>
      <c r="G141" s="73"/>
      <c r="H141" s="73"/>
      <c r="I141" s="24" t="s">
        <v>125</v>
      </c>
      <c r="J141" s="80">
        <v>1318121</v>
      </c>
      <c r="K141" s="284">
        <v>0</v>
      </c>
      <c r="L141" s="284"/>
      <c r="M141" s="284"/>
      <c r="N141" s="284"/>
      <c r="O141" s="284"/>
      <c r="P141" s="284"/>
      <c r="Q141" s="284"/>
      <c r="R141" s="63"/>
    </row>
    <row r="142" spans="1:18" ht="15.75" hidden="1">
      <c r="A142" s="21"/>
      <c r="B142" s="21"/>
      <c r="C142" s="59"/>
      <c r="D142" s="59">
        <v>5</v>
      </c>
      <c r="E142" s="59"/>
      <c r="F142" s="23"/>
      <c r="G142" s="73"/>
      <c r="H142" s="73"/>
      <c r="I142" s="24" t="s">
        <v>75</v>
      </c>
      <c r="J142" s="80"/>
      <c r="K142" s="284"/>
      <c r="L142" s="284"/>
      <c r="M142" s="284"/>
      <c r="N142" s="284"/>
      <c r="O142" s="284"/>
      <c r="P142" s="284"/>
      <c r="Q142" s="284"/>
      <c r="R142" s="63"/>
    </row>
    <row r="143" spans="1:18" ht="15.75" hidden="1">
      <c r="A143" s="21">
        <v>23</v>
      </c>
      <c r="B143" s="21"/>
      <c r="C143" s="59"/>
      <c r="D143" s="59"/>
      <c r="E143" s="59" t="s">
        <v>82</v>
      </c>
      <c r="F143" s="434" t="s">
        <v>80</v>
      </c>
      <c r="G143" s="435"/>
      <c r="H143" s="435"/>
      <c r="I143" s="436"/>
      <c r="J143" s="30">
        <f>SUM(J144:J148)</f>
        <v>336753</v>
      </c>
      <c r="K143" s="288">
        <f>SUM(K144:K148)</f>
        <v>0</v>
      </c>
      <c r="L143" s="288"/>
      <c r="M143" s="288"/>
      <c r="N143" s="288"/>
      <c r="O143" s="288"/>
      <c r="P143" s="288"/>
      <c r="Q143" s="288"/>
      <c r="R143" s="63"/>
    </row>
    <row r="144" spans="1:18" ht="15.75" hidden="1">
      <c r="A144" s="21"/>
      <c r="B144" s="21"/>
      <c r="C144" s="59"/>
      <c r="D144" s="59">
        <v>1</v>
      </c>
      <c r="E144" s="59"/>
      <c r="F144" s="23"/>
      <c r="G144" s="73"/>
      <c r="H144" s="73"/>
      <c r="I144" s="24" t="s">
        <v>18</v>
      </c>
      <c r="J144" s="80"/>
      <c r="K144" s="284"/>
      <c r="L144" s="284"/>
      <c r="M144" s="284"/>
      <c r="N144" s="284"/>
      <c r="O144" s="284"/>
      <c r="P144" s="284"/>
      <c r="Q144" s="284"/>
      <c r="R144" s="63"/>
    </row>
    <row r="145" spans="1:18" ht="15.75" hidden="1">
      <c r="A145" s="21"/>
      <c r="B145" s="21"/>
      <c r="C145" s="59"/>
      <c r="D145" s="59">
        <v>2</v>
      </c>
      <c r="E145" s="59"/>
      <c r="F145" s="23"/>
      <c r="G145" s="73"/>
      <c r="H145" s="73"/>
      <c r="I145" s="24" t="s">
        <v>72</v>
      </c>
      <c r="J145" s="80"/>
      <c r="K145" s="284"/>
      <c r="L145" s="284"/>
      <c r="M145" s="284"/>
      <c r="N145" s="284"/>
      <c r="O145" s="284"/>
      <c r="P145" s="284"/>
      <c r="Q145" s="284"/>
      <c r="R145" s="63"/>
    </row>
    <row r="146" spans="1:18" ht="15.75" hidden="1">
      <c r="A146" s="21"/>
      <c r="B146" s="21"/>
      <c r="C146" s="59"/>
      <c r="D146" s="59">
        <v>3</v>
      </c>
      <c r="E146" s="59"/>
      <c r="F146" s="23"/>
      <c r="G146" s="73"/>
      <c r="H146" s="73"/>
      <c r="I146" s="24" t="s">
        <v>73</v>
      </c>
      <c r="J146" s="80"/>
      <c r="K146" s="284"/>
      <c r="L146" s="284"/>
      <c r="M146" s="284"/>
      <c r="N146" s="284"/>
      <c r="O146" s="284"/>
      <c r="P146" s="284"/>
      <c r="Q146" s="284"/>
      <c r="R146" s="63"/>
    </row>
    <row r="147" spans="1:18" ht="15.75" hidden="1">
      <c r="A147" s="21"/>
      <c r="B147" s="21"/>
      <c r="C147" s="59"/>
      <c r="D147" s="59">
        <v>4</v>
      </c>
      <c r="E147" s="59"/>
      <c r="F147" s="23"/>
      <c r="G147" s="73"/>
      <c r="H147" s="73"/>
      <c r="I147" s="24" t="s">
        <v>125</v>
      </c>
      <c r="J147" s="80">
        <v>336753</v>
      </c>
      <c r="K147" s="284">
        <v>0</v>
      </c>
      <c r="L147" s="284"/>
      <c r="M147" s="284"/>
      <c r="N147" s="284"/>
      <c r="O147" s="284"/>
      <c r="P147" s="284"/>
      <c r="Q147" s="284"/>
      <c r="R147" s="63"/>
    </row>
    <row r="148" spans="1:18" ht="15.75" hidden="1">
      <c r="A148" s="21"/>
      <c r="B148" s="21"/>
      <c r="C148" s="59"/>
      <c r="D148" s="59">
        <v>5</v>
      </c>
      <c r="E148" s="59"/>
      <c r="F148" s="23"/>
      <c r="G148" s="73"/>
      <c r="H148" s="73"/>
      <c r="I148" s="24" t="s">
        <v>75</v>
      </c>
      <c r="J148" s="80"/>
      <c r="K148" s="284"/>
      <c r="L148" s="284"/>
      <c r="M148" s="284"/>
      <c r="N148" s="284"/>
      <c r="O148" s="284"/>
      <c r="P148" s="284"/>
      <c r="Q148" s="284"/>
      <c r="R148" s="63"/>
    </row>
    <row r="149" spans="1:18" ht="15.75">
      <c r="A149" s="21">
        <v>24</v>
      </c>
      <c r="B149" s="21"/>
      <c r="C149" s="59"/>
      <c r="D149" s="59"/>
      <c r="E149" s="59" t="s">
        <v>21</v>
      </c>
      <c r="F149" s="25" t="s">
        <v>173</v>
      </c>
      <c r="G149" s="26"/>
      <c r="H149" s="26"/>
      <c r="I149" s="27"/>
      <c r="J149" s="30">
        <f>SUM(J151)</f>
        <v>6079000</v>
      </c>
      <c r="K149" s="288">
        <f>SUM(K151)</f>
        <v>13415000</v>
      </c>
      <c r="L149" s="288">
        <f>L150+L151+L152</f>
        <v>0</v>
      </c>
      <c r="M149" s="288">
        <f>M150+M151+M152</f>
        <v>15792440</v>
      </c>
      <c r="N149" s="288">
        <f>N150+N151+N152</f>
        <v>4111060</v>
      </c>
      <c r="O149" s="288">
        <f>O150+O151+O152</f>
        <v>19903500</v>
      </c>
      <c r="P149" s="288">
        <f>P150+P151+P152</f>
        <v>6235032</v>
      </c>
      <c r="Q149" s="289">
        <f>P149/O149</f>
        <v>0.3132630944306278</v>
      </c>
      <c r="R149" s="69"/>
    </row>
    <row r="150" spans="1:18" ht="15.75">
      <c r="A150" s="21"/>
      <c r="B150" s="21"/>
      <c r="C150" s="59"/>
      <c r="D150" s="59">
        <v>1</v>
      </c>
      <c r="E150" s="59"/>
      <c r="F150" s="65"/>
      <c r="G150" s="65"/>
      <c r="H150" s="65"/>
      <c r="I150" s="184" t="s">
        <v>169</v>
      </c>
      <c r="J150" s="29">
        <v>0</v>
      </c>
      <c r="K150" s="291">
        <v>0</v>
      </c>
      <c r="L150" s="291">
        <v>3593782</v>
      </c>
      <c r="M150" s="291">
        <v>5971222</v>
      </c>
      <c r="N150" s="291">
        <f>O150-M150</f>
        <v>4036060</v>
      </c>
      <c r="O150" s="291">
        <v>10007282</v>
      </c>
      <c r="P150" s="291">
        <v>3593782</v>
      </c>
      <c r="Q150" s="298">
        <f>P150/O150</f>
        <v>0.35911669122544965</v>
      </c>
      <c r="R150" s="69"/>
    </row>
    <row r="151" spans="1:18" s="9" customFormat="1" ht="78.75">
      <c r="A151" s="21"/>
      <c r="B151" s="21"/>
      <c r="C151" s="59"/>
      <c r="D151" s="59">
        <v>2</v>
      </c>
      <c r="E151" s="59"/>
      <c r="F151" s="65"/>
      <c r="G151" s="67"/>
      <c r="H151" s="65"/>
      <c r="I151" s="100" t="s">
        <v>135</v>
      </c>
      <c r="J151" s="183">
        <v>6079000</v>
      </c>
      <c r="K151" s="291">
        <v>13415000</v>
      </c>
      <c r="L151" s="295">
        <v>-3668782</v>
      </c>
      <c r="M151" s="295">
        <f>K151+L151</f>
        <v>9746218</v>
      </c>
      <c r="N151" s="295">
        <v>0</v>
      </c>
      <c r="O151" s="295">
        <v>9746218</v>
      </c>
      <c r="P151" s="295">
        <v>2566250</v>
      </c>
      <c r="Q151" s="299">
        <f>P151/M151</f>
        <v>0.2633072644178491</v>
      </c>
      <c r="R151" s="185"/>
    </row>
    <row r="152" spans="1:18" s="9" customFormat="1" ht="18.75">
      <c r="A152" s="21"/>
      <c r="B152" s="21"/>
      <c r="C152" s="59"/>
      <c r="D152" s="59"/>
      <c r="E152" s="59"/>
      <c r="F152" s="65"/>
      <c r="G152" s="65"/>
      <c r="H152" s="65"/>
      <c r="I152" s="27" t="s">
        <v>167</v>
      </c>
      <c r="J152" s="183">
        <v>0</v>
      </c>
      <c r="K152" s="291">
        <v>0</v>
      </c>
      <c r="L152" s="284">
        <v>75000</v>
      </c>
      <c r="M152" s="284">
        <f>K152+L152</f>
        <v>75000</v>
      </c>
      <c r="N152" s="284">
        <v>75000</v>
      </c>
      <c r="O152" s="284">
        <f>M152+N152</f>
        <v>150000</v>
      </c>
      <c r="P152" s="284">
        <v>75000</v>
      </c>
      <c r="Q152" s="285">
        <f>P152/O152</f>
        <v>0.5</v>
      </c>
      <c r="R152" s="69"/>
    </row>
    <row r="153" spans="1:18" s="9" customFormat="1" ht="27.75" customHeight="1">
      <c r="A153" s="21"/>
      <c r="B153" s="21"/>
      <c r="C153" s="59"/>
      <c r="D153" s="59"/>
      <c r="E153" s="59"/>
      <c r="F153" s="423" t="s">
        <v>136</v>
      </c>
      <c r="G153" s="424"/>
      <c r="H153" s="424"/>
      <c r="I153" s="425"/>
      <c r="J153" s="177">
        <f>J34+J42+J57+J60+J66+J72+J85+J91+J97+J103+J109+J119+J125+J127+J137+J143+J149+J74+J48</f>
        <v>80061231</v>
      </c>
      <c r="K153" s="177">
        <f>K34+K48+K54+K57+K66+K72+K74+K81+K85+K91+K97+K103+K109+K115+K119+K125+K127+K133+K135+K149</f>
        <v>70798638</v>
      </c>
      <c r="L153" s="177">
        <f>L34+L48+L54+L57+L66+L72+L74+L81+L85+L91+L97+L103+L109+L115+L119+L125+L127+L133+L135+L149</f>
        <v>8569885</v>
      </c>
      <c r="M153" s="177">
        <f>M34+M48+M54+M57+M66+M72+M74+M81+M85+M91+M97+M103+M109+M115+M119+M125+M127+M133+M135+M149</f>
        <v>85824277</v>
      </c>
      <c r="N153" s="177">
        <f>N34+N48+N54+N57+N66+N72+N74+N81+N85+N91+N97+N103+N109+N115+N119+N125+N127+N133+N135+N149</f>
        <v>34790818</v>
      </c>
      <c r="O153" s="177">
        <f>O34+O48+O54+O57+O66+O72+O74+O81+O85+O91+O97+O103+O109+O115+O119+O125+O127+O133+O135+O149</f>
        <v>120615095</v>
      </c>
      <c r="P153" s="177">
        <f>P34+P48+P54+P57+P66+P72+P74+P85+P91+P97+P103+P109+P115+P119+P125+P127+P133+P135+P149</f>
        <v>50171408</v>
      </c>
      <c r="Q153" s="186">
        <f>P153/O153</f>
        <v>0.4159629273599627</v>
      </c>
      <c r="R153" s="178"/>
    </row>
    <row r="154" spans="1:18" s="216" customFormat="1" ht="30.75" customHeight="1">
      <c r="A154" s="211"/>
      <c r="B154" s="211"/>
      <c r="C154" s="212"/>
      <c r="D154" s="212"/>
      <c r="E154" s="212"/>
      <c r="F154" s="437" t="s">
        <v>14</v>
      </c>
      <c r="G154" s="437"/>
      <c r="H154" s="437"/>
      <c r="I154" s="437"/>
      <c r="J154" s="213">
        <f aca="true" t="shared" si="4" ref="J154:P154">J32+J153</f>
        <v>98247642</v>
      </c>
      <c r="K154" s="213">
        <f t="shared" si="4"/>
        <v>90465494</v>
      </c>
      <c r="L154" s="213">
        <f t="shared" si="4"/>
        <v>8645429</v>
      </c>
      <c r="M154" s="213">
        <f t="shared" si="4"/>
        <v>105608490</v>
      </c>
      <c r="N154" s="213">
        <f t="shared" si="4"/>
        <v>34790830</v>
      </c>
      <c r="O154" s="213">
        <f t="shared" si="4"/>
        <v>140399320</v>
      </c>
      <c r="P154" s="213">
        <f t="shared" si="4"/>
        <v>61632654</v>
      </c>
      <c r="Q154" s="214">
        <f>P154/O154</f>
        <v>0.4389811432135141</v>
      </c>
      <c r="R154" s="215"/>
    </row>
    <row r="155" spans="4:9" ht="15.75">
      <c r="D155" s="4"/>
      <c r="E155" s="3"/>
      <c r="F155" s="3"/>
      <c r="G155" s="3"/>
      <c r="H155" s="3"/>
      <c r="I155" s="3"/>
    </row>
    <row r="156" spans="4:9" ht="15.75">
      <c r="D156" s="4"/>
      <c r="E156" s="3"/>
      <c r="F156" s="3"/>
      <c r="G156" s="3"/>
      <c r="H156" s="3"/>
      <c r="I156" s="3"/>
    </row>
    <row r="157" spans="4:9" ht="15.75">
      <c r="D157" s="4"/>
      <c r="E157" s="3"/>
      <c r="F157" s="3"/>
      <c r="G157" s="3"/>
      <c r="H157" s="3"/>
      <c r="I157" s="3"/>
    </row>
  </sheetData>
  <sheetProtection/>
  <mergeCells count="68">
    <mergeCell ref="F109:I109"/>
    <mergeCell ref="F66:I66"/>
    <mergeCell ref="F103:I103"/>
    <mergeCell ref="F119:I119"/>
    <mergeCell ref="F125:I125"/>
    <mergeCell ref="F32:I32"/>
    <mergeCell ref="F34:I34"/>
    <mergeCell ref="F85:I85"/>
    <mergeCell ref="F115:I115"/>
    <mergeCell ref="F81:I81"/>
    <mergeCell ref="F7:I7"/>
    <mergeCell ref="F8:I8"/>
    <mergeCell ref="G9:I9"/>
    <mergeCell ref="F31:I31"/>
    <mergeCell ref="F127:I127"/>
    <mergeCell ref="F42:I42"/>
    <mergeCell ref="F48:I48"/>
    <mergeCell ref="F57:I57"/>
    <mergeCell ref="F60:I60"/>
    <mergeCell ref="F74:I74"/>
    <mergeCell ref="C5:C6"/>
    <mergeCell ref="D5:D6"/>
    <mergeCell ref="R5:R6"/>
    <mergeCell ref="K5:K6"/>
    <mergeCell ref="J5:J6"/>
    <mergeCell ref="G18:I18"/>
    <mergeCell ref="Q5:Q6"/>
    <mergeCell ref="P5:P6"/>
    <mergeCell ref="M5:M6"/>
    <mergeCell ref="L5:L6"/>
    <mergeCell ref="J1:R1"/>
    <mergeCell ref="F143:I143"/>
    <mergeCell ref="F137:I137"/>
    <mergeCell ref="F154:I154"/>
    <mergeCell ref="F153:I153"/>
    <mergeCell ref="A3:R3"/>
    <mergeCell ref="E5:E6"/>
    <mergeCell ref="F5:I5"/>
    <mergeCell ref="A5:A6"/>
    <mergeCell ref="B5:B6"/>
    <mergeCell ref="F135:I135"/>
    <mergeCell ref="Q35:Q36"/>
    <mergeCell ref="P35:P36"/>
    <mergeCell ref="M35:M36"/>
    <mergeCell ref="L35:L36"/>
    <mergeCell ref="R35:R36"/>
    <mergeCell ref="L38:L39"/>
    <mergeCell ref="Q38:Q39"/>
    <mergeCell ref="P38:P39"/>
    <mergeCell ref="M38:M39"/>
    <mergeCell ref="G15:I15"/>
    <mergeCell ref="Q120:Q124"/>
    <mergeCell ref="P120:P124"/>
    <mergeCell ref="M120:M124"/>
    <mergeCell ref="L120:L124"/>
    <mergeCell ref="F133:I133"/>
    <mergeCell ref="G25:I25"/>
    <mergeCell ref="F33:I33"/>
    <mergeCell ref="F91:I91"/>
    <mergeCell ref="F97:I97"/>
    <mergeCell ref="O120:O124"/>
    <mergeCell ref="N120:N124"/>
    <mergeCell ref="O5:O6"/>
    <mergeCell ref="N5:N6"/>
    <mergeCell ref="O38:O39"/>
    <mergeCell ref="N38:N39"/>
    <mergeCell ref="O35:O36"/>
    <mergeCell ref="N35:N36"/>
  </mergeCells>
  <printOptions horizontalCentered="1"/>
  <pageMargins left="0.3937007874015748" right="0.3937007874015748" top="0.6299212598425197" bottom="0.5905511811023623" header="0.5118110236220472" footer="0.5118110236220472"/>
  <pageSetup horizontalDpi="600" verticalDpi="600" orientation="portrait" paperSize="9" scale="47" r:id="rId1"/>
  <headerFooter alignWithMargins="0">
    <oddHeader>&amp;C&amp;"Times New Roman CE,Normál"2. melléklet - &amp;P. oldal</oddHeader>
  </headerFooter>
  <rowBreaks count="1" manualBreakCount="1"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Gazdalkodas</cp:lastModifiedBy>
  <cp:lastPrinted>2019-03-03T11:07:48Z</cp:lastPrinted>
  <dcterms:created xsi:type="dcterms:W3CDTF">1997-01-09T08:22:06Z</dcterms:created>
  <dcterms:modified xsi:type="dcterms:W3CDTF">2020-07-02T13:18:29Z</dcterms:modified>
  <cp:category/>
  <cp:version/>
  <cp:contentType/>
  <cp:contentStatus/>
</cp:coreProperties>
</file>